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xnas13-001\11-PNA-TM-IPA\E_FINANCIER\5_SUIVI BUDGETAIRE MULTI-FINANCEMENTS\"/>
    </mc:Choice>
  </mc:AlternateContent>
  <bookViews>
    <workbookView xWindow="0" yWindow="0" windowWidth="28800" windowHeight="12160" tabRatio="891"/>
  </bookViews>
  <sheets>
    <sheet name="Synthese_PNA_IPA_971_EnC+Sol" sheetId="2" r:id="rId1"/>
    <sheet name="EnC1_2017-22_DEAL_ONF_Animation" sheetId="8" r:id="rId2"/>
    <sheet name="EnC2_2018-22_FEDER_ONF_Conserv" sheetId="3" r:id="rId3"/>
    <sheet name="EnC3_2019-21_OFB-DEAL_ONF_Coli" sheetId="7" r:id="rId4"/>
    <sheet name="EnC4_2018-20_MTE_ONF_MIGBio" sheetId="11" r:id="rId5"/>
    <sheet name="EnC5_2020_DEAL_Titè_IPA Desira" sheetId="6" r:id="rId6"/>
    <sheet name="Sol1_2018_DEAL_ONF_Lutte IC DSD" sheetId="9" r:id="rId7"/>
    <sheet name="Sol2_2019_DEAL_ONF_Lutte IC" sheetId="10" r:id="rId8"/>
    <sheet name="€8-xxxx(AAAA-AAAA)" sheetId="12" r:id="rId9"/>
    <sheet name="€9-xxxx(AAAA-AAAA)" sheetId="13" r:id="rId10"/>
    <sheet name="€10-xxxx(AAAA-AAAA)" sheetId="14" r:id="rId11"/>
    <sheet name="€11-xxxx(AAAA-AAAA)" sheetId="15" r:id="rId12"/>
    <sheet name="€12-xxxx(AAAA-AAAA)" sheetId="16" r:id="rId13"/>
    <sheet name="€13-xxxx(AAAA-AAAA)" sheetId="17" r:id="rId14"/>
    <sheet name="€14-xxxx(AAAA-AAAA)" sheetId="18" r:id="rId15"/>
    <sheet name="€15-xxxx(AAAA-AAAA)" sheetId="19" r:id="rId16"/>
    <sheet name="€16-xxxx(AAAA-AAAA)" sheetId="20" r:id="rId17"/>
    <sheet name="€17-xxxx(AAAA-AAAA)" sheetId="21" r:id="rId18"/>
    <sheet name="€18-xxxx(AAAA-AAAA)" sheetId="22" r:id="rId19"/>
    <sheet name="€19-xxxx(AAAA-AAAA)" sheetId="23" r:id="rId20"/>
    <sheet name="€20-xxxx(AAAA-AAAA)" sheetId="24" r:id="rId21"/>
  </sheets>
  <calcPr calcId="162913"/>
</workbook>
</file>

<file path=xl/calcChain.xml><?xml version="1.0" encoding="utf-8"?>
<calcChain xmlns="http://schemas.openxmlformats.org/spreadsheetml/2006/main">
  <c r="AB7" i="9" l="1"/>
  <c r="AD7" i="9"/>
  <c r="AB8" i="9"/>
  <c r="AD13" i="9"/>
  <c r="H39" i="10"/>
  <c r="J41" i="10"/>
  <c r="AB7" i="10"/>
  <c r="AD7" i="10"/>
  <c r="AB8" i="10"/>
  <c r="Q159" i="11" l="1"/>
  <c r="Q31" i="11"/>
  <c r="M25" i="8" l="1"/>
  <c r="L25" i="8"/>
  <c r="M24" i="8"/>
  <c r="M23" i="8" s="1"/>
  <c r="L24" i="8"/>
  <c r="E3" i="24" l="1"/>
  <c r="E3" i="23"/>
  <c r="E3" i="22"/>
  <c r="E3" i="21"/>
  <c r="E3" i="20"/>
  <c r="E3" i="19"/>
  <c r="E3" i="18"/>
  <c r="E3" i="17"/>
  <c r="E3" i="16"/>
  <c r="E3" i="15"/>
  <c r="E3" i="14"/>
  <c r="E3" i="13"/>
  <c r="E3" i="12"/>
  <c r="E3" i="10"/>
  <c r="E3" i="9"/>
  <c r="E3" i="6"/>
  <c r="E3" i="11"/>
  <c r="E3" i="7"/>
  <c r="E3" i="3"/>
  <c r="E3" i="8"/>
  <c r="X159" i="2" l="1"/>
  <c r="Y159" i="2"/>
  <c r="Z159" i="2"/>
  <c r="Y160" i="2"/>
  <c r="Z160" i="2"/>
  <c r="U161" i="2"/>
  <c r="V161" i="2"/>
  <c r="W161" i="2"/>
  <c r="X161" i="2"/>
  <c r="Y161" i="2"/>
  <c r="Z161" i="2"/>
  <c r="O162" i="2"/>
  <c r="U162" i="2"/>
  <c r="V162" i="2"/>
  <c r="W162" i="2"/>
  <c r="X162" i="2"/>
  <c r="Y162" i="2"/>
  <c r="Z162" i="2"/>
  <c r="O163" i="2"/>
  <c r="U163" i="2"/>
  <c r="V163" i="2"/>
  <c r="W163" i="2"/>
  <c r="X163" i="2"/>
  <c r="Y163" i="2"/>
  <c r="Z163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U170" i="2"/>
  <c r="V170" i="2"/>
  <c r="W170" i="2"/>
  <c r="X170" i="2"/>
  <c r="Y170" i="2"/>
  <c r="Z170" i="2"/>
  <c r="O171" i="2"/>
  <c r="U171" i="2"/>
  <c r="V171" i="2"/>
  <c r="W171" i="2"/>
  <c r="X171" i="2"/>
  <c r="Y171" i="2"/>
  <c r="Z171" i="2"/>
  <c r="O172" i="2"/>
  <c r="U172" i="2"/>
  <c r="V172" i="2"/>
  <c r="W172" i="2"/>
  <c r="X172" i="2"/>
  <c r="Y172" i="2"/>
  <c r="Z172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V188" i="2"/>
  <c r="W188" i="2"/>
  <c r="Y188" i="2"/>
  <c r="Z188" i="2"/>
  <c r="O189" i="2"/>
  <c r="V189" i="2"/>
  <c r="W189" i="2"/>
  <c r="X189" i="2"/>
  <c r="Y189" i="2"/>
  <c r="Z189" i="2"/>
  <c r="O190" i="2"/>
  <c r="V190" i="2"/>
  <c r="W190" i="2"/>
  <c r="Y190" i="2"/>
  <c r="Z190" i="2"/>
  <c r="U191" i="2"/>
  <c r="V191" i="2"/>
  <c r="W191" i="2"/>
  <c r="X191" i="2"/>
  <c r="Y191" i="2"/>
  <c r="Z191" i="2"/>
  <c r="O192" i="2"/>
  <c r="U192" i="2"/>
  <c r="V192" i="2"/>
  <c r="W192" i="2"/>
  <c r="X192" i="2"/>
  <c r="Y192" i="2"/>
  <c r="Z192" i="2"/>
  <c r="O193" i="2"/>
  <c r="U193" i="2"/>
  <c r="V193" i="2"/>
  <c r="W193" i="2"/>
  <c r="X193" i="2"/>
  <c r="Y193" i="2"/>
  <c r="Z193" i="2"/>
  <c r="U194" i="2"/>
  <c r="V194" i="2"/>
  <c r="W194" i="2"/>
  <c r="X194" i="2"/>
  <c r="Y194" i="2"/>
  <c r="Z194" i="2"/>
  <c r="O195" i="2"/>
  <c r="U195" i="2"/>
  <c r="V195" i="2"/>
  <c r="W195" i="2"/>
  <c r="X195" i="2"/>
  <c r="Y195" i="2"/>
  <c r="Z195" i="2"/>
  <c r="O196" i="2"/>
  <c r="U196" i="2"/>
  <c r="V196" i="2"/>
  <c r="W196" i="2"/>
  <c r="X196" i="2"/>
  <c r="Y196" i="2"/>
  <c r="Z196" i="2"/>
  <c r="U197" i="2"/>
  <c r="V197" i="2"/>
  <c r="W197" i="2"/>
  <c r="X197" i="2"/>
  <c r="Y197" i="2"/>
  <c r="Z197" i="2"/>
  <c r="O198" i="2"/>
  <c r="U198" i="2"/>
  <c r="V198" i="2"/>
  <c r="W198" i="2"/>
  <c r="X198" i="2"/>
  <c r="Y198" i="2"/>
  <c r="Z198" i="2"/>
  <c r="O199" i="2"/>
  <c r="U199" i="2"/>
  <c r="V199" i="2"/>
  <c r="W199" i="2"/>
  <c r="X199" i="2"/>
  <c r="Y199" i="2"/>
  <c r="Z199" i="2"/>
  <c r="U200" i="2"/>
  <c r="V200" i="2"/>
  <c r="W200" i="2"/>
  <c r="X200" i="2"/>
  <c r="Y200" i="2"/>
  <c r="Z200" i="2"/>
  <c r="O201" i="2"/>
  <c r="U201" i="2"/>
  <c r="V201" i="2"/>
  <c r="W201" i="2"/>
  <c r="X201" i="2"/>
  <c r="Y201" i="2"/>
  <c r="Z201" i="2"/>
  <c r="O202" i="2"/>
  <c r="U202" i="2"/>
  <c r="V202" i="2"/>
  <c r="W202" i="2"/>
  <c r="X202" i="2"/>
  <c r="Y202" i="2"/>
  <c r="Z202" i="2"/>
  <c r="U203" i="2"/>
  <c r="V203" i="2"/>
  <c r="W203" i="2"/>
  <c r="X203" i="2"/>
  <c r="Y203" i="2"/>
  <c r="Z203" i="2"/>
  <c r="O204" i="2"/>
  <c r="U204" i="2"/>
  <c r="V204" i="2"/>
  <c r="W204" i="2"/>
  <c r="X204" i="2"/>
  <c r="Y204" i="2"/>
  <c r="Z204" i="2"/>
  <c r="O205" i="2"/>
  <c r="U205" i="2"/>
  <c r="V205" i="2"/>
  <c r="W205" i="2"/>
  <c r="X205" i="2"/>
  <c r="Y205" i="2"/>
  <c r="Z205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U215" i="2"/>
  <c r="V215" i="2"/>
  <c r="W215" i="2"/>
  <c r="X215" i="2"/>
  <c r="Y215" i="2"/>
  <c r="Z215" i="2"/>
  <c r="O216" i="2"/>
  <c r="U216" i="2"/>
  <c r="V216" i="2"/>
  <c r="W216" i="2"/>
  <c r="X216" i="2"/>
  <c r="Y216" i="2"/>
  <c r="Z216" i="2"/>
  <c r="O217" i="2"/>
  <c r="U217" i="2"/>
  <c r="V217" i="2"/>
  <c r="W217" i="2"/>
  <c r="X217" i="2"/>
  <c r="Y217" i="2"/>
  <c r="Z217" i="2"/>
  <c r="O116" i="2"/>
  <c r="P116" i="2"/>
  <c r="Q116" i="2"/>
  <c r="R116" i="2"/>
  <c r="S116" i="2"/>
  <c r="T116" i="2"/>
  <c r="V116" i="2"/>
  <c r="W116" i="2"/>
  <c r="X116" i="2"/>
  <c r="Y116" i="2"/>
  <c r="Z116" i="2"/>
  <c r="O117" i="2"/>
  <c r="P117" i="2"/>
  <c r="Q117" i="2"/>
  <c r="R117" i="2"/>
  <c r="S117" i="2"/>
  <c r="T117" i="2"/>
  <c r="V117" i="2"/>
  <c r="W117" i="2"/>
  <c r="Y117" i="2"/>
  <c r="Z117" i="2"/>
  <c r="U118" i="2"/>
  <c r="V118" i="2"/>
  <c r="W118" i="2"/>
  <c r="X118" i="2"/>
  <c r="Y118" i="2"/>
  <c r="Z118" i="2"/>
  <c r="O119" i="2"/>
  <c r="U119" i="2"/>
  <c r="V119" i="2"/>
  <c r="W119" i="2"/>
  <c r="X119" i="2"/>
  <c r="Y119" i="2"/>
  <c r="Z119" i="2"/>
  <c r="O120" i="2"/>
  <c r="U120" i="2"/>
  <c r="V120" i="2"/>
  <c r="W120" i="2"/>
  <c r="X120" i="2"/>
  <c r="Y120" i="2"/>
  <c r="Z120" i="2"/>
  <c r="Y121" i="2"/>
  <c r="Z121" i="2"/>
  <c r="O122" i="2"/>
  <c r="V122" i="2"/>
  <c r="W122" i="2"/>
  <c r="X122" i="2"/>
  <c r="Y122" i="2"/>
  <c r="Z122" i="2"/>
  <c r="V123" i="2"/>
  <c r="Y123" i="2"/>
  <c r="Z123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U133" i="2"/>
  <c r="V133" i="2"/>
  <c r="W133" i="2"/>
  <c r="X133" i="2"/>
  <c r="Y133" i="2"/>
  <c r="Z133" i="2"/>
  <c r="O134" i="2"/>
  <c r="U134" i="2"/>
  <c r="V134" i="2"/>
  <c r="W134" i="2"/>
  <c r="X134" i="2"/>
  <c r="Y134" i="2"/>
  <c r="Z134" i="2"/>
  <c r="U135" i="2"/>
  <c r="V135" i="2"/>
  <c r="W135" i="2"/>
  <c r="X135" i="2"/>
  <c r="Y135" i="2"/>
  <c r="Z135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U139" i="2"/>
  <c r="V139" i="2"/>
  <c r="W139" i="2"/>
  <c r="X139" i="2"/>
  <c r="Y139" i="2"/>
  <c r="Z139" i="2"/>
  <c r="U140" i="2"/>
  <c r="V140" i="2"/>
  <c r="W140" i="2"/>
  <c r="X140" i="2"/>
  <c r="Y140" i="2"/>
  <c r="Z140" i="2"/>
  <c r="U141" i="2"/>
  <c r="V141" i="2"/>
  <c r="W141" i="2"/>
  <c r="X141" i="2"/>
  <c r="Y141" i="2"/>
  <c r="Z141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U145" i="2"/>
  <c r="V145" i="2"/>
  <c r="W145" i="2"/>
  <c r="X145" i="2"/>
  <c r="Y145" i="2"/>
  <c r="Z145" i="2"/>
  <c r="O146" i="2"/>
  <c r="U146" i="2"/>
  <c r="V146" i="2"/>
  <c r="W146" i="2"/>
  <c r="X146" i="2"/>
  <c r="Y146" i="2"/>
  <c r="Z146" i="2"/>
  <c r="U147" i="2"/>
  <c r="V147" i="2"/>
  <c r="W147" i="2"/>
  <c r="X147" i="2"/>
  <c r="Y147" i="2"/>
  <c r="Z147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U151" i="2"/>
  <c r="V151" i="2"/>
  <c r="W151" i="2"/>
  <c r="X151" i="2"/>
  <c r="Y151" i="2"/>
  <c r="Z151" i="2"/>
  <c r="O152" i="2"/>
  <c r="U152" i="2"/>
  <c r="V152" i="2"/>
  <c r="W152" i="2"/>
  <c r="X152" i="2"/>
  <c r="Y152" i="2"/>
  <c r="Z152" i="2"/>
  <c r="O153" i="2"/>
  <c r="U153" i="2"/>
  <c r="V153" i="2"/>
  <c r="W153" i="2"/>
  <c r="X153" i="2"/>
  <c r="Y153" i="2"/>
  <c r="Z153" i="2"/>
  <c r="U154" i="2"/>
  <c r="V154" i="2"/>
  <c r="W154" i="2"/>
  <c r="X154" i="2"/>
  <c r="Y154" i="2"/>
  <c r="Z154" i="2"/>
  <c r="U155" i="2"/>
  <c r="V155" i="2"/>
  <c r="W155" i="2"/>
  <c r="X155" i="2"/>
  <c r="Y155" i="2"/>
  <c r="Z155" i="2"/>
  <c r="U156" i="2"/>
  <c r="V156" i="2"/>
  <c r="W156" i="2"/>
  <c r="X156" i="2"/>
  <c r="Y156" i="2"/>
  <c r="Z156" i="2"/>
  <c r="P115" i="2"/>
  <c r="Q115" i="2"/>
  <c r="R115" i="2"/>
  <c r="S115" i="2"/>
  <c r="T115" i="2"/>
  <c r="V115" i="2"/>
  <c r="W115" i="2"/>
  <c r="Y115" i="2"/>
  <c r="Z115" i="2"/>
  <c r="O115" i="2"/>
  <c r="O28" i="2"/>
  <c r="P28" i="2"/>
  <c r="Q28" i="2"/>
  <c r="R28" i="2"/>
  <c r="S28" i="2"/>
  <c r="T28" i="2"/>
  <c r="U28" i="2"/>
  <c r="V28" i="2"/>
  <c r="W28" i="2"/>
  <c r="X28" i="2"/>
  <c r="Y28" i="2"/>
  <c r="Z28" i="2"/>
  <c r="O29" i="2"/>
  <c r="P29" i="2"/>
  <c r="Q29" i="2"/>
  <c r="R29" i="2"/>
  <c r="S29" i="2"/>
  <c r="T29" i="2"/>
  <c r="U29" i="2"/>
  <c r="V29" i="2"/>
  <c r="W29" i="2"/>
  <c r="X29" i="2"/>
  <c r="Y29" i="2"/>
  <c r="Z29" i="2"/>
  <c r="S31" i="2"/>
  <c r="T31" i="2"/>
  <c r="Y31" i="2"/>
  <c r="Z31" i="2"/>
  <c r="P32" i="2"/>
  <c r="Q32" i="2"/>
  <c r="S32" i="2"/>
  <c r="T32" i="2"/>
  <c r="V32" i="2"/>
  <c r="Y32" i="2"/>
  <c r="Z32" i="2"/>
  <c r="O33" i="2"/>
  <c r="P33" i="2"/>
  <c r="Q33" i="2"/>
  <c r="R33" i="2"/>
  <c r="S33" i="2"/>
  <c r="T33" i="2"/>
  <c r="U33" i="2"/>
  <c r="V33" i="2"/>
  <c r="W33" i="2"/>
  <c r="X33" i="2"/>
  <c r="Y33" i="2"/>
  <c r="Z33" i="2"/>
  <c r="O34" i="2"/>
  <c r="P34" i="2"/>
  <c r="Q34" i="2"/>
  <c r="R34" i="2"/>
  <c r="S34" i="2"/>
  <c r="T34" i="2"/>
  <c r="U34" i="2"/>
  <c r="V34" i="2"/>
  <c r="W34" i="2"/>
  <c r="X34" i="2"/>
  <c r="Y34" i="2"/>
  <c r="Z34" i="2"/>
  <c r="O35" i="2"/>
  <c r="P35" i="2"/>
  <c r="Q35" i="2"/>
  <c r="R35" i="2"/>
  <c r="S35" i="2"/>
  <c r="T35" i="2"/>
  <c r="U35" i="2"/>
  <c r="V35" i="2"/>
  <c r="W35" i="2"/>
  <c r="X35" i="2"/>
  <c r="Y35" i="2"/>
  <c r="Z35" i="2"/>
  <c r="O36" i="2"/>
  <c r="P36" i="2"/>
  <c r="Q36" i="2"/>
  <c r="R36" i="2"/>
  <c r="S36" i="2"/>
  <c r="T36" i="2"/>
  <c r="U36" i="2"/>
  <c r="V36" i="2"/>
  <c r="W36" i="2"/>
  <c r="X36" i="2"/>
  <c r="Y36" i="2"/>
  <c r="Z36" i="2"/>
  <c r="O37" i="2"/>
  <c r="P37" i="2"/>
  <c r="Q37" i="2"/>
  <c r="R37" i="2"/>
  <c r="S37" i="2"/>
  <c r="T37" i="2"/>
  <c r="U37" i="2"/>
  <c r="V37" i="2"/>
  <c r="W37" i="2"/>
  <c r="X37" i="2"/>
  <c r="Y37" i="2"/>
  <c r="Z37" i="2"/>
  <c r="O38" i="2"/>
  <c r="P38" i="2"/>
  <c r="Q38" i="2"/>
  <c r="R38" i="2"/>
  <c r="S38" i="2"/>
  <c r="T38" i="2"/>
  <c r="U38" i="2"/>
  <c r="V38" i="2"/>
  <c r="W38" i="2"/>
  <c r="X38" i="2"/>
  <c r="Y38" i="2"/>
  <c r="Z38" i="2"/>
  <c r="X39" i="2"/>
  <c r="Y39" i="2"/>
  <c r="Z39" i="2"/>
  <c r="V40" i="2"/>
  <c r="X40" i="2"/>
  <c r="Y40" i="2"/>
  <c r="Z40" i="2"/>
  <c r="X41" i="2"/>
  <c r="Y41" i="2"/>
  <c r="Z41" i="2"/>
  <c r="U42" i="2"/>
  <c r="V42" i="2"/>
  <c r="W42" i="2"/>
  <c r="X42" i="2"/>
  <c r="Y42" i="2"/>
  <c r="Z42" i="2"/>
  <c r="O43" i="2"/>
  <c r="U43" i="2"/>
  <c r="V43" i="2"/>
  <c r="W43" i="2"/>
  <c r="X43" i="2"/>
  <c r="Y43" i="2"/>
  <c r="Z43" i="2"/>
  <c r="O44" i="2"/>
  <c r="U44" i="2"/>
  <c r="V44" i="2"/>
  <c r="W44" i="2"/>
  <c r="X44" i="2"/>
  <c r="Y44" i="2"/>
  <c r="Z44" i="2"/>
  <c r="O48" i="2"/>
  <c r="P48" i="2"/>
  <c r="Q48" i="2"/>
  <c r="R48" i="2"/>
  <c r="S48" i="2"/>
  <c r="T48" i="2"/>
  <c r="U48" i="2"/>
  <c r="V48" i="2"/>
  <c r="W48" i="2"/>
  <c r="X48" i="2"/>
  <c r="Y48" i="2"/>
  <c r="Z48" i="2"/>
  <c r="O49" i="2"/>
  <c r="P49" i="2"/>
  <c r="Q49" i="2"/>
  <c r="R49" i="2"/>
  <c r="S49" i="2"/>
  <c r="T49" i="2"/>
  <c r="U49" i="2"/>
  <c r="V49" i="2"/>
  <c r="W49" i="2"/>
  <c r="X49" i="2"/>
  <c r="Y49" i="2"/>
  <c r="Z49" i="2"/>
  <c r="O50" i="2"/>
  <c r="P50" i="2"/>
  <c r="Q50" i="2"/>
  <c r="R50" i="2"/>
  <c r="S50" i="2"/>
  <c r="T50" i="2"/>
  <c r="U50" i="2"/>
  <c r="V50" i="2"/>
  <c r="W50" i="2"/>
  <c r="X50" i="2"/>
  <c r="Y50" i="2"/>
  <c r="Z50" i="2"/>
  <c r="O51" i="2"/>
  <c r="P51" i="2"/>
  <c r="Q51" i="2"/>
  <c r="R51" i="2"/>
  <c r="S51" i="2"/>
  <c r="T51" i="2"/>
  <c r="U51" i="2"/>
  <c r="V51" i="2"/>
  <c r="W51" i="2"/>
  <c r="X51" i="2"/>
  <c r="Y51" i="2"/>
  <c r="Z51" i="2"/>
  <c r="O52" i="2"/>
  <c r="P52" i="2"/>
  <c r="Q52" i="2"/>
  <c r="R52" i="2"/>
  <c r="S52" i="2"/>
  <c r="T52" i="2"/>
  <c r="U52" i="2"/>
  <c r="V52" i="2"/>
  <c r="W52" i="2"/>
  <c r="X52" i="2"/>
  <c r="Y52" i="2"/>
  <c r="Z52" i="2"/>
  <c r="O53" i="2"/>
  <c r="P53" i="2"/>
  <c r="Q53" i="2"/>
  <c r="R53" i="2"/>
  <c r="S53" i="2"/>
  <c r="T53" i="2"/>
  <c r="U53" i="2"/>
  <c r="V53" i="2"/>
  <c r="W53" i="2"/>
  <c r="X53" i="2"/>
  <c r="Y53" i="2"/>
  <c r="Z53" i="2"/>
  <c r="O54" i="2"/>
  <c r="P54" i="2"/>
  <c r="Q54" i="2"/>
  <c r="R54" i="2"/>
  <c r="S54" i="2"/>
  <c r="T54" i="2"/>
  <c r="U54" i="2"/>
  <c r="V54" i="2"/>
  <c r="W54" i="2"/>
  <c r="X54" i="2"/>
  <c r="Y54" i="2"/>
  <c r="Z54" i="2"/>
  <c r="O55" i="2"/>
  <c r="P55" i="2"/>
  <c r="Q55" i="2"/>
  <c r="R55" i="2"/>
  <c r="S55" i="2"/>
  <c r="T55" i="2"/>
  <c r="U55" i="2"/>
  <c r="V55" i="2"/>
  <c r="W55" i="2"/>
  <c r="X55" i="2"/>
  <c r="Y55" i="2"/>
  <c r="Z55" i="2"/>
  <c r="O56" i="2"/>
  <c r="P56" i="2"/>
  <c r="Q56" i="2"/>
  <c r="R56" i="2"/>
  <c r="S56" i="2"/>
  <c r="T56" i="2"/>
  <c r="U56" i="2"/>
  <c r="V56" i="2"/>
  <c r="W56" i="2"/>
  <c r="X56" i="2"/>
  <c r="Y56" i="2"/>
  <c r="Z56" i="2"/>
  <c r="O57" i="2"/>
  <c r="P57" i="2"/>
  <c r="Q57" i="2"/>
  <c r="R57" i="2"/>
  <c r="S57" i="2"/>
  <c r="T57" i="2"/>
  <c r="U57" i="2"/>
  <c r="V57" i="2"/>
  <c r="W57" i="2"/>
  <c r="X57" i="2"/>
  <c r="Y57" i="2"/>
  <c r="Z57" i="2"/>
  <c r="O58" i="2"/>
  <c r="P58" i="2"/>
  <c r="Q58" i="2"/>
  <c r="R58" i="2"/>
  <c r="S58" i="2"/>
  <c r="T58" i="2"/>
  <c r="U58" i="2"/>
  <c r="V58" i="2"/>
  <c r="W58" i="2"/>
  <c r="X58" i="2"/>
  <c r="Y58" i="2"/>
  <c r="Z58" i="2"/>
  <c r="O59" i="2"/>
  <c r="P59" i="2"/>
  <c r="Q59" i="2"/>
  <c r="R59" i="2"/>
  <c r="S59" i="2"/>
  <c r="T59" i="2"/>
  <c r="U59" i="2"/>
  <c r="V59" i="2"/>
  <c r="W59" i="2"/>
  <c r="X59" i="2"/>
  <c r="Y59" i="2"/>
  <c r="Z59" i="2"/>
  <c r="U60" i="2"/>
  <c r="V60" i="2"/>
  <c r="W60" i="2"/>
  <c r="X60" i="2"/>
  <c r="Y60" i="2"/>
  <c r="Z60" i="2"/>
  <c r="U61" i="2"/>
  <c r="V61" i="2"/>
  <c r="W61" i="2"/>
  <c r="X61" i="2"/>
  <c r="Y61" i="2"/>
  <c r="Z61" i="2"/>
  <c r="O62" i="2"/>
  <c r="U62" i="2"/>
  <c r="V62" i="2"/>
  <c r="W62" i="2"/>
  <c r="X62" i="2"/>
  <c r="Y62" i="2"/>
  <c r="Z62" i="2"/>
  <c r="U63" i="2"/>
  <c r="V63" i="2"/>
  <c r="W63" i="2"/>
  <c r="X63" i="2"/>
  <c r="Y63" i="2"/>
  <c r="Z63" i="2"/>
  <c r="O64" i="2"/>
  <c r="U64" i="2"/>
  <c r="V64" i="2"/>
  <c r="W64" i="2"/>
  <c r="X64" i="2"/>
  <c r="Y64" i="2"/>
  <c r="Z64" i="2"/>
  <c r="O65" i="2"/>
  <c r="U65" i="2"/>
  <c r="V65" i="2"/>
  <c r="W65" i="2"/>
  <c r="X65" i="2"/>
  <c r="Y65" i="2"/>
  <c r="Z65" i="2"/>
  <c r="O66" i="2"/>
  <c r="P66" i="2"/>
  <c r="Q66" i="2"/>
  <c r="R66" i="2"/>
  <c r="S66" i="2"/>
  <c r="T66" i="2"/>
  <c r="U66" i="2"/>
  <c r="V66" i="2"/>
  <c r="W66" i="2"/>
  <c r="X66" i="2"/>
  <c r="Y66" i="2"/>
  <c r="Z66" i="2"/>
  <c r="O67" i="2"/>
  <c r="P67" i="2"/>
  <c r="Q67" i="2"/>
  <c r="R67" i="2"/>
  <c r="S67" i="2"/>
  <c r="T67" i="2"/>
  <c r="U67" i="2"/>
  <c r="V67" i="2"/>
  <c r="W67" i="2"/>
  <c r="X67" i="2"/>
  <c r="Y67" i="2"/>
  <c r="Z67" i="2"/>
  <c r="O68" i="2"/>
  <c r="P68" i="2"/>
  <c r="Q68" i="2"/>
  <c r="R68" i="2"/>
  <c r="S68" i="2"/>
  <c r="T68" i="2"/>
  <c r="U68" i="2"/>
  <c r="V68" i="2"/>
  <c r="W68" i="2"/>
  <c r="X68" i="2"/>
  <c r="Y68" i="2"/>
  <c r="Z68" i="2"/>
  <c r="O69" i="2"/>
  <c r="P69" i="2"/>
  <c r="Q69" i="2"/>
  <c r="R69" i="2"/>
  <c r="S69" i="2"/>
  <c r="T69" i="2"/>
  <c r="U69" i="2"/>
  <c r="V69" i="2"/>
  <c r="W69" i="2"/>
  <c r="X69" i="2"/>
  <c r="Y69" i="2"/>
  <c r="Z69" i="2"/>
  <c r="O70" i="2"/>
  <c r="P70" i="2"/>
  <c r="Q70" i="2"/>
  <c r="R70" i="2"/>
  <c r="S70" i="2"/>
  <c r="T70" i="2"/>
  <c r="U70" i="2"/>
  <c r="V70" i="2"/>
  <c r="W70" i="2"/>
  <c r="X70" i="2"/>
  <c r="Y70" i="2"/>
  <c r="Z70" i="2"/>
  <c r="O71" i="2"/>
  <c r="P71" i="2"/>
  <c r="Q71" i="2"/>
  <c r="R71" i="2"/>
  <c r="S71" i="2"/>
  <c r="T71" i="2"/>
  <c r="U71" i="2"/>
  <c r="V71" i="2"/>
  <c r="W71" i="2"/>
  <c r="X71" i="2"/>
  <c r="Y71" i="2"/>
  <c r="Z71" i="2"/>
  <c r="O72" i="2"/>
  <c r="P72" i="2"/>
  <c r="Q72" i="2"/>
  <c r="R72" i="2"/>
  <c r="S72" i="2"/>
  <c r="T72" i="2"/>
  <c r="U72" i="2"/>
  <c r="V72" i="2"/>
  <c r="W72" i="2"/>
  <c r="X72" i="2"/>
  <c r="Y72" i="2"/>
  <c r="Z72" i="2"/>
  <c r="O73" i="2"/>
  <c r="P73" i="2"/>
  <c r="Q73" i="2"/>
  <c r="R73" i="2"/>
  <c r="S73" i="2"/>
  <c r="T73" i="2"/>
  <c r="U73" i="2"/>
  <c r="V73" i="2"/>
  <c r="W73" i="2"/>
  <c r="X73" i="2"/>
  <c r="Y73" i="2"/>
  <c r="Z73" i="2"/>
  <c r="O74" i="2"/>
  <c r="P74" i="2"/>
  <c r="Q74" i="2"/>
  <c r="R74" i="2"/>
  <c r="S74" i="2"/>
  <c r="T74" i="2"/>
  <c r="U74" i="2"/>
  <c r="V74" i="2"/>
  <c r="W74" i="2"/>
  <c r="X74" i="2"/>
  <c r="Y74" i="2"/>
  <c r="Z74" i="2"/>
  <c r="U75" i="2"/>
  <c r="V75" i="2"/>
  <c r="W75" i="2"/>
  <c r="X75" i="2"/>
  <c r="Y75" i="2"/>
  <c r="Z75" i="2"/>
  <c r="U76" i="2"/>
  <c r="V76" i="2"/>
  <c r="W76" i="2"/>
  <c r="X76" i="2"/>
  <c r="Y76" i="2"/>
  <c r="Z76" i="2"/>
  <c r="U77" i="2"/>
  <c r="V77" i="2"/>
  <c r="W77" i="2"/>
  <c r="X77" i="2"/>
  <c r="Y77" i="2"/>
  <c r="Z77" i="2"/>
  <c r="O78" i="2"/>
  <c r="P78" i="2"/>
  <c r="Q78" i="2"/>
  <c r="R78" i="2"/>
  <c r="S78" i="2"/>
  <c r="T78" i="2"/>
  <c r="U78" i="2"/>
  <c r="V78" i="2"/>
  <c r="W78" i="2"/>
  <c r="X78" i="2"/>
  <c r="Y78" i="2"/>
  <c r="Z78" i="2"/>
  <c r="O79" i="2"/>
  <c r="P79" i="2"/>
  <c r="Q79" i="2"/>
  <c r="R79" i="2"/>
  <c r="S79" i="2"/>
  <c r="T79" i="2"/>
  <c r="U79" i="2"/>
  <c r="V79" i="2"/>
  <c r="W79" i="2"/>
  <c r="X79" i="2"/>
  <c r="Y79" i="2"/>
  <c r="Z79" i="2"/>
  <c r="O80" i="2"/>
  <c r="P80" i="2"/>
  <c r="Q80" i="2"/>
  <c r="R80" i="2"/>
  <c r="S80" i="2"/>
  <c r="T80" i="2"/>
  <c r="U80" i="2"/>
  <c r="V80" i="2"/>
  <c r="W80" i="2"/>
  <c r="X80" i="2"/>
  <c r="Y80" i="2"/>
  <c r="Z80" i="2"/>
  <c r="O81" i="2"/>
  <c r="P81" i="2"/>
  <c r="Q81" i="2"/>
  <c r="R81" i="2"/>
  <c r="S81" i="2"/>
  <c r="T81" i="2"/>
  <c r="U81" i="2"/>
  <c r="V81" i="2"/>
  <c r="W81" i="2"/>
  <c r="X81" i="2"/>
  <c r="Y81" i="2"/>
  <c r="Z81" i="2"/>
  <c r="O82" i="2"/>
  <c r="P82" i="2"/>
  <c r="Q82" i="2"/>
  <c r="R82" i="2"/>
  <c r="S82" i="2"/>
  <c r="T82" i="2"/>
  <c r="U82" i="2"/>
  <c r="V82" i="2"/>
  <c r="W82" i="2"/>
  <c r="X82" i="2"/>
  <c r="Y82" i="2"/>
  <c r="Z82" i="2"/>
  <c r="O83" i="2"/>
  <c r="P83" i="2"/>
  <c r="Q83" i="2"/>
  <c r="R83" i="2"/>
  <c r="S83" i="2"/>
  <c r="T83" i="2"/>
  <c r="U83" i="2"/>
  <c r="V83" i="2"/>
  <c r="W83" i="2"/>
  <c r="X83" i="2"/>
  <c r="Y83" i="2"/>
  <c r="Z83" i="2"/>
  <c r="P84" i="2"/>
  <c r="Q84" i="2"/>
  <c r="S84" i="2"/>
  <c r="T84" i="2"/>
  <c r="V84" i="2"/>
  <c r="Y84" i="2"/>
  <c r="Z84" i="2"/>
  <c r="P85" i="2"/>
  <c r="Q85" i="2"/>
  <c r="S85" i="2"/>
  <c r="T85" i="2"/>
  <c r="V85" i="2"/>
  <c r="Y85" i="2"/>
  <c r="Z85" i="2"/>
  <c r="P86" i="2"/>
  <c r="Q86" i="2"/>
  <c r="S86" i="2"/>
  <c r="T86" i="2"/>
  <c r="V86" i="2"/>
  <c r="W86" i="2"/>
  <c r="Y86" i="2"/>
  <c r="Z86" i="2"/>
  <c r="Q90" i="2"/>
  <c r="R90" i="2"/>
  <c r="S90" i="2"/>
  <c r="T90" i="2"/>
  <c r="W90" i="2"/>
  <c r="X90" i="2"/>
  <c r="Y90" i="2"/>
  <c r="Z90" i="2"/>
  <c r="P91" i="2"/>
  <c r="Q91" i="2"/>
  <c r="R91" i="2"/>
  <c r="S91" i="2"/>
  <c r="T91" i="2"/>
  <c r="V91" i="2"/>
  <c r="W91" i="2"/>
  <c r="X91" i="2"/>
  <c r="Y91" i="2"/>
  <c r="Z91" i="2"/>
  <c r="Q92" i="2"/>
  <c r="R92" i="2"/>
  <c r="S92" i="2"/>
  <c r="T92" i="2"/>
  <c r="W92" i="2"/>
  <c r="X92" i="2"/>
  <c r="Y92" i="2"/>
  <c r="Z92" i="2"/>
  <c r="O93" i="2"/>
  <c r="P93" i="2"/>
  <c r="Q93" i="2"/>
  <c r="R93" i="2"/>
  <c r="S93" i="2"/>
  <c r="T93" i="2"/>
  <c r="U93" i="2"/>
  <c r="V93" i="2"/>
  <c r="W93" i="2"/>
  <c r="X93" i="2"/>
  <c r="Y93" i="2"/>
  <c r="Z93" i="2"/>
  <c r="O94" i="2"/>
  <c r="P94" i="2"/>
  <c r="Q94" i="2"/>
  <c r="R94" i="2"/>
  <c r="S94" i="2"/>
  <c r="T94" i="2"/>
  <c r="U94" i="2"/>
  <c r="V94" i="2"/>
  <c r="W94" i="2"/>
  <c r="X94" i="2"/>
  <c r="Y94" i="2"/>
  <c r="Z94" i="2"/>
  <c r="O95" i="2"/>
  <c r="P95" i="2"/>
  <c r="Q95" i="2"/>
  <c r="R95" i="2"/>
  <c r="S95" i="2"/>
  <c r="T95" i="2"/>
  <c r="U95" i="2"/>
  <c r="V95" i="2"/>
  <c r="W95" i="2"/>
  <c r="X95" i="2"/>
  <c r="Y95" i="2"/>
  <c r="Z95" i="2"/>
  <c r="U99" i="2"/>
  <c r="V99" i="2"/>
  <c r="W99" i="2"/>
  <c r="X99" i="2"/>
  <c r="Y99" i="2"/>
  <c r="Z99" i="2"/>
  <c r="O100" i="2"/>
  <c r="U100" i="2"/>
  <c r="V100" i="2"/>
  <c r="W100" i="2"/>
  <c r="X100" i="2"/>
  <c r="Y100" i="2"/>
  <c r="Z100" i="2"/>
  <c r="O101" i="2"/>
  <c r="U101" i="2"/>
  <c r="V101" i="2"/>
  <c r="W101" i="2"/>
  <c r="X101" i="2"/>
  <c r="Y101" i="2"/>
  <c r="Z101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P108" i="2"/>
  <c r="S108" i="2"/>
  <c r="T108" i="2"/>
  <c r="V108" i="2"/>
  <c r="Y108" i="2"/>
  <c r="Z108" i="2"/>
  <c r="P109" i="2"/>
  <c r="S109" i="2"/>
  <c r="T109" i="2"/>
  <c r="V109" i="2"/>
  <c r="Y109" i="2"/>
  <c r="Z109" i="2"/>
  <c r="P110" i="2"/>
  <c r="S110" i="2"/>
  <c r="T110" i="2"/>
  <c r="V110" i="2"/>
  <c r="Y110" i="2"/>
  <c r="Z110" i="2"/>
  <c r="P27" i="2"/>
  <c r="Q27" i="2"/>
  <c r="R27" i="2"/>
  <c r="S27" i="2"/>
  <c r="T27" i="2"/>
  <c r="U27" i="2"/>
  <c r="V27" i="2"/>
  <c r="W27" i="2"/>
  <c r="X27" i="2"/>
  <c r="Y27" i="2"/>
  <c r="Z27" i="2"/>
  <c r="O27" i="2"/>
  <c r="Z24" i="2"/>
  <c r="Z25" i="2"/>
  <c r="AE35" i="24" l="1"/>
  <c r="AD35" i="24"/>
  <c r="AD13" i="24"/>
  <c r="AA13" i="24"/>
  <c r="AE35" i="23"/>
  <c r="AD35" i="23"/>
  <c r="AD13" i="23"/>
  <c r="AA13" i="23"/>
  <c r="AE35" i="22"/>
  <c r="AD35" i="22"/>
  <c r="AD13" i="22"/>
  <c r="AA13" i="22"/>
  <c r="AE35" i="21"/>
  <c r="AD35" i="21"/>
  <c r="AD13" i="21"/>
  <c r="AA13" i="21"/>
  <c r="AE35" i="20"/>
  <c r="AD35" i="20"/>
  <c r="AD13" i="20"/>
  <c r="AA13" i="20"/>
  <c r="AE35" i="19"/>
  <c r="AD35" i="19"/>
  <c r="AD13" i="19"/>
  <c r="AA13" i="19"/>
  <c r="AE35" i="18"/>
  <c r="AD35" i="18"/>
  <c r="AD13" i="18"/>
  <c r="AA13" i="18"/>
  <c r="AE35" i="17"/>
  <c r="AD35" i="17"/>
  <c r="AD13" i="17"/>
  <c r="AA13" i="17"/>
  <c r="AE35" i="16"/>
  <c r="AD35" i="16"/>
  <c r="AD13" i="16"/>
  <c r="AA13" i="16"/>
  <c r="AE35" i="15"/>
  <c r="AD35" i="15"/>
  <c r="AD13" i="15"/>
  <c r="AA13" i="15"/>
  <c r="AE35" i="14"/>
  <c r="AD35" i="14"/>
  <c r="AD13" i="14"/>
  <c r="AA13" i="14"/>
  <c r="AE35" i="13"/>
  <c r="AD35" i="13"/>
  <c r="AD13" i="13"/>
  <c r="AA13" i="13"/>
  <c r="AD13" i="12"/>
  <c r="AA13" i="12"/>
  <c r="AE35" i="12" l="1"/>
  <c r="AD35" i="12"/>
  <c r="AI27" i="2"/>
  <c r="AJ27" i="2"/>
  <c r="AK27" i="2"/>
  <c r="AL27" i="2"/>
  <c r="AO27" i="2"/>
  <c r="AP27" i="2"/>
  <c r="AQ27" i="2"/>
  <c r="AR27" i="2"/>
  <c r="AG27" i="2"/>
  <c r="AR24" i="2"/>
  <c r="AR25" i="2"/>
  <c r="Z11" i="2" l="1"/>
  <c r="AR11" i="2"/>
  <c r="Z12" i="2"/>
  <c r="AR12" i="2"/>
  <c r="I25" i="8" l="1"/>
  <c r="I24" i="8"/>
  <c r="K159" i="11" l="1"/>
  <c r="K31" i="11"/>
  <c r="P159" i="11" l="1"/>
  <c r="J159" i="11"/>
  <c r="P31" i="11"/>
  <c r="J31" i="11"/>
  <c r="Q31" i="2" s="1"/>
  <c r="J174" i="11" l="1"/>
  <c r="K174" i="11"/>
  <c r="L174" i="11"/>
  <c r="M174" i="11"/>
  <c r="P174" i="11"/>
  <c r="Q174" i="11"/>
  <c r="R174" i="11"/>
  <c r="S174" i="11"/>
  <c r="I175" i="11"/>
  <c r="J175" i="11"/>
  <c r="K175" i="11"/>
  <c r="L175" i="11"/>
  <c r="M175" i="11"/>
  <c r="O175" i="11"/>
  <c r="P175" i="11"/>
  <c r="Q175" i="11"/>
  <c r="R175" i="11"/>
  <c r="S175" i="11"/>
  <c r="N160" i="11"/>
  <c r="N175" i="11" s="1"/>
  <c r="H160" i="11"/>
  <c r="O160" i="2" s="1"/>
  <c r="V159" i="11"/>
  <c r="V174" i="11" s="1"/>
  <c r="W159" i="11"/>
  <c r="W174" i="11" s="1"/>
  <c r="X159" i="11"/>
  <c r="X174" i="11" s="1"/>
  <c r="Y159" i="11"/>
  <c r="Y174" i="11" s="1"/>
  <c r="U160" i="11"/>
  <c r="U175" i="11" s="1"/>
  <c r="V160" i="11"/>
  <c r="V175" i="11" s="1"/>
  <c r="W160" i="11"/>
  <c r="W175" i="11" s="1"/>
  <c r="X160" i="11"/>
  <c r="X175" i="11" s="1"/>
  <c r="Y160" i="11"/>
  <c r="Y175" i="11" s="1"/>
  <c r="X158" i="11"/>
  <c r="X173" i="11" s="1"/>
  <c r="P158" i="11"/>
  <c r="P173" i="11" s="1"/>
  <c r="Q158" i="11"/>
  <c r="Q173" i="11" s="1"/>
  <c r="R158" i="11"/>
  <c r="Y158" i="2" s="1"/>
  <c r="S158" i="11"/>
  <c r="Z158" i="2" s="1"/>
  <c r="J158" i="11"/>
  <c r="J173" i="11" s="1"/>
  <c r="K158" i="11"/>
  <c r="L158" i="11"/>
  <c r="L173" i="11" s="1"/>
  <c r="M158" i="11"/>
  <c r="M173" i="11" s="1"/>
  <c r="J46" i="11"/>
  <c r="K46" i="11"/>
  <c r="L46" i="11"/>
  <c r="M46" i="11"/>
  <c r="P46" i="11"/>
  <c r="Q46" i="11"/>
  <c r="R46" i="11"/>
  <c r="S46" i="11"/>
  <c r="I47" i="11"/>
  <c r="J47" i="11"/>
  <c r="K47" i="11"/>
  <c r="L47" i="11"/>
  <c r="M47" i="11"/>
  <c r="O47" i="11"/>
  <c r="P47" i="11"/>
  <c r="Q47" i="11"/>
  <c r="R47" i="11"/>
  <c r="S47" i="11"/>
  <c r="U47" i="11"/>
  <c r="N32" i="11"/>
  <c r="N47" i="11" s="1"/>
  <c r="H32" i="11"/>
  <c r="V31" i="11"/>
  <c r="V46" i="11" s="1"/>
  <c r="W31" i="11"/>
  <c r="W46" i="11" s="1"/>
  <c r="X31" i="11"/>
  <c r="X46" i="11" s="1"/>
  <c r="Y31" i="11"/>
  <c r="Y46" i="11" s="1"/>
  <c r="U32" i="11"/>
  <c r="V32" i="11"/>
  <c r="V47" i="11" s="1"/>
  <c r="W32" i="11"/>
  <c r="W47" i="11" s="1"/>
  <c r="X32" i="11"/>
  <c r="X47" i="11" s="1"/>
  <c r="Y32" i="11"/>
  <c r="Y47" i="11" s="1"/>
  <c r="P30" i="11"/>
  <c r="P45" i="11" s="1"/>
  <c r="Q30" i="11"/>
  <c r="Q45" i="11" s="1"/>
  <c r="R30" i="11"/>
  <c r="Y30" i="2" s="1"/>
  <c r="S30" i="11"/>
  <c r="Z30" i="2" s="1"/>
  <c r="J30" i="11"/>
  <c r="Q30" i="2" s="1"/>
  <c r="K30" i="11"/>
  <c r="L30" i="11"/>
  <c r="S30" i="2" s="1"/>
  <c r="M30" i="11"/>
  <c r="T30" i="2" s="1"/>
  <c r="O31" i="11"/>
  <c r="N31" i="11" s="1"/>
  <c r="N46" i="11" s="1"/>
  <c r="O159" i="11"/>
  <c r="O158" i="11" s="1"/>
  <c r="I159" i="11"/>
  <c r="H159" i="11" s="1"/>
  <c r="O159" i="2" s="1"/>
  <c r="I31" i="11"/>
  <c r="H31" i="11" l="1"/>
  <c r="L45" i="11"/>
  <c r="U31" i="11"/>
  <c r="U46" i="11" s="1"/>
  <c r="I30" i="11"/>
  <c r="H174" i="11"/>
  <c r="O173" i="11"/>
  <c r="R45" i="11"/>
  <c r="H46" i="11"/>
  <c r="O174" i="11"/>
  <c r="O30" i="11"/>
  <c r="M45" i="11"/>
  <c r="O46" i="11"/>
  <c r="Y158" i="11"/>
  <c r="Y173" i="11" s="1"/>
  <c r="N159" i="11"/>
  <c r="N174" i="11" s="1"/>
  <c r="Y30" i="11"/>
  <c r="Y45" i="11" s="1"/>
  <c r="H158" i="11"/>
  <c r="H173" i="11" s="1"/>
  <c r="X30" i="11"/>
  <c r="X45" i="11" s="1"/>
  <c r="J45" i="11"/>
  <c r="U159" i="11"/>
  <c r="U174" i="11" s="1"/>
  <c r="S173" i="11"/>
  <c r="I174" i="11"/>
  <c r="S45" i="11"/>
  <c r="I46" i="11"/>
  <c r="H175" i="11"/>
  <c r="R173" i="11"/>
  <c r="H47" i="11"/>
  <c r="I158" i="11"/>
  <c r="I173" i="11" s="1"/>
  <c r="K173" i="11"/>
  <c r="W158" i="11"/>
  <c r="W173" i="11" s="1"/>
  <c r="W30" i="11"/>
  <c r="W45" i="11" s="1"/>
  <c r="K45" i="11"/>
  <c r="N158" i="11"/>
  <c r="N173" i="11" s="1"/>
  <c r="V30" i="11"/>
  <c r="V45" i="11" s="1"/>
  <c r="V158" i="11"/>
  <c r="V173" i="11" s="1"/>
  <c r="H30" i="11"/>
  <c r="T160" i="11"/>
  <c r="T175" i="11" s="1"/>
  <c r="T159" i="11"/>
  <c r="T174" i="11" s="1"/>
  <c r="T32" i="11"/>
  <c r="T47" i="11" s="1"/>
  <c r="T31" i="11"/>
  <c r="T46" i="11" s="1"/>
  <c r="I45" i="11" l="1"/>
  <c r="U30" i="11"/>
  <c r="U45" i="11" s="1"/>
  <c r="O45" i="11"/>
  <c r="N30" i="11"/>
  <c r="N45" i="11" s="1"/>
  <c r="U158" i="11"/>
  <c r="U173" i="11" s="1"/>
  <c r="T158" i="11"/>
  <c r="T173" i="11" s="1"/>
  <c r="T30" i="11"/>
  <c r="T45" i="11" s="1"/>
  <c r="H45" i="11"/>
  <c r="M46" i="10"/>
  <c r="O46" i="10"/>
  <c r="Q46" i="10"/>
  <c r="R46" i="10"/>
  <c r="S46" i="10"/>
  <c r="M47" i="10"/>
  <c r="O47" i="10"/>
  <c r="Q47" i="10"/>
  <c r="R47" i="10"/>
  <c r="S47" i="10"/>
  <c r="O45" i="10"/>
  <c r="Q45" i="10"/>
  <c r="R45" i="10"/>
  <c r="S45" i="10"/>
  <c r="U40" i="10"/>
  <c r="U46" i="10" s="1"/>
  <c r="W40" i="10"/>
  <c r="W46" i="10" s="1"/>
  <c r="X40" i="10"/>
  <c r="X46" i="10" s="1"/>
  <c r="Y40" i="10"/>
  <c r="Y46" i="10" s="1"/>
  <c r="U41" i="10"/>
  <c r="U47" i="10" s="1"/>
  <c r="W41" i="10"/>
  <c r="W47" i="10" s="1"/>
  <c r="X41" i="10"/>
  <c r="X47" i="10" s="1"/>
  <c r="Y41" i="10"/>
  <c r="Y47" i="10" s="1"/>
  <c r="U39" i="10"/>
  <c r="U45" i="10" s="1"/>
  <c r="W39" i="10"/>
  <c r="W45" i="10" s="1"/>
  <c r="X39" i="10"/>
  <c r="X45" i="10" s="1"/>
  <c r="Y39" i="10"/>
  <c r="Y45" i="10" s="1"/>
  <c r="I46" i="10"/>
  <c r="K46" i="10"/>
  <c r="L46" i="10"/>
  <c r="I47" i="10"/>
  <c r="K47" i="10"/>
  <c r="L47" i="10"/>
  <c r="I45" i="10"/>
  <c r="K45" i="10"/>
  <c r="L45" i="10"/>
  <c r="M45" i="10"/>
  <c r="J40" i="10" l="1"/>
  <c r="P41" i="10"/>
  <c r="W41" i="2" s="1"/>
  <c r="P40" i="10"/>
  <c r="W40" i="2" s="1"/>
  <c r="U91" i="9"/>
  <c r="U97" i="9" s="1"/>
  <c r="V91" i="9"/>
  <c r="V97" i="9" s="1"/>
  <c r="W91" i="9"/>
  <c r="W97" i="9" s="1"/>
  <c r="X91" i="9"/>
  <c r="X97" i="9" s="1"/>
  <c r="Y91" i="9"/>
  <c r="Y97" i="9" s="1"/>
  <c r="V92" i="9"/>
  <c r="V98" i="9" s="1"/>
  <c r="W92" i="9"/>
  <c r="X92" i="9"/>
  <c r="Y92" i="9"/>
  <c r="Y98" i="9" s="1"/>
  <c r="W98" i="9"/>
  <c r="V90" i="9"/>
  <c r="V96" i="9" s="1"/>
  <c r="W90" i="9"/>
  <c r="W96" i="9" s="1"/>
  <c r="X90" i="9"/>
  <c r="X96" i="9" s="1"/>
  <c r="Y90" i="9"/>
  <c r="Y96" i="9"/>
  <c r="M97" i="9"/>
  <c r="T97" i="2" s="1"/>
  <c r="O97" i="9"/>
  <c r="V97" i="2" s="1"/>
  <c r="P97" i="9"/>
  <c r="W97" i="2" s="1"/>
  <c r="Q97" i="9"/>
  <c r="X97" i="2" s="1"/>
  <c r="R97" i="9"/>
  <c r="Y97" i="2" s="1"/>
  <c r="S97" i="9"/>
  <c r="Z97" i="2" s="1"/>
  <c r="M98" i="9"/>
  <c r="T98" i="2" s="1"/>
  <c r="P98" i="9"/>
  <c r="W98" i="2" s="1"/>
  <c r="Q98" i="9"/>
  <c r="X98" i="2" s="1"/>
  <c r="R98" i="9"/>
  <c r="Y98" i="2" s="1"/>
  <c r="S98" i="9"/>
  <c r="Z98" i="2" s="1"/>
  <c r="X98" i="9"/>
  <c r="P96" i="9"/>
  <c r="W96" i="2" s="1"/>
  <c r="Q96" i="9"/>
  <c r="X96" i="2" s="1"/>
  <c r="R96" i="9"/>
  <c r="Y96" i="2" s="1"/>
  <c r="S96" i="9"/>
  <c r="Z96" i="2" s="1"/>
  <c r="N91" i="9"/>
  <c r="U91" i="2" s="1"/>
  <c r="M46" i="9"/>
  <c r="P46" i="9"/>
  <c r="Q46" i="9"/>
  <c r="R46" i="9"/>
  <c r="S46" i="9"/>
  <c r="V46" i="9"/>
  <c r="W46" i="9"/>
  <c r="X46" i="9"/>
  <c r="Y46" i="9"/>
  <c r="M47" i="9"/>
  <c r="O47" i="9"/>
  <c r="P47" i="9"/>
  <c r="Q47" i="9"/>
  <c r="R47" i="9"/>
  <c r="S47" i="9"/>
  <c r="U47" i="9"/>
  <c r="V47" i="9"/>
  <c r="W47" i="9"/>
  <c r="X47" i="9"/>
  <c r="Y47" i="9"/>
  <c r="P45" i="9"/>
  <c r="Q45" i="9"/>
  <c r="R45" i="9"/>
  <c r="S45" i="9"/>
  <c r="V45" i="9"/>
  <c r="W45" i="9"/>
  <c r="X45" i="9"/>
  <c r="Y45" i="9"/>
  <c r="U32" i="9"/>
  <c r="N32" i="9"/>
  <c r="N47" i="9" s="1"/>
  <c r="J46" i="9"/>
  <c r="K46" i="9"/>
  <c r="L46" i="9"/>
  <c r="I47" i="9"/>
  <c r="J47" i="9"/>
  <c r="K47" i="9"/>
  <c r="L47" i="9"/>
  <c r="J45" i="9"/>
  <c r="K45" i="9"/>
  <c r="L45" i="9"/>
  <c r="M45" i="9"/>
  <c r="H32" i="9"/>
  <c r="H47" i="9" s="1"/>
  <c r="I97" i="9"/>
  <c r="P97" i="2" s="1"/>
  <c r="J97" i="9"/>
  <c r="Q97" i="2" s="1"/>
  <c r="K97" i="9"/>
  <c r="R97" i="2" s="1"/>
  <c r="L97" i="9"/>
  <c r="S97" i="2" s="1"/>
  <c r="J98" i="9"/>
  <c r="Q98" i="2" s="1"/>
  <c r="K98" i="9"/>
  <c r="R98" i="2" s="1"/>
  <c r="L98" i="9"/>
  <c r="S98" i="2" s="1"/>
  <c r="J96" i="9"/>
  <c r="Q96" i="2" s="1"/>
  <c r="K96" i="9"/>
  <c r="R96" i="2" s="1"/>
  <c r="L96" i="9"/>
  <c r="S96" i="2" s="1"/>
  <c r="M96" i="9"/>
  <c r="T96" i="2" s="1"/>
  <c r="H91" i="9"/>
  <c r="O91" i="2" s="1"/>
  <c r="T32" i="9" l="1"/>
  <c r="T47" i="9" s="1"/>
  <c r="P46" i="10"/>
  <c r="P39" i="10"/>
  <c r="W39" i="2" s="1"/>
  <c r="V40" i="10"/>
  <c r="V46" i="10" s="1"/>
  <c r="N40" i="10"/>
  <c r="P47" i="10"/>
  <c r="N41" i="10"/>
  <c r="V41" i="10"/>
  <c r="V47" i="10" s="1"/>
  <c r="J39" i="10"/>
  <c r="J46" i="10"/>
  <c r="H40" i="10"/>
  <c r="O40" i="2" s="1"/>
  <c r="J47" i="10"/>
  <c r="H41" i="10"/>
  <c r="H47" i="10" s="1"/>
  <c r="N97" i="9"/>
  <c r="U97" i="2" s="1"/>
  <c r="O92" i="9"/>
  <c r="V92" i="2" s="1"/>
  <c r="O31" i="9"/>
  <c r="I31" i="9"/>
  <c r="P31" i="2" s="1"/>
  <c r="I92" i="9"/>
  <c r="P92" i="2" s="1"/>
  <c r="H97" i="9"/>
  <c r="O97" i="2" s="1"/>
  <c r="T91" i="9"/>
  <c r="T97" i="9" s="1"/>
  <c r="R24" i="8"/>
  <c r="Y24" i="2" s="1"/>
  <c r="Q24" i="8"/>
  <c r="X24" i="2" s="1"/>
  <c r="P24" i="8"/>
  <c r="W24" i="2" s="1"/>
  <c r="O24" i="8"/>
  <c r="V24" i="2" s="1"/>
  <c r="K24" i="8"/>
  <c r="R25" i="8"/>
  <c r="Y25" i="2" s="1"/>
  <c r="Q25" i="8"/>
  <c r="X25" i="2" s="1"/>
  <c r="P25" i="8"/>
  <c r="W25" i="2" s="1"/>
  <c r="O25" i="8"/>
  <c r="V25" i="2" s="1"/>
  <c r="K25" i="8"/>
  <c r="J25" i="8"/>
  <c r="V25" i="8" s="1"/>
  <c r="W24" i="8"/>
  <c r="J24" i="8"/>
  <c r="Y24" i="8"/>
  <c r="U25" i="8"/>
  <c r="Y25" i="8"/>
  <c r="P23" i="8"/>
  <c r="W23" i="2" s="1"/>
  <c r="S23" i="8"/>
  <c r="Z23" i="2" s="1"/>
  <c r="L23" i="8"/>
  <c r="I23" i="8"/>
  <c r="N86" i="3"/>
  <c r="N110" i="3"/>
  <c r="N116" i="3"/>
  <c r="U116" i="2" s="1"/>
  <c r="N189" i="3"/>
  <c r="U189" i="2" s="1"/>
  <c r="O112" i="3"/>
  <c r="V112" i="2" s="1"/>
  <c r="R112" i="3"/>
  <c r="Y112" i="2" s="1"/>
  <c r="S112" i="3"/>
  <c r="Z112" i="2" s="1"/>
  <c r="O113" i="3"/>
  <c r="V113" i="2" s="1"/>
  <c r="P113" i="3"/>
  <c r="Q113" i="3"/>
  <c r="R113" i="3"/>
  <c r="Y113" i="2" s="1"/>
  <c r="S113" i="3"/>
  <c r="Z113" i="2" s="1"/>
  <c r="O111" i="3"/>
  <c r="V111" i="2" s="1"/>
  <c r="R111" i="3"/>
  <c r="Y111" i="2" s="1"/>
  <c r="S111" i="3"/>
  <c r="Z111" i="2" s="1"/>
  <c r="O88" i="3"/>
  <c r="V88" i="2" s="1"/>
  <c r="Q88" i="3"/>
  <c r="R88" i="3"/>
  <c r="Y88" i="2" s="1"/>
  <c r="S88" i="3"/>
  <c r="Z88" i="2" s="1"/>
  <c r="O89" i="3"/>
  <c r="V89" i="2" s="1"/>
  <c r="P89" i="3"/>
  <c r="W89" i="2" s="1"/>
  <c r="Q89" i="3"/>
  <c r="R89" i="3"/>
  <c r="Y89" i="2" s="1"/>
  <c r="S89" i="3"/>
  <c r="Z89" i="2" s="1"/>
  <c r="O87" i="3"/>
  <c r="V87" i="2" s="1"/>
  <c r="Q87" i="3"/>
  <c r="R87" i="3"/>
  <c r="Y87" i="2" s="1"/>
  <c r="S87" i="3"/>
  <c r="Z87" i="2" s="1"/>
  <c r="T162" i="3"/>
  <c r="AA162" i="2" s="1"/>
  <c r="T163" i="3"/>
  <c r="AA163" i="2" s="1"/>
  <c r="T164" i="3"/>
  <c r="AA164" i="2" s="1"/>
  <c r="U164" i="3"/>
  <c r="AB164" i="2" s="1"/>
  <c r="V164" i="3"/>
  <c r="AC164" i="2" s="1"/>
  <c r="W164" i="3"/>
  <c r="AD164" i="2" s="1"/>
  <c r="X164" i="3"/>
  <c r="AE164" i="2" s="1"/>
  <c r="Y164" i="3"/>
  <c r="AF164" i="2" s="1"/>
  <c r="T165" i="3"/>
  <c r="AA165" i="2" s="1"/>
  <c r="U165" i="3"/>
  <c r="AB165" i="2" s="1"/>
  <c r="V165" i="3"/>
  <c r="AC165" i="2" s="1"/>
  <c r="W165" i="3"/>
  <c r="AD165" i="2" s="1"/>
  <c r="X165" i="3"/>
  <c r="AE165" i="2" s="1"/>
  <c r="Y165" i="3"/>
  <c r="AF165" i="2" s="1"/>
  <c r="T166" i="3"/>
  <c r="AA166" i="2" s="1"/>
  <c r="U166" i="3"/>
  <c r="AB166" i="2" s="1"/>
  <c r="V166" i="3"/>
  <c r="AC166" i="2" s="1"/>
  <c r="W166" i="3"/>
  <c r="AD166" i="2" s="1"/>
  <c r="X166" i="3"/>
  <c r="AE166" i="2" s="1"/>
  <c r="Y166" i="3"/>
  <c r="AF166" i="2" s="1"/>
  <c r="T167" i="3"/>
  <c r="AA167" i="2" s="1"/>
  <c r="U167" i="3"/>
  <c r="AB167" i="2" s="1"/>
  <c r="V167" i="3"/>
  <c r="AC167" i="2" s="1"/>
  <c r="W167" i="3"/>
  <c r="AD167" i="2" s="1"/>
  <c r="X167" i="3"/>
  <c r="AE167" i="2" s="1"/>
  <c r="Y167" i="3"/>
  <c r="AF167" i="2" s="1"/>
  <c r="T168" i="3"/>
  <c r="AA168" i="2" s="1"/>
  <c r="U168" i="3"/>
  <c r="AB168" i="2" s="1"/>
  <c r="V168" i="3"/>
  <c r="AC168" i="2" s="1"/>
  <c r="W168" i="3"/>
  <c r="AD168" i="2" s="1"/>
  <c r="X168" i="3"/>
  <c r="AE168" i="2" s="1"/>
  <c r="Y168" i="3"/>
  <c r="AF168" i="2" s="1"/>
  <c r="T169" i="3"/>
  <c r="AA169" i="2" s="1"/>
  <c r="U169" i="3"/>
  <c r="AB169" i="2" s="1"/>
  <c r="V169" i="3"/>
  <c r="AC169" i="2" s="1"/>
  <c r="W169" i="3"/>
  <c r="AD169" i="2" s="1"/>
  <c r="X169" i="3"/>
  <c r="AE169" i="2" s="1"/>
  <c r="Y169" i="3"/>
  <c r="AF169" i="2" s="1"/>
  <c r="T171" i="3"/>
  <c r="AA171" i="2" s="1"/>
  <c r="T172" i="3"/>
  <c r="AA172" i="2" s="1"/>
  <c r="T176" i="3"/>
  <c r="AA176" i="2" s="1"/>
  <c r="U176" i="3"/>
  <c r="AB176" i="2" s="1"/>
  <c r="V176" i="3"/>
  <c r="AC176" i="2" s="1"/>
  <c r="W176" i="3"/>
  <c r="AD176" i="2" s="1"/>
  <c r="X176" i="3"/>
  <c r="AE176" i="2" s="1"/>
  <c r="Y176" i="3"/>
  <c r="AF176" i="2" s="1"/>
  <c r="T177" i="3"/>
  <c r="AA177" i="2" s="1"/>
  <c r="U177" i="3"/>
  <c r="AB177" i="2" s="1"/>
  <c r="V177" i="3"/>
  <c r="AC177" i="2" s="1"/>
  <c r="W177" i="3"/>
  <c r="AD177" i="2" s="1"/>
  <c r="X177" i="3"/>
  <c r="AE177" i="2" s="1"/>
  <c r="Y177" i="3"/>
  <c r="AF177" i="2" s="1"/>
  <c r="T178" i="3"/>
  <c r="AA178" i="2" s="1"/>
  <c r="U178" i="3"/>
  <c r="AB178" i="2" s="1"/>
  <c r="V178" i="3"/>
  <c r="AC178" i="2" s="1"/>
  <c r="W178" i="3"/>
  <c r="AD178" i="2" s="1"/>
  <c r="X178" i="3"/>
  <c r="AE178" i="2" s="1"/>
  <c r="Y178" i="3"/>
  <c r="AF178" i="2" s="1"/>
  <c r="T179" i="3"/>
  <c r="AA179" i="2" s="1"/>
  <c r="U179" i="3"/>
  <c r="AB179" i="2" s="1"/>
  <c r="V179" i="3"/>
  <c r="AC179" i="2" s="1"/>
  <c r="W179" i="3"/>
  <c r="AD179" i="2" s="1"/>
  <c r="X179" i="3"/>
  <c r="AE179" i="2" s="1"/>
  <c r="Y179" i="3"/>
  <c r="AF179" i="2" s="1"/>
  <c r="T180" i="3"/>
  <c r="AA180" i="2" s="1"/>
  <c r="U180" i="3"/>
  <c r="AB180" i="2" s="1"/>
  <c r="V180" i="3"/>
  <c r="AC180" i="2" s="1"/>
  <c r="W180" i="3"/>
  <c r="AD180" i="2" s="1"/>
  <c r="X180" i="3"/>
  <c r="AE180" i="2" s="1"/>
  <c r="Y180" i="3"/>
  <c r="AF180" i="2" s="1"/>
  <c r="T181" i="3"/>
  <c r="AA181" i="2" s="1"/>
  <c r="U181" i="3"/>
  <c r="AB181" i="2" s="1"/>
  <c r="V181" i="3"/>
  <c r="AC181" i="2" s="1"/>
  <c r="W181" i="3"/>
  <c r="AD181" i="2" s="1"/>
  <c r="X181" i="3"/>
  <c r="AE181" i="2" s="1"/>
  <c r="Y181" i="3"/>
  <c r="AF181" i="2" s="1"/>
  <c r="T182" i="3"/>
  <c r="AA182" i="2" s="1"/>
  <c r="U182" i="3"/>
  <c r="AB182" i="2" s="1"/>
  <c r="V182" i="3"/>
  <c r="AC182" i="2" s="1"/>
  <c r="W182" i="3"/>
  <c r="AD182" i="2" s="1"/>
  <c r="X182" i="3"/>
  <c r="AE182" i="2" s="1"/>
  <c r="Y182" i="3"/>
  <c r="AF182" i="2" s="1"/>
  <c r="T183" i="3"/>
  <c r="AA183" i="2" s="1"/>
  <c r="U183" i="3"/>
  <c r="AB183" i="2" s="1"/>
  <c r="V183" i="3"/>
  <c r="AC183" i="2" s="1"/>
  <c r="W183" i="3"/>
  <c r="AD183" i="2" s="1"/>
  <c r="X183" i="3"/>
  <c r="AE183" i="2" s="1"/>
  <c r="Y183" i="3"/>
  <c r="AF183" i="2" s="1"/>
  <c r="T184" i="3"/>
  <c r="AA184" i="2" s="1"/>
  <c r="U184" i="3"/>
  <c r="AB184" i="2" s="1"/>
  <c r="V184" i="3"/>
  <c r="AC184" i="2" s="1"/>
  <c r="W184" i="3"/>
  <c r="AD184" i="2" s="1"/>
  <c r="X184" i="3"/>
  <c r="AE184" i="2" s="1"/>
  <c r="Y184" i="3"/>
  <c r="AF184" i="2" s="1"/>
  <c r="T185" i="3"/>
  <c r="AA185" i="2" s="1"/>
  <c r="U185" i="3"/>
  <c r="AB185" i="2" s="1"/>
  <c r="V185" i="3"/>
  <c r="AC185" i="2" s="1"/>
  <c r="W185" i="3"/>
  <c r="AD185" i="2" s="1"/>
  <c r="X185" i="3"/>
  <c r="AE185" i="2" s="1"/>
  <c r="Y185" i="3"/>
  <c r="AF185" i="2" s="1"/>
  <c r="T186" i="3"/>
  <c r="AA186" i="2" s="1"/>
  <c r="U186" i="3"/>
  <c r="AB186" i="2" s="1"/>
  <c r="V186" i="3"/>
  <c r="AC186" i="2" s="1"/>
  <c r="W186" i="3"/>
  <c r="AD186" i="2" s="1"/>
  <c r="X186" i="3"/>
  <c r="AE186" i="2" s="1"/>
  <c r="Y186" i="3"/>
  <c r="AF186" i="2" s="1"/>
  <c r="T187" i="3"/>
  <c r="AA187" i="2" s="1"/>
  <c r="U187" i="3"/>
  <c r="AB187" i="2" s="1"/>
  <c r="V187" i="3"/>
  <c r="AC187" i="2" s="1"/>
  <c r="W187" i="3"/>
  <c r="AD187" i="2" s="1"/>
  <c r="X187" i="3"/>
  <c r="AE187" i="2" s="1"/>
  <c r="Y187" i="3"/>
  <c r="AF187" i="2" s="1"/>
  <c r="T192" i="3"/>
  <c r="AA192" i="2" s="1"/>
  <c r="T193" i="3"/>
  <c r="AA193" i="2" s="1"/>
  <c r="T195" i="3"/>
  <c r="AA195" i="2" s="1"/>
  <c r="T196" i="3"/>
  <c r="AA196" i="2" s="1"/>
  <c r="T198" i="3"/>
  <c r="AA198" i="2" s="1"/>
  <c r="T199" i="3"/>
  <c r="AA199" i="2" s="1"/>
  <c r="T201" i="3"/>
  <c r="AA201" i="2" s="1"/>
  <c r="T202" i="3"/>
  <c r="AA202" i="2" s="1"/>
  <c r="T204" i="3"/>
  <c r="AA204" i="2" s="1"/>
  <c r="T205" i="3"/>
  <c r="AA205" i="2" s="1"/>
  <c r="T209" i="3"/>
  <c r="AA209" i="2" s="1"/>
  <c r="U209" i="3"/>
  <c r="AB209" i="2" s="1"/>
  <c r="V209" i="3"/>
  <c r="AC209" i="2" s="1"/>
  <c r="W209" i="3"/>
  <c r="AD209" i="2" s="1"/>
  <c r="X209" i="3"/>
  <c r="AE209" i="2" s="1"/>
  <c r="Y209" i="3"/>
  <c r="AF209" i="2" s="1"/>
  <c r="T210" i="3"/>
  <c r="AA210" i="2" s="1"/>
  <c r="U210" i="3"/>
  <c r="AB210" i="2" s="1"/>
  <c r="V210" i="3"/>
  <c r="AC210" i="2" s="1"/>
  <c r="W210" i="3"/>
  <c r="AD210" i="2" s="1"/>
  <c r="X210" i="3"/>
  <c r="AE210" i="2" s="1"/>
  <c r="Y210" i="3"/>
  <c r="AF210" i="2" s="1"/>
  <c r="T211" i="3"/>
  <c r="AA211" i="2" s="1"/>
  <c r="U211" i="3"/>
  <c r="AB211" i="2" s="1"/>
  <c r="V211" i="3"/>
  <c r="AC211" i="2" s="1"/>
  <c r="W211" i="3"/>
  <c r="AD211" i="2" s="1"/>
  <c r="X211" i="3"/>
  <c r="AE211" i="2" s="1"/>
  <c r="Y211" i="3"/>
  <c r="AF211" i="2" s="1"/>
  <c r="T212" i="3"/>
  <c r="AA212" i="2" s="1"/>
  <c r="U212" i="3"/>
  <c r="AB212" i="2" s="1"/>
  <c r="V212" i="3"/>
  <c r="AC212" i="2" s="1"/>
  <c r="W212" i="3"/>
  <c r="AD212" i="2" s="1"/>
  <c r="X212" i="3"/>
  <c r="AE212" i="2" s="1"/>
  <c r="Y212" i="3"/>
  <c r="AF212" i="2" s="1"/>
  <c r="T213" i="3"/>
  <c r="AA213" i="2" s="1"/>
  <c r="U213" i="3"/>
  <c r="AB213" i="2" s="1"/>
  <c r="V213" i="3"/>
  <c r="AC213" i="2" s="1"/>
  <c r="W213" i="3"/>
  <c r="AD213" i="2" s="1"/>
  <c r="X213" i="3"/>
  <c r="AE213" i="2" s="1"/>
  <c r="Y213" i="3"/>
  <c r="AF213" i="2" s="1"/>
  <c r="T214" i="3"/>
  <c r="AA214" i="2" s="1"/>
  <c r="U214" i="3"/>
  <c r="AB214" i="2" s="1"/>
  <c r="V214" i="3"/>
  <c r="AC214" i="2" s="1"/>
  <c r="W214" i="3"/>
  <c r="AD214" i="2" s="1"/>
  <c r="X214" i="3"/>
  <c r="AE214" i="2" s="1"/>
  <c r="Y214" i="3"/>
  <c r="AF214" i="2" s="1"/>
  <c r="T216" i="3"/>
  <c r="AA216" i="2" s="1"/>
  <c r="T217" i="3"/>
  <c r="AA217" i="2" s="1"/>
  <c r="U116" i="3"/>
  <c r="AB116" i="2" s="1"/>
  <c r="V116" i="3"/>
  <c r="AC116" i="2" s="1"/>
  <c r="W116" i="3"/>
  <c r="AD116" i="2" s="1"/>
  <c r="X116" i="3"/>
  <c r="AE116" i="2" s="1"/>
  <c r="Y116" i="3"/>
  <c r="AF116" i="2" s="1"/>
  <c r="U117" i="3"/>
  <c r="AB117" i="2" s="1"/>
  <c r="V117" i="3"/>
  <c r="AC117" i="2" s="1"/>
  <c r="X117" i="3"/>
  <c r="AE117" i="2" s="1"/>
  <c r="Y117" i="3"/>
  <c r="AF117" i="2" s="1"/>
  <c r="T119" i="3"/>
  <c r="AA119" i="2" s="1"/>
  <c r="T120" i="3"/>
  <c r="AA120" i="2" s="1"/>
  <c r="T127" i="3"/>
  <c r="AA127" i="2" s="1"/>
  <c r="U127" i="3"/>
  <c r="AB127" i="2" s="1"/>
  <c r="V127" i="3"/>
  <c r="AC127" i="2" s="1"/>
  <c r="W127" i="3"/>
  <c r="AD127" i="2" s="1"/>
  <c r="X127" i="3"/>
  <c r="AE127" i="2" s="1"/>
  <c r="Y127" i="3"/>
  <c r="AF127" i="2" s="1"/>
  <c r="T128" i="3"/>
  <c r="AA128" i="2" s="1"/>
  <c r="U128" i="3"/>
  <c r="AB128" i="2" s="1"/>
  <c r="V128" i="3"/>
  <c r="AC128" i="2" s="1"/>
  <c r="W128" i="3"/>
  <c r="AD128" i="2" s="1"/>
  <c r="X128" i="3"/>
  <c r="AE128" i="2" s="1"/>
  <c r="Y128" i="3"/>
  <c r="AF128" i="2" s="1"/>
  <c r="T129" i="3"/>
  <c r="AA129" i="2" s="1"/>
  <c r="U129" i="3"/>
  <c r="AB129" i="2" s="1"/>
  <c r="V129" i="3"/>
  <c r="AC129" i="2" s="1"/>
  <c r="W129" i="3"/>
  <c r="AD129" i="2" s="1"/>
  <c r="X129" i="3"/>
  <c r="AE129" i="2" s="1"/>
  <c r="Y129" i="3"/>
  <c r="AF129" i="2" s="1"/>
  <c r="T130" i="3"/>
  <c r="AA130" i="2" s="1"/>
  <c r="U130" i="3"/>
  <c r="AB130" i="2" s="1"/>
  <c r="V130" i="3"/>
  <c r="AC130" i="2" s="1"/>
  <c r="W130" i="3"/>
  <c r="AD130" i="2" s="1"/>
  <c r="X130" i="3"/>
  <c r="AE130" i="2" s="1"/>
  <c r="Y130" i="3"/>
  <c r="AF130" i="2" s="1"/>
  <c r="T131" i="3"/>
  <c r="AA131" i="2" s="1"/>
  <c r="U131" i="3"/>
  <c r="AB131" i="2" s="1"/>
  <c r="V131" i="3"/>
  <c r="AC131" i="2" s="1"/>
  <c r="W131" i="3"/>
  <c r="AD131" i="2" s="1"/>
  <c r="X131" i="3"/>
  <c r="AE131" i="2" s="1"/>
  <c r="Y131" i="3"/>
  <c r="AF131" i="2" s="1"/>
  <c r="T132" i="3"/>
  <c r="AA132" i="2" s="1"/>
  <c r="U132" i="3"/>
  <c r="AB132" i="2" s="1"/>
  <c r="V132" i="3"/>
  <c r="AC132" i="2" s="1"/>
  <c r="W132" i="3"/>
  <c r="AD132" i="2" s="1"/>
  <c r="X132" i="3"/>
  <c r="AE132" i="2" s="1"/>
  <c r="Y132" i="3"/>
  <c r="AF132" i="2" s="1"/>
  <c r="T134" i="3"/>
  <c r="AA134" i="2" s="1"/>
  <c r="T136" i="3"/>
  <c r="AA136" i="2" s="1"/>
  <c r="U136" i="3"/>
  <c r="AB136" i="2" s="1"/>
  <c r="V136" i="3"/>
  <c r="AC136" i="2" s="1"/>
  <c r="W136" i="3"/>
  <c r="AD136" i="2" s="1"/>
  <c r="X136" i="3"/>
  <c r="AE136" i="2" s="1"/>
  <c r="Y136" i="3"/>
  <c r="AF136" i="2" s="1"/>
  <c r="T137" i="3"/>
  <c r="AA137" i="2" s="1"/>
  <c r="U137" i="3"/>
  <c r="AB137" i="2" s="1"/>
  <c r="V137" i="3"/>
  <c r="AC137" i="2" s="1"/>
  <c r="W137" i="3"/>
  <c r="AD137" i="2" s="1"/>
  <c r="X137" i="3"/>
  <c r="AE137" i="2" s="1"/>
  <c r="Y137" i="3"/>
  <c r="AF137" i="2" s="1"/>
  <c r="T138" i="3"/>
  <c r="AA138" i="2" s="1"/>
  <c r="U138" i="3"/>
  <c r="AB138" i="2" s="1"/>
  <c r="V138" i="3"/>
  <c r="AC138" i="2" s="1"/>
  <c r="W138" i="3"/>
  <c r="AD138" i="2" s="1"/>
  <c r="X138" i="3"/>
  <c r="AE138" i="2" s="1"/>
  <c r="Y138" i="3"/>
  <c r="AF138" i="2" s="1"/>
  <c r="T142" i="3"/>
  <c r="AA142" i="2" s="1"/>
  <c r="U142" i="3"/>
  <c r="AB142" i="2" s="1"/>
  <c r="V142" i="3"/>
  <c r="AC142" i="2" s="1"/>
  <c r="W142" i="3"/>
  <c r="AD142" i="2" s="1"/>
  <c r="X142" i="3"/>
  <c r="AE142" i="2" s="1"/>
  <c r="Y142" i="3"/>
  <c r="AF142" i="2" s="1"/>
  <c r="T143" i="3"/>
  <c r="AA143" i="2" s="1"/>
  <c r="U143" i="3"/>
  <c r="AB143" i="2" s="1"/>
  <c r="V143" i="3"/>
  <c r="AC143" i="2" s="1"/>
  <c r="W143" i="3"/>
  <c r="AD143" i="2" s="1"/>
  <c r="X143" i="3"/>
  <c r="AE143" i="2" s="1"/>
  <c r="Y143" i="3"/>
  <c r="AF143" i="2" s="1"/>
  <c r="T144" i="3"/>
  <c r="AA144" i="2" s="1"/>
  <c r="U144" i="3"/>
  <c r="AB144" i="2" s="1"/>
  <c r="V144" i="3"/>
  <c r="AC144" i="2" s="1"/>
  <c r="W144" i="3"/>
  <c r="AD144" i="2" s="1"/>
  <c r="X144" i="3"/>
  <c r="AE144" i="2" s="1"/>
  <c r="Y144" i="3"/>
  <c r="AF144" i="2" s="1"/>
  <c r="T146" i="3"/>
  <c r="AA146" i="2" s="1"/>
  <c r="T148" i="3"/>
  <c r="AA148" i="2" s="1"/>
  <c r="U148" i="3"/>
  <c r="AB148" i="2" s="1"/>
  <c r="V148" i="3"/>
  <c r="AC148" i="2" s="1"/>
  <c r="W148" i="3"/>
  <c r="AD148" i="2" s="1"/>
  <c r="X148" i="3"/>
  <c r="AE148" i="2" s="1"/>
  <c r="Y148" i="3"/>
  <c r="AF148" i="2" s="1"/>
  <c r="T149" i="3"/>
  <c r="AA149" i="2" s="1"/>
  <c r="U149" i="3"/>
  <c r="AB149" i="2" s="1"/>
  <c r="V149" i="3"/>
  <c r="AC149" i="2" s="1"/>
  <c r="W149" i="3"/>
  <c r="AD149" i="2" s="1"/>
  <c r="X149" i="3"/>
  <c r="AE149" i="2" s="1"/>
  <c r="Y149" i="3"/>
  <c r="AF149" i="2" s="1"/>
  <c r="T150" i="3"/>
  <c r="AA150" i="2" s="1"/>
  <c r="U150" i="3"/>
  <c r="AB150" i="2" s="1"/>
  <c r="V150" i="3"/>
  <c r="AC150" i="2" s="1"/>
  <c r="W150" i="3"/>
  <c r="AD150" i="2" s="1"/>
  <c r="X150" i="3"/>
  <c r="AE150" i="2" s="1"/>
  <c r="Y150" i="3"/>
  <c r="AF150" i="2" s="1"/>
  <c r="T152" i="3"/>
  <c r="AA152" i="2" s="1"/>
  <c r="T153" i="3"/>
  <c r="AA153" i="2" s="1"/>
  <c r="U115" i="3"/>
  <c r="AB115" i="2" s="1"/>
  <c r="V115" i="3"/>
  <c r="AC115" i="2" s="1"/>
  <c r="X115" i="3"/>
  <c r="AE115" i="2" s="1"/>
  <c r="Y115" i="3"/>
  <c r="AF115" i="2" s="1"/>
  <c r="U28" i="3"/>
  <c r="AB28" i="2" s="1"/>
  <c r="V28" i="3"/>
  <c r="AC28" i="2" s="1"/>
  <c r="W28" i="3"/>
  <c r="AD28" i="2" s="1"/>
  <c r="X28" i="3"/>
  <c r="AE28" i="2" s="1"/>
  <c r="Y28" i="3"/>
  <c r="AF28" i="2" s="1"/>
  <c r="U29" i="3"/>
  <c r="AB29" i="2" s="1"/>
  <c r="V29" i="3"/>
  <c r="AC29" i="2" s="1"/>
  <c r="W29" i="3"/>
  <c r="AD29" i="2" s="1"/>
  <c r="X29" i="3"/>
  <c r="AE29" i="2" s="1"/>
  <c r="Y29" i="3"/>
  <c r="AF29" i="2" s="1"/>
  <c r="X30" i="3"/>
  <c r="AE30" i="2" s="1"/>
  <c r="Y30" i="3"/>
  <c r="AF30" i="2" s="1"/>
  <c r="X31" i="3"/>
  <c r="AE31" i="2" s="1"/>
  <c r="Y31" i="3"/>
  <c r="AF31" i="2" s="1"/>
  <c r="U32" i="3"/>
  <c r="AB32" i="2" s="1"/>
  <c r="W32" i="3"/>
  <c r="X32" i="3"/>
  <c r="AE32" i="2" s="1"/>
  <c r="Y32" i="3"/>
  <c r="AF32" i="2" s="1"/>
  <c r="U33" i="3"/>
  <c r="AB33" i="2" s="1"/>
  <c r="V33" i="3"/>
  <c r="AC33" i="2" s="1"/>
  <c r="W33" i="3"/>
  <c r="AD33" i="2" s="1"/>
  <c r="X33" i="3"/>
  <c r="AE33" i="2" s="1"/>
  <c r="Y33" i="3"/>
  <c r="AF33" i="2" s="1"/>
  <c r="U34" i="3"/>
  <c r="AB34" i="2" s="1"/>
  <c r="V34" i="3"/>
  <c r="AC34" i="2" s="1"/>
  <c r="W34" i="3"/>
  <c r="AD34" i="2" s="1"/>
  <c r="X34" i="3"/>
  <c r="AE34" i="2" s="1"/>
  <c r="Y34" i="3"/>
  <c r="AF34" i="2" s="1"/>
  <c r="U35" i="3"/>
  <c r="AB35" i="2" s="1"/>
  <c r="V35" i="3"/>
  <c r="AC35" i="2" s="1"/>
  <c r="W35" i="3"/>
  <c r="AD35" i="2" s="1"/>
  <c r="X35" i="3"/>
  <c r="AE35" i="2" s="1"/>
  <c r="Y35" i="3"/>
  <c r="AF35" i="2" s="1"/>
  <c r="U36" i="3"/>
  <c r="AB36" i="2" s="1"/>
  <c r="V36" i="3"/>
  <c r="AC36" i="2" s="1"/>
  <c r="W36" i="3"/>
  <c r="AD36" i="2" s="1"/>
  <c r="X36" i="3"/>
  <c r="AE36" i="2" s="1"/>
  <c r="Y36" i="3"/>
  <c r="AF36" i="2" s="1"/>
  <c r="U37" i="3"/>
  <c r="AB37" i="2" s="1"/>
  <c r="V37" i="3"/>
  <c r="AC37" i="2" s="1"/>
  <c r="W37" i="3"/>
  <c r="AD37" i="2" s="1"/>
  <c r="X37" i="3"/>
  <c r="AE37" i="2" s="1"/>
  <c r="Y37" i="3"/>
  <c r="AF37" i="2" s="1"/>
  <c r="U38" i="3"/>
  <c r="AB38" i="2" s="1"/>
  <c r="V38" i="3"/>
  <c r="AC38" i="2" s="1"/>
  <c r="W38" i="3"/>
  <c r="AD38" i="2" s="1"/>
  <c r="X38" i="3"/>
  <c r="AE38" i="2" s="1"/>
  <c r="Y38" i="3"/>
  <c r="AF38" i="2" s="1"/>
  <c r="U48" i="3"/>
  <c r="AB48" i="2" s="1"/>
  <c r="V48" i="3"/>
  <c r="AC48" i="2" s="1"/>
  <c r="W48" i="3"/>
  <c r="AD48" i="2" s="1"/>
  <c r="X48" i="3"/>
  <c r="AE48" i="2" s="1"/>
  <c r="Y48" i="3"/>
  <c r="AF48" i="2" s="1"/>
  <c r="U49" i="3"/>
  <c r="AB49" i="2" s="1"/>
  <c r="V49" i="3"/>
  <c r="AC49" i="2" s="1"/>
  <c r="W49" i="3"/>
  <c r="AD49" i="2" s="1"/>
  <c r="X49" i="3"/>
  <c r="AE49" i="2" s="1"/>
  <c r="Y49" i="3"/>
  <c r="AF49" i="2" s="1"/>
  <c r="U50" i="3"/>
  <c r="AB50" i="2" s="1"/>
  <c r="V50" i="3"/>
  <c r="AC50" i="2" s="1"/>
  <c r="W50" i="3"/>
  <c r="AD50" i="2" s="1"/>
  <c r="X50" i="3"/>
  <c r="AE50" i="2" s="1"/>
  <c r="Y50" i="3"/>
  <c r="AF50" i="2" s="1"/>
  <c r="U51" i="3"/>
  <c r="AB51" i="2" s="1"/>
  <c r="V51" i="3"/>
  <c r="AC51" i="2" s="1"/>
  <c r="W51" i="3"/>
  <c r="AD51" i="2" s="1"/>
  <c r="X51" i="3"/>
  <c r="AE51" i="2" s="1"/>
  <c r="Y51" i="3"/>
  <c r="AF51" i="2" s="1"/>
  <c r="U52" i="3"/>
  <c r="AB52" i="2" s="1"/>
  <c r="V52" i="3"/>
  <c r="AC52" i="2" s="1"/>
  <c r="W52" i="3"/>
  <c r="AD52" i="2" s="1"/>
  <c r="X52" i="3"/>
  <c r="AE52" i="2" s="1"/>
  <c r="Y52" i="3"/>
  <c r="AF52" i="2" s="1"/>
  <c r="U53" i="3"/>
  <c r="AB53" i="2" s="1"/>
  <c r="V53" i="3"/>
  <c r="AC53" i="2" s="1"/>
  <c r="W53" i="3"/>
  <c r="AD53" i="2" s="1"/>
  <c r="X53" i="3"/>
  <c r="AE53" i="2" s="1"/>
  <c r="Y53" i="3"/>
  <c r="AF53" i="2" s="1"/>
  <c r="U54" i="3"/>
  <c r="AB54" i="2" s="1"/>
  <c r="V54" i="3"/>
  <c r="AC54" i="2" s="1"/>
  <c r="W54" i="3"/>
  <c r="AD54" i="2" s="1"/>
  <c r="X54" i="3"/>
  <c r="AE54" i="2" s="1"/>
  <c r="Y54" i="3"/>
  <c r="AF54" i="2" s="1"/>
  <c r="U55" i="3"/>
  <c r="AB55" i="2" s="1"/>
  <c r="V55" i="3"/>
  <c r="AC55" i="2" s="1"/>
  <c r="W55" i="3"/>
  <c r="AD55" i="2" s="1"/>
  <c r="X55" i="3"/>
  <c r="AE55" i="2" s="1"/>
  <c r="Y55" i="3"/>
  <c r="AF55" i="2" s="1"/>
  <c r="U56" i="3"/>
  <c r="AB56" i="2" s="1"/>
  <c r="V56" i="3"/>
  <c r="AC56" i="2" s="1"/>
  <c r="W56" i="3"/>
  <c r="AD56" i="2" s="1"/>
  <c r="X56" i="3"/>
  <c r="AE56" i="2" s="1"/>
  <c r="Y56" i="3"/>
  <c r="AF56" i="2" s="1"/>
  <c r="U57" i="3"/>
  <c r="AB57" i="2" s="1"/>
  <c r="V57" i="3"/>
  <c r="AC57" i="2" s="1"/>
  <c r="W57" i="3"/>
  <c r="AD57" i="2" s="1"/>
  <c r="X57" i="3"/>
  <c r="AE57" i="2" s="1"/>
  <c r="Y57" i="3"/>
  <c r="AF57" i="2" s="1"/>
  <c r="U58" i="3"/>
  <c r="AB58" i="2" s="1"/>
  <c r="V58" i="3"/>
  <c r="AC58" i="2" s="1"/>
  <c r="W58" i="3"/>
  <c r="AD58" i="2" s="1"/>
  <c r="X58" i="3"/>
  <c r="AE58" i="2" s="1"/>
  <c r="Y58" i="3"/>
  <c r="AF58" i="2" s="1"/>
  <c r="U59" i="3"/>
  <c r="AB59" i="2" s="1"/>
  <c r="V59" i="3"/>
  <c r="AC59" i="2" s="1"/>
  <c r="W59" i="3"/>
  <c r="AD59" i="2" s="1"/>
  <c r="X59" i="3"/>
  <c r="AE59" i="2" s="1"/>
  <c r="Y59" i="3"/>
  <c r="AF59" i="2" s="1"/>
  <c r="U66" i="3"/>
  <c r="AB66" i="2" s="1"/>
  <c r="V66" i="3"/>
  <c r="AC66" i="2" s="1"/>
  <c r="W66" i="3"/>
  <c r="AD66" i="2" s="1"/>
  <c r="X66" i="3"/>
  <c r="AE66" i="2" s="1"/>
  <c r="Y66" i="3"/>
  <c r="AF66" i="2" s="1"/>
  <c r="U67" i="3"/>
  <c r="AB67" i="2" s="1"/>
  <c r="V67" i="3"/>
  <c r="AC67" i="2" s="1"/>
  <c r="W67" i="3"/>
  <c r="AD67" i="2" s="1"/>
  <c r="X67" i="3"/>
  <c r="AE67" i="2" s="1"/>
  <c r="Y67" i="3"/>
  <c r="AF67" i="2" s="1"/>
  <c r="U68" i="3"/>
  <c r="AB68" i="2" s="1"/>
  <c r="V68" i="3"/>
  <c r="AC68" i="2" s="1"/>
  <c r="W68" i="3"/>
  <c r="AD68" i="2" s="1"/>
  <c r="X68" i="3"/>
  <c r="AE68" i="2" s="1"/>
  <c r="Y68" i="3"/>
  <c r="AF68" i="2" s="1"/>
  <c r="U69" i="3"/>
  <c r="AB69" i="2" s="1"/>
  <c r="V69" i="3"/>
  <c r="AC69" i="2" s="1"/>
  <c r="W69" i="3"/>
  <c r="AD69" i="2" s="1"/>
  <c r="X69" i="3"/>
  <c r="AE69" i="2" s="1"/>
  <c r="Y69" i="3"/>
  <c r="AF69" i="2" s="1"/>
  <c r="U70" i="3"/>
  <c r="AB70" i="2" s="1"/>
  <c r="V70" i="3"/>
  <c r="AC70" i="2" s="1"/>
  <c r="W70" i="3"/>
  <c r="AD70" i="2" s="1"/>
  <c r="X70" i="3"/>
  <c r="AE70" i="2" s="1"/>
  <c r="Y70" i="3"/>
  <c r="AF70" i="2" s="1"/>
  <c r="U71" i="3"/>
  <c r="AB71" i="2" s="1"/>
  <c r="V71" i="3"/>
  <c r="AC71" i="2" s="1"/>
  <c r="W71" i="3"/>
  <c r="AD71" i="2" s="1"/>
  <c r="X71" i="3"/>
  <c r="AE71" i="2" s="1"/>
  <c r="Y71" i="3"/>
  <c r="AF71" i="2" s="1"/>
  <c r="U72" i="3"/>
  <c r="AB72" i="2" s="1"/>
  <c r="V72" i="3"/>
  <c r="AC72" i="2" s="1"/>
  <c r="W72" i="3"/>
  <c r="AD72" i="2" s="1"/>
  <c r="X72" i="3"/>
  <c r="AE72" i="2" s="1"/>
  <c r="Y72" i="3"/>
  <c r="AF72" i="2" s="1"/>
  <c r="U73" i="3"/>
  <c r="AB73" i="2" s="1"/>
  <c r="V73" i="3"/>
  <c r="AC73" i="2" s="1"/>
  <c r="W73" i="3"/>
  <c r="AD73" i="2" s="1"/>
  <c r="X73" i="3"/>
  <c r="AE73" i="2" s="1"/>
  <c r="Y73" i="3"/>
  <c r="AF73" i="2" s="1"/>
  <c r="U74" i="3"/>
  <c r="AB74" i="2" s="1"/>
  <c r="V74" i="3"/>
  <c r="AC74" i="2" s="1"/>
  <c r="W74" i="3"/>
  <c r="AD74" i="2" s="1"/>
  <c r="X74" i="3"/>
  <c r="AE74" i="2" s="1"/>
  <c r="Y74" i="3"/>
  <c r="AF74" i="2" s="1"/>
  <c r="U78" i="3"/>
  <c r="AB78" i="2" s="1"/>
  <c r="V78" i="3"/>
  <c r="AC78" i="2" s="1"/>
  <c r="W78" i="3"/>
  <c r="AD78" i="2" s="1"/>
  <c r="X78" i="3"/>
  <c r="AE78" i="2" s="1"/>
  <c r="Y78" i="3"/>
  <c r="AF78" i="2" s="1"/>
  <c r="U79" i="3"/>
  <c r="AB79" i="2" s="1"/>
  <c r="V79" i="3"/>
  <c r="AC79" i="2" s="1"/>
  <c r="W79" i="3"/>
  <c r="AD79" i="2" s="1"/>
  <c r="X79" i="3"/>
  <c r="AE79" i="2" s="1"/>
  <c r="Y79" i="3"/>
  <c r="AF79" i="2" s="1"/>
  <c r="U80" i="3"/>
  <c r="AB80" i="2" s="1"/>
  <c r="V80" i="3"/>
  <c r="AC80" i="2" s="1"/>
  <c r="W80" i="3"/>
  <c r="AD80" i="2" s="1"/>
  <c r="X80" i="3"/>
  <c r="AE80" i="2" s="1"/>
  <c r="Y80" i="3"/>
  <c r="AF80" i="2" s="1"/>
  <c r="U81" i="3"/>
  <c r="AB81" i="2" s="1"/>
  <c r="V81" i="3"/>
  <c r="AC81" i="2" s="1"/>
  <c r="W81" i="3"/>
  <c r="AD81" i="2" s="1"/>
  <c r="X81" i="3"/>
  <c r="AE81" i="2" s="1"/>
  <c r="Y81" i="3"/>
  <c r="AF81" i="2" s="1"/>
  <c r="U82" i="3"/>
  <c r="AB82" i="2" s="1"/>
  <c r="V82" i="3"/>
  <c r="AC82" i="2" s="1"/>
  <c r="W82" i="3"/>
  <c r="AD82" i="2" s="1"/>
  <c r="X82" i="3"/>
  <c r="AE82" i="2" s="1"/>
  <c r="Y82" i="3"/>
  <c r="AF82" i="2" s="1"/>
  <c r="U83" i="3"/>
  <c r="AB83" i="2" s="1"/>
  <c r="V83" i="3"/>
  <c r="AC83" i="2" s="1"/>
  <c r="W83" i="3"/>
  <c r="AD83" i="2" s="1"/>
  <c r="X83" i="3"/>
  <c r="AE83" i="2" s="1"/>
  <c r="Y83" i="3"/>
  <c r="AF83" i="2" s="1"/>
  <c r="U84" i="3"/>
  <c r="AB84" i="2" s="1"/>
  <c r="W84" i="3"/>
  <c r="X84" i="3"/>
  <c r="AE84" i="2" s="1"/>
  <c r="Y84" i="3"/>
  <c r="AF84" i="2" s="1"/>
  <c r="U85" i="3"/>
  <c r="AB85" i="2" s="1"/>
  <c r="W85" i="3"/>
  <c r="X85" i="3"/>
  <c r="AE85" i="2" s="1"/>
  <c r="Y85" i="3"/>
  <c r="AF85" i="2" s="1"/>
  <c r="U86" i="3"/>
  <c r="AB86" i="2" s="1"/>
  <c r="V86" i="3"/>
  <c r="AC86" i="2" s="1"/>
  <c r="W86" i="3"/>
  <c r="X86" i="3"/>
  <c r="AE86" i="2" s="1"/>
  <c r="Y86" i="3"/>
  <c r="AF86" i="2" s="1"/>
  <c r="U90" i="3"/>
  <c r="V90" i="3"/>
  <c r="AC90" i="2" s="1"/>
  <c r="W90" i="3"/>
  <c r="AD90" i="2" s="1"/>
  <c r="X90" i="3"/>
  <c r="AE90" i="2" s="1"/>
  <c r="Y90" i="3"/>
  <c r="AF90" i="2" s="1"/>
  <c r="U91" i="3"/>
  <c r="AB91" i="2" s="1"/>
  <c r="V91" i="3"/>
  <c r="AC91" i="2" s="1"/>
  <c r="W91" i="3"/>
  <c r="AD91" i="2" s="1"/>
  <c r="X91" i="3"/>
  <c r="AE91" i="2" s="1"/>
  <c r="Y91" i="3"/>
  <c r="AF91" i="2" s="1"/>
  <c r="U92" i="3"/>
  <c r="V92" i="3"/>
  <c r="AC92" i="2" s="1"/>
  <c r="W92" i="3"/>
  <c r="AD92" i="2" s="1"/>
  <c r="X92" i="3"/>
  <c r="AE92" i="2" s="1"/>
  <c r="Y92" i="3"/>
  <c r="AF92" i="2" s="1"/>
  <c r="U93" i="3"/>
  <c r="AB93" i="2" s="1"/>
  <c r="V93" i="3"/>
  <c r="AC93" i="2" s="1"/>
  <c r="W93" i="3"/>
  <c r="AD93" i="2" s="1"/>
  <c r="X93" i="3"/>
  <c r="AE93" i="2" s="1"/>
  <c r="Y93" i="3"/>
  <c r="AF93" i="2" s="1"/>
  <c r="U94" i="3"/>
  <c r="AB94" i="2" s="1"/>
  <c r="V94" i="3"/>
  <c r="AC94" i="2" s="1"/>
  <c r="W94" i="3"/>
  <c r="AD94" i="2" s="1"/>
  <c r="X94" i="3"/>
  <c r="AE94" i="2" s="1"/>
  <c r="Y94" i="3"/>
  <c r="AF94" i="2" s="1"/>
  <c r="U95" i="3"/>
  <c r="AB95" i="2" s="1"/>
  <c r="V95" i="3"/>
  <c r="AC95" i="2" s="1"/>
  <c r="W95" i="3"/>
  <c r="AD95" i="2" s="1"/>
  <c r="X95" i="3"/>
  <c r="AE95" i="2" s="1"/>
  <c r="Y95" i="3"/>
  <c r="AF95" i="2" s="1"/>
  <c r="U96" i="3"/>
  <c r="V96" i="3"/>
  <c r="AC96" i="2" s="1"/>
  <c r="W96" i="3"/>
  <c r="AD96" i="2" s="1"/>
  <c r="X96" i="3"/>
  <c r="AE96" i="2" s="1"/>
  <c r="Y96" i="3"/>
  <c r="AF96" i="2" s="1"/>
  <c r="U97" i="3"/>
  <c r="AB97" i="2" s="1"/>
  <c r="V97" i="3"/>
  <c r="AC97" i="2" s="1"/>
  <c r="W97" i="3"/>
  <c r="AD97" i="2" s="1"/>
  <c r="X97" i="3"/>
  <c r="AE97" i="2" s="1"/>
  <c r="Y97" i="3"/>
  <c r="AF97" i="2" s="1"/>
  <c r="U98" i="3"/>
  <c r="V98" i="3"/>
  <c r="AC98" i="2" s="1"/>
  <c r="W98" i="3"/>
  <c r="AD98" i="2" s="1"/>
  <c r="X98" i="3"/>
  <c r="AE98" i="2" s="1"/>
  <c r="Y98" i="3"/>
  <c r="AF98" i="2" s="1"/>
  <c r="U102" i="3"/>
  <c r="AB102" i="2" s="1"/>
  <c r="V102" i="3"/>
  <c r="AC102" i="2" s="1"/>
  <c r="W102" i="3"/>
  <c r="AD102" i="2" s="1"/>
  <c r="X102" i="3"/>
  <c r="AE102" i="2" s="1"/>
  <c r="Y102" i="3"/>
  <c r="AF102" i="2" s="1"/>
  <c r="U103" i="3"/>
  <c r="AB103" i="2" s="1"/>
  <c r="V103" i="3"/>
  <c r="AC103" i="2" s="1"/>
  <c r="W103" i="3"/>
  <c r="AD103" i="2" s="1"/>
  <c r="X103" i="3"/>
  <c r="AE103" i="2" s="1"/>
  <c r="Y103" i="3"/>
  <c r="AF103" i="2" s="1"/>
  <c r="U104" i="3"/>
  <c r="AB104" i="2" s="1"/>
  <c r="V104" i="3"/>
  <c r="AC104" i="2" s="1"/>
  <c r="W104" i="3"/>
  <c r="AD104" i="2" s="1"/>
  <c r="X104" i="3"/>
  <c r="AE104" i="2" s="1"/>
  <c r="Y104" i="3"/>
  <c r="AF104" i="2" s="1"/>
  <c r="U105" i="3"/>
  <c r="AB105" i="2" s="1"/>
  <c r="V105" i="3"/>
  <c r="AC105" i="2" s="1"/>
  <c r="W105" i="3"/>
  <c r="AD105" i="2" s="1"/>
  <c r="X105" i="3"/>
  <c r="AE105" i="2" s="1"/>
  <c r="Y105" i="3"/>
  <c r="AF105" i="2" s="1"/>
  <c r="U106" i="3"/>
  <c r="AB106" i="2" s="1"/>
  <c r="V106" i="3"/>
  <c r="AC106" i="2" s="1"/>
  <c r="W106" i="3"/>
  <c r="AD106" i="2" s="1"/>
  <c r="X106" i="3"/>
  <c r="AE106" i="2" s="1"/>
  <c r="Y106" i="3"/>
  <c r="AF106" i="2" s="1"/>
  <c r="U107" i="3"/>
  <c r="AB107" i="2" s="1"/>
  <c r="V107" i="3"/>
  <c r="AC107" i="2" s="1"/>
  <c r="W107" i="3"/>
  <c r="AD107" i="2" s="1"/>
  <c r="X107" i="3"/>
  <c r="AE107" i="2" s="1"/>
  <c r="Y107" i="3"/>
  <c r="AF107" i="2" s="1"/>
  <c r="U108" i="3"/>
  <c r="AB108" i="2" s="1"/>
  <c r="X108" i="3"/>
  <c r="AE108" i="2" s="1"/>
  <c r="Y108" i="3"/>
  <c r="AF108" i="2" s="1"/>
  <c r="U109" i="3"/>
  <c r="AB109" i="2" s="1"/>
  <c r="X109" i="3"/>
  <c r="AE109" i="2" s="1"/>
  <c r="Y109" i="3"/>
  <c r="AF109" i="2" s="1"/>
  <c r="U110" i="3"/>
  <c r="AB110" i="2" s="1"/>
  <c r="V110" i="3"/>
  <c r="W110" i="3"/>
  <c r="X110" i="3"/>
  <c r="AE110" i="2" s="1"/>
  <c r="Y110" i="3"/>
  <c r="AF110" i="2" s="1"/>
  <c r="U27" i="3"/>
  <c r="AB27" i="2" s="1"/>
  <c r="V27" i="3"/>
  <c r="AC27" i="2" s="1"/>
  <c r="W27" i="3"/>
  <c r="AD27" i="2" s="1"/>
  <c r="X27" i="3"/>
  <c r="AE27" i="2" s="1"/>
  <c r="Y27" i="3"/>
  <c r="AF27" i="2" s="1"/>
  <c r="T28" i="3"/>
  <c r="AA28" i="2" s="1"/>
  <c r="T29" i="3"/>
  <c r="AA29" i="2" s="1"/>
  <c r="T33" i="3"/>
  <c r="AA33" i="2" s="1"/>
  <c r="T34" i="3"/>
  <c r="AA34" i="2" s="1"/>
  <c r="T35" i="3"/>
  <c r="AA35" i="2" s="1"/>
  <c r="T36" i="3"/>
  <c r="AA36" i="2" s="1"/>
  <c r="T37" i="3"/>
  <c r="AA37" i="2" s="1"/>
  <c r="T38" i="3"/>
  <c r="AA38" i="2" s="1"/>
  <c r="T43" i="3"/>
  <c r="AA43" i="2" s="1"/>
  <c r="T44" i="3"/>
  <c r="AA44" i="2" s="1"/>
  <c r="T48" i="3"/>
  <c r="AA48" i="2" s="1"/>
  <c r="T49" i="3"/>
  <c r="AA49" i="2" s="1"/>
  <c r="T50" i="3"/>
  <c r="AA50" i="2" s="1"/>
  <c r="T51" i="3"/>
  <c r="AA51" i="2" s="1"/>
  <c r="T52" i="3"/>
  <c r="AA52" i="2" s="1"/>
  <c r="T53" i="3"/>
  <c r="AA53" i="2" s="1"/>
  <c r="T54" i="3"/>
  <c r="AA54" i="2" s="1"/>
  <c r="T55" i="3"/>
  <c r="AA55" i="2" s="1"/>
  <c r="T56" i="3"/>
  <c r="AA56" i="2" s="1"/>
  <c r="T57" i="3"/>
  <c r="AA57" i="2" s="1"/>
  <c r="T58" i="3"/>
  <c r="AA58" i="2" s="1"/>
  <c r="T59" i="3"/>
  <c r="AA59" i="2" s="1"/>
  <c r="T62" i="3"/>
  <c r="AA62" i="2" s="1"/>
  <c r="T64" i="3"/>
  <c r="AA64" i="2" s="1"/>
  <c r="T65" i="3"/>
  <c r="AA65" i="2" s="1"/>
  <c r="T66" i="3"/>
  <c r="AA66" i="2" s="1"/>
  <c r="T67" i="3"/>
  <c r="AA67" i="2" s="1"/>
  <c r="T68" i="3"/>
  <c r="AA68" i="2" s="1"/>
  <c r="T69" i="3"/>
  <c r="AA69" i="2" s="1"/>
  <c r="T70" i="3"/>
  <c r="AA70" i="2" s="1"/>
  <c r="T71" i="3"/>
  <c r="AA71" i="2" s="1"/>
  <c r="T72" i="3"/>
  <c r="AA72" i="2" s="1"/>
  <c r="T73" i="3"/>
  <c r="AA73" i="2" s="1"/>
  <c r="T74" i="3"/>
  <c r="AA74" i="2" s="1"/>
  <c r="T78" i="3"/>
  <c r="AA78" i="2" s="1"/>
  <c r="T79" i="3"/>
  <c r="AA79" i="2" s="1"/>
  <c r="T80" i="3"/>
  <c r="AA80" i="2" s="1"/>
  <c r="T81" i="3"/>
  <c r="AA81" i="2" s="1"/>
  <c r="T82" i="3"/>
  <c r="AA82" i="2" s="1"/>
  <c r="T83" i="3"/>
  <c r="AA83" i="2" s="1"/>
  <c r="T90" i="3"/>
  <c r="T91" i="3"/>
  <c r="AA91" i="2" s="1"/>
  <c r="T92" i="3"/>
  <c r="T93" i="3"/>
  <c r="AA93" i="2" s="1"/>
  <c r="T94" i="3"/>
  <c r="AA94" i="2" s="1"/>
  <c r="T95" i="3"/>
  <c r="AA95" i="2" s="1"/>
  <c r="T96" i="3"/>
  <c r="T97" i="3"/>
  <c r="AA97" i="2" s="1"/>
  <c r="T98" i="3"/>
  <c r="T100" i="3"/>
  <c r="AA100" i="2" s="1"/>
  <c r="T101" i="3"/>
  <c r="AA101" i="2" s="1"/>
  <c r="T102" i="3"/>
  <c r="AA102" i="2" s="1"/>
  <c r="T103" i="3"/>
  <c r="AA103" i="2" s="1"/>
  <c r="T104" i="3"/>
  <c r="AA104" i="2" s="1"/>
  <c r="T105" i="3"/>
  <c r="AA105" i="2" s="1"/>
  <c r="T106" i="3"/>
  <c r="AA106" i="2" s="1"/>
  <c r="T107" i="3"/>
  <c r="AA107" i="2" s="1"/>
  <c r="T110" i="3"/>
  <c r="T27" i="3"/>
  <c r="AA27" i="2" s="1"/>
  <c r="H208" i="3"/>
  <c r="O208" i="2" s="1"/>
  <c r="Q110" i="6"/>
  <c r="Q109" i="6"/>
  <c r="Q112" i="6" s="1"/>
  <c r="N112" i="6" s="1"/>
  <c r="Q89" i="6"/>
  <c r="N89" i="6" s="1"/>
  <c r="Q86" i="6"/>
  <c r="X86" i="2" s="1"/>
  <c r="Q85" i="6"/>
  <c r="X85" i="2" s="1"/>
  <c r="Q32" i="6"/>
  <c r="X32" i="2" s="1"/>
  <c r="Q31" i="6"/>
  <c r="Q46" i="6" s="1"/>
  <c r="N46" i="6" s="1"/>
  <c r="P109" i="7"/>
  <c r="Q109" i="7"/>
  <c r="W109" i="7" s="1"/>
  <c r="W112" i="7" s="1"/>
  <c r="P110" i="7"/>
  <c r="W110" i="2" s="1"/>
  <c r="Q110" i="7"/>
  <c r="X110" i="2" s="1"/>
  <c r="J113" i="7"/>
  <c r="J109" i="7"/>
  <c r="Q109" i="2" s="1"/>
  <c r="K110" i="7"/>
  <c r="J110" i="7"/>
  <c r="Q110" i="2" s="1"/>
  <c r="K109" i="7"/>
  <c r="I46" i="9" l="1"/>
  <c r="Q88" i="6"/>
  <c r="N88" i="6" s="1"/>
  <c r="X89" i="2"/>
  <c r="X88" i="2"/>
  <c r="Q112" i="7"/>
  <c r="Y23" i="8"/>
  <c r="T189" i="3"/>
  <c r="AA189" i="2" s="1"/>
  <c r="N207" i="3"/>
  <c r="U207" i="2" s="1"/>
  <c r="W12" i="2"/>
  <c r="AO25" i="2"/>
  <c r="AO12" i="2" s="1"/>
  <c r="Z10" i="2"/>
  <c r="AR23" i="2"/>
  <c r="AR10" i="2" s="1"/>
  <c r="Y12" i="2"/>
  <c r="AQ25" i="2"/>
  <c r="AQ12" i="2" s="1"/>
  <c r="W10" i="2"/>
  <c r="AO23" i="2"/>
  <c r="AO10" i="2" s="1"/>
  <c r="X12" i="2"/>
  <c r="AP25" i="2"/>
  <c r="AP12" i="2" s="1"/>
  <c r="V11" i="2"/>
  <c r="AN24" i="2"/>
  <c r="AN11" i="2" s="1"/>
  <c r="W11" i="2"/>
  <c r="AO24" i="2"/>
  <c r="AO11" i="2" s="1"/>
  <c r="N47" i="10"/>
  <c r="T41" i="10"/>
  <c r="T47" i="10" s="1"/>
  <c r="N46" i="10"/>
  <c r="T40" i="10"/>
  <c r="T46" i="10" s="1"/>
  <c r="H46" i="10"/>
  <c r="V39" i="10"/>
  <c r="V45" i="10" s="1"/>
  <c r="N39" i="10"/>
  <c r="P45" i="10"/>
  <c r="H45" i="10"/>
  <c r="J45" i="10"/>
  <c r="I98" i="9"/>
  <c r="P98" i="2" s="1"/>
  <c r="H92" i="9"/>
  <c r="O92" i="2" s="1"/>
  <c r="I90" i="9"/>
  <c r="P90" i="2" s="1"/>
  <c r="H31" i="9"/>
  <c r="H46" i="9" s="1"/>
  <c r="I30" i="9"/>
  <c r="P30" i="2" s="1"/>
  <c r="N31" i="9"/>
  <c r="O30" i="9"/>
  <c r="O46" i="9"/>
  <c r="U31" i="9"/>
  <c r="U46" i="9" s="1"/>
  <c r="N92" i="9"/>
  <c r="U92" i="2" s="1"/>
  <c r="O90" i="9"/>
  <c r="V90" i="2" s="1"/>
  <c r="U92" i="9"/>
  <c r="U98" i="9" s="1"/>
  <c r="AB98" i="2" s="1"/>
  <c r="O98" i="9"/>
  <c r="V98" i="2" s="1"/>
  <c r="N32" i="6"/>
  <c r="N109" i="6"/>
  <c r="N31" i="6"/>
  <c r="Q30" i="6"/>
  <c r="Q108" i="6"/>
  <c r="N86" i="6"/>
  <c r="U86" i="2" s="1"/>
  <c r="Q47" i="6"/>
  <c r="N47" i="6" s="1"/>
  <c r="N85" i="6"/>
  <c r="Q84" i="6"/>
  <c r="X84" i="2" s="1"/>
  <c r="N110" i="6"/>
  <c r="V109" i="7"/>
  <c r="V112" i="7" s="1"/>
  <c r="Q113" i="7"/>
  <c r="Q108" i="7"/>
  <c r="W110" i="7"/>
  <c r="W113" i="7" s="1"/>
  <c r="N109" i="7"/>
  <c r="J112" i="7"/>
  <c r="H110" i="7"/>
  <c r="K113" i="7"/>
  <c r="H113" i="7" s="1"/>
  <c r="P113" i="7"/>
  <c r="W113" i="2" s="1"/>
  <c r="H109" i="7"/>
  <c r="J108" i="7"/>
  <c r="Q108" i="2" s="1"/>
  <c r="K112" i="7"/>
  <c r="P112" i="7"/>
  <c r="N112" i="7" s="1"/>
  <c r="V110" i="7"/>
  <c r="V113" i="7" s="1"/>
  <c r="K108" i="7"/>
  <c r="P108" i="7"/>
  <c r="N110" i="7"/>
  <c r="U110" i="2" s="1"/>
  <c r="N89" i="3"/>
  <c r="U89" i="2" s="1"/>
  <c r="T116" i="3"/>
  <c r="AA116" i="2" s="1"/>
  <c r="N113" i="3"/>
  <c r="W25" i="8"/>
  <c r="Q23" i="8"/>
  <c r="X23" i="2" s="1"/>
  <c r="O23" i="8"/>
  <c r="V23" i="2" s="1"/>
  <c r="R23" i="8"/>
  <c r="Y23" i="2" s="1"/>
  <c r="X24" i="8"/>
  <c r="N24" i="8"/>
  <c r="U24" i="8"/>
  <c r="X25" i="8"/>
  <c r="N25" i="8"/>
  <c r="U23" i="8"/>
  <c r="H25" i="8"/>
  <c r="J23" i="8"/>
  <c r="K23" i="8"/>
  <c r="V24" i="8"/>
  <c r="H24" i="8"/>
  <c r="T86" i="3"/>
  <c r="Q113" i="6"/>
  <c r="N113" i="6" s="1"/>
  <c r="AB92" i="2" l="1"/>
  <c r="X113" i="2"/>
  <c r="T110" i="7"/>
  <c r="AC110" i="2"/>
  <c r="V10" i="2"/>
  <c r="AN23" i="2"/>
  <c r="AN10" i="2" s="1"/>
  <c r="Y10" i="2"/>
  <c r="AQ23" i="2"/>
  <c r="AQ10" i="2" s="1"/>
  <c r="Y11" i="2"/>
  <c r="AQ24" i="2"/>
  <c r="AQ11" i="2" s="1"/>
  <c r="V12" i="2"/>
  <c r="AN25" i="2"/>
  <c r="AN12" i="2" s="1"/>
  <c r="X10" i="2"/>
  <c r="AP23" i="2"/>
  <c r="AP10" i="2" s="1"/>
  <c r="X11" i="2"/>
  <c r="AP24" i="2"/>
  <c r="AP11" i="2" s="1"/>
  <c r="N45" i="10"/>
  <c r="T39" i="10"/>
  <c r="T45" i="10" s="1"/>
  <c r="N46" i="9"/>
  <c r="T31" i="9"/>
  <c r="T46" i="9" s="1"/>
  <c r="I96" i="9"/>
  <c r="P96" i="2" s="1"/>
  <c r="H90" i="9"/>
  <c r="O90" i="2" s="1"/>
  <c r="N30" i="9"/>
  <c r="U30" i="9"/>
  <c r="U45" i="9" s="1"/>
  <c r="O45" i="9"/>
  <c r="N90" i="9"/>
  <c r="U90" i="2" s="1"/>
  <c r="O96" i="9"/>
  <c r="V96" i="2" s="1"/>
  <c r="U90" i="9"/>
  <c r="AB90" i="2" s="1"/>
  <c r="H98" i="9"/>
  <c r="O98" i="2" s="1"/>
  <c r="T92" i="9"/>
  <c r="AA92" i="2" s="1"/>
  <c r="N98" i="9"/>
  <c r="U98" i="2" s="1"/>
  <c r="H30" i="9"/>
  <c r="H45" i="9" s="1"/>
  <c r="I45" i="9"/>
  <c r="N84" i="6"/>
  <c r="Q87" i="6"/>
  <c r="X87" i="2" s="1"/>
  <c r="Q111" i="6"/>
  <c r="N111" i="6" s="1"/>
  <c r="N108" i="6"/>
  <c r="N30" i="6"/>
  <c r="Q45" i="6"/>
  <c r="N45" i="6" s="1"/>
  <c r="N113" i="7"/>
  <c r="T113" i="7" s="1"/>
  <c r="H112" i="7"/>
  <c r="T112" i="7" s="1"/>
  <c r="N108" i="7"/>
  <c r="V108" i="7"/>
  <c r="V111" i="7" s="1"/>
  <c r="P111" i="7"/>
  <c r="J111" i="7"/>
  <c r="H108" i="7"/>
  <c r="T109" i="7"/>
  <c r="K111" i="7"/>
  <c r="Q111" i="7"/>
  <c r="W108" i="7"/>
  <c r="W111" i="7" s="1"/>
  <c r="T89" i="3"/>
  <c r="X23" i="8"/>
  <c r="W23" i="8"/>
  <c r="V23" i="8"/>
  <c r="T25" i="8"/>
  <c r="N23" i="8"/>
  <c r="T24" i="8"/>
  <c r="H23" i="8"/>
  <c r="K88" i="6"/>
  <c r="H88" i="6" s="1"/>
  <c r="O88" i="2" s="1"/>
  <c r="K89" i="6"/>
  <c r="H89" i="6" s="1"/>
  <c r="O89" i="2" s="1"/>
  <c r="K113" i="6"/>
  <c r="H113" i="6" s="1"/>
  <c r="T113" i="6" s="1"/>
  <c r="K110" i="6"/>
  <c r="R110" i="2" s="1"/>
  <c r="K86" i="6"/>
  <c r="R86" i="2" s="1"/>
  <c r="K85" i="6"/>
  <c r="R85" i="2" s="1"/>
  <c r="K32" i="6"/>
  <c r="R32" i="2" s="1"/>
  <c r="K31" i="6"/>
  <c r="K109" i="6"/>
  <c r="R109" i="2" s="1"/>
  <c r="K46" i="6" l="1"/>
  <c r="H46" i="6" s="1"/>
  <c r="T46" i="6" s="1"/>
  <c r="R31" i="2"/>
  <c r="K30" i="6"/>
  <c r="R30" i="2" s="1"/>
  <c r="K47" i="6"/>
  <c r="H47" i="6" s="1"/>
  <c r="T47" i="6" s="1"/>
  <c r="N111" i="7"/>
  <c r="U113" i="2"/>
  <c r="U96" i="9"/>
  <c r="AB96" i="2" s="1"/>
  <c r="T98" i="9"/>
  <c r="AA98" i="2" s="1"/>
  <c r="N45" i="9"/>
  <c r="T30" i="9"/>
  <c r="T45" i="9" s="1"/>
  <c r="H96" i="9"/>
  <c r="O96" i="2" s="1"/>
  <c r="N96" i="9"/>
  <c r="U96" i="2" s="1"/>
  <c r="T90" i="9"/>
  <c r="AA90" i="2" s="1"/>
  <c r="H30" i="6"/>
  <c r="O30" i="2" s="1"/>
  <c r="T88" i="6"/>
  <c r="H32" i="6"/>
  <c r="O32" i="2" s="1"/>
  <c r="W32" i="6"/>
  <c r="AD32" i="2" s="1"/>
  <c r="H31" i="6"/>
  <c r="O31" i="2" s="1"/>
  <c r="W31" i="6"/>
  <c r="W46" i="6" s="1"/>
  <c r="H85" i="6"/>
  <c r="O85" i="2" s="1"/>
  <c r="W85" i="6"/>
  <c r="AD85" i="2" s="1"/>
  <c r="H109" i="6"/>
  <c r="O109" i="2" s="1"/>
  <c r="W109" i="6"/>
  <c r="W112" i="6" s="1"/>
  <c r="W30" i="6"/>
  <c r="W45" i="6" s="1"/>
  <c r="W110" i="6"/>
  <c r="AD110" i="2" s="1"/>
  <c r="H110" i="6"/>
  <c r="O110" i="2" s="1"/>
  <c r="N87" i="6"/>
  <c r="K108" i="6"/>
  <c r="R108" i="2" s="1"/>
  <c r="K45" i="6"/>
  <c r="H45" i="6" s="1"/>
  <c r="T45" i="6" s="1"/>
  <c r="T89" i="6"/>
  <c r="AA89" i="2" s="1"/>
  <c r="H86" i="6"/>
  <c r="O86" i="2" s="1"/>
  <c r="W86" i="6"/>
  <c r="AD86" i="2" s="1"/>
  <c r="K112" i="6"/>
  <c r="H112" i="6" s="1"/>
  <c r="T112" i="6" s="1"/>
  <c r="K84" i="6"/>
  <c r="R84" i="2" s="1"/>
  <c r="T108" i="7"/>
  <c r="H111" i="7"/>
  <c r="T111" i="7"/>
  <c r="T23" i="8"/>
  <c r="P159" i="3"/>
  <c r="W159" i="2" s="1"/>
  <c r="O159" i="3"/>
  <c r="V159" i="2" s="1"/>
  <c r="Q109" i="3"/>
  <c r="X109" i="2" s="1"/>
  <c r="P109" i="3"/>
  <c r="W109" i="2" s="1"/>
  <c r="P85" i="3"/>
  <c r="W85" i="2" s="1"/>
  <c r="Q31" i="3"/>
  <c r="X31" i="2" s="1"/>
  <c r="P31" i="3"/>
  <c r="W31" i="2" s="1"/>
  <c r="O31" i="3"/>
  <c r="V31" i="2" s="1"/>
  <c r="T30" i="6" l="1"/>
  <c r="T96" i="9"/>
  <c r="AA96" i="2" s="1"/>
  <c r="W88" i="6"/>
  <c r="T32" i="6"/>
  <c r="T85" i="6"/>
  <c r="T110" i="6"/>
  <c r="AA110" i="2" s="1"/>
  <c r="W113" i="6"/>
  <c r="H84" i="6"/>
  <c r="O84" i="2" s="1"/>
  <c r="W84" i="6"/>
  <c r="AD84" i="2" s="1"/>
  <c r="K87" i="6"/>
  <c r="T31" i="6"/>
  <c r="H108" i="6"/>
  <c r="O108" i="2" s="1"/>
  <c r="W108" i="6"/>
  <c r="W111" i="6" s="1"/>
  <c r="K111" i="6"/>
  <c r="H111" i="6" s="1"/>
  <c r="T111" i="6" s="1"/>
  <c r="W89" i="6"/>
  <c r="T86" i="6"/>
  <c r="AA86" i="2" s="1"/>
  <c r="T109" i="6"/>
  <c r="W47" i="6"/>
  <c r="V31" i="3"/>
  <c r="AC31" i="2" s="1"/>
  <c r="P88" i="3"/>
  <c r="W88" i="2" s="1"/>
  <c r="N85" i="3"/>
  <c r="U85" i="2" s="1"/>
  <c r="V85" i="3"/>
  <c r="AC85" i="2" s="1"/>
  <c r="P84" i="3"/>
  <c r="W84" i="2" s="1"/>
  <c r="Q30" i="3"/>
  <c r="X30" i="2" s="1"/>
  <c r="W31" i="3"/>
  <c r="AD31" i="2" s="1"/>
  <c r="P108" i="3"/>
  <c r="W108" i="2" s="1"/>
  <c r="P112" i="3"/>
  <c r="W112" i="2" s="1"/>
  <c r="V109" i="3"/>
  <c r="AC109" i="2" s="1"/>
  <c r="N109" i="3"/>
  <c r="U109" i="2" s="1"/>
  <c r="Q108" i="3"/>
  <c r="X108" i="2" s="1"/>
  <c r="Q112" i="3"/>
  <c r="X112" i="2" s="1"/>
  <c r="W109" i="3"/>
  <c r="AD109" i="2" s="1"/>
  <c r="N31" i="3"/>
  <c r="U31" i="2" s="1"/>
  <c r="O30" i="3"/>
  <c r="V30" i="2" s="1"/>
  <c r="U31" i="3"/>
  <c r="AB31" i="2" s="1"/>
  <c r="P206" i="3"/>
  <c r="W206" i="2" s="1"/>
  <c r="R206" i="3"/>
  <c r="Y206" i="2" s="1"/>
  <c r="S206" i="3"/>
  <c r="Z206" i="2" s="1"/>
  <c r="P207" i="3"/>
  <c r="W207" i="2" s="1"/>
  <c r="Q207" i="3"/>
  <c r="X207" i="2" s="1"/>
  <c r="R207" i="3"/>
  <c r="Y207" i="2" s="1"/>
  <c r="S207" i="3"/>
  <c r="Z207" i="2" s="1"/>
  <c r="P208" i="3"/>
  <c r="W208" i="2" s="1"/>
  <c r="R208" i="3"/>
  <c r="Y208" i="2" s="1"/>
  <c r="S208" i="3"/>
  <c r="Z208" i="2" s="1"/>
  <c r="O208" i="3"/>
  <c r="V208" i="2" s="1"/>
  <c r="O207" i="3"/>
  <c r="V207" i="2" s="1"/>
  <c r="O206" i="3"/>
  <c r="V206" i="2" s="1"/>
  <c r="Q123" i="3"/>
  <c r="X123" i="2" s="1"/>
  <c r="Q160" i="3"/>
  <c r="X160" i="2" s="1"/>
  <c r="Q117" i="3"/>
  <c r="X117" i="2" s="1"/>
  <c r="Q190" i="3"/>
  <c r="X190" i="2" s="1"/>
  <c r="Q115" i="3" l="1"/>
  <c r="X115" i="2" s="1"/>
  <c r="Q121" i="3"/>
  <c r="X121" i="2" s="1"/>
  <c r="Q208" i="3"/>
  <c r="X208" i="2" s="1"/>
  <c r="Q188" i="3"/>
  <c r="N188" i="3" s="1"/>
  <c r="U188" i="2" s="1"/>
  <c r="K13" i="6"/>
  <c r="H87" i="6"/>
  <c r="T87" i="6" s="1"/>
  <c r="W87" i="6"/>
  <c r="T84" i="6"/>
  <c r="T108" i="6"/>
  <c r="W115" i="3"/>
  <c r="AD115" i="2" s="1"/>
  <c r="N115" i="3"/>
  <c r="U115" i="2" s="1"/>
  <c r="W108" i="3"/>
  <c r="AD108" i="2" s="1"/>
  <c r="Q111" i="3"/>
  <c r="X111" i="2" s="1"/>
  <c r="W30" i="3"/>
  <c r="AD30" i="2" s="1"/>
  <c r="N88" i="3"/>
  <c r="U88" i="2" s="1"/>
  <c r="T85" i="3"/>
  <c r="AA85" i="2" s="1"/>
  <c r="N190" i="3"/>
  <c r="U190" i="2" s="1"/>
  <c r="N112" i="3"/>
  <c r="U112" i="2" s="1"/>
  <c r="T109" i="3"/>
  <c r="AA109" i="2" s="1"/>
  <c r="N117" i="3"/>
  <c r="U117" i="2" s="1"/>
  <c r="W117" i="3"/>
  <c r="AD117" i="2" s="1"/>
  <c r="U30" i="3"/>
  <c r="AB30" i="2" s="1"/>
  <c r="Q124" i="3"/>
  <c r="X124" i="2" s="1"/>
  <c r="T31" i="3"/>
  <c r="AA31" i="2" s="1"/>
  <c r="P87" i="3"/>
  <c r="W87" i="2" s="1"/>
  <c r="N84" i="3"/>
  <c r="U84" i="2" s="1"/>
  <c r="V84" i="3"/>
  <c r="AC84" i="2" s="1"/>
  <c r="N108" i="3"/>
  <c r="U108" i="2" s="1"/>
  <c r="P111" i="3"/>
  <c r="W111" i="2" s="1"/>
  <c r="V108" i="3"/>
  <c r="AC108" i="2" s="1"/>
  <c r="Q158" i="3"/>
  <c r="X158" i="2" s="1"/>
  <c r="P32" i="3"/>
  <c r="W32" i="2" s="1"/>
  <c r="P123" i="3"/>
  <c r="W123" i="2" s="1"/>
  <c r="P160" i="3"/>
  <c r="W160" i="2" s="1"/>
  <c r="X188" i="2" l="1"/>
  <c r="Q206" i="3"/>
  <c r="X206" i="2" s="1"/>
  <c r="X16" i="2"/>
  <c r="N111" i="3"/>
  <c r="U111" i="2" s="1"/>
  <c r="T108" i="3"/>
  <c r="AA108" i="2" s="1"/>
  <c r="T115" i="3"/>
  <c r="AA115" i="2" s="1"/>
  <c r="Q173" i="3"/>
  <c r="X173" i="2" s="1"/>
  <c r="P158" i="3"/>
  <c r="W158" i="2" s="1"/>
  <c r="N206" i="3"/>
  <c r="U206" i="2" s="1"/>
  <c r="T117" i="3"/>
  <c r="AA117" i="2" s="1"/>
  <c r="T190" i="3"/>
  <c r="AA190" i="2" s="1"/>
  <c r="N208" i="3"/>
  <c r="U208" i="2" s="1"/>
  <c r="P121" i="3"/>
  <c r="W121" i="2" s="1"/>
  <c r="N87" i="3"/>
  <c r="U87" i="2" s="1"/>
  <c r="T84" i="3"/>
  <c r="AA84" i="2" s="1"/>
  <c r="V32" i="3"/>
  <c r="AC32" i="2" s="1"/>
  <c r="P30" i="3"/>
  <c r="W30" i="2" s="1"/>
  <c r="T88" i="3"/>
  <c r="AA88" i="2" s="1"/>
  <c r="O174" i="3"/>
  <c r="V174" i="2" s="1"/>
  <c r="P174" i="3"/>
  <c r="W174" i="2" s="1"/>
  <c r="Q174" i="3"/>
  <c r="X174" i="2" s="1"/>
  <c r="R174" i="3"/>
  <c r="Y174" i="2" s="1"/>
  <c r="S174" i="3"/>
  <c r="Z174" i="2" s="1"/>
  <c r="P175" i="3"/>
  <c r="W175" i="2" s="1"/>
  <c r="Q175" i="3"/>
  <c r="X175" i="2" s="1"/>
  <c r="R175" i="3"/>
  <c r="Y175" i="2" s="1"/>
  <c r="S175" i="3"/>
  <c r="Z175" i="2" s="1"/>
  <c r="P173" i="3"/>
  <c r="W173" i="2" s="1"/>
  <c r="R173" i="3"/>
  <c r="Y173" i="2" s="1"/>
  <c r="S173" i="3"/>
  <c r="Z173" i="2" s="1"/>
  <c r="O125" i="3"/>
  <c r="V125" i="2" s="1"/>
  <c r="P125" i="3"/>
  <c r="W125" i="2" s="1"/>
  <c r="Q125" i="3"/>
  <c r="X125" i="2" s="1"/>
  <c r="R125" i="3"/>
  <c r="Y125" i="2" s="1"/>
  <c r="S125" i="3"/>
  <c r="Z125" i="2" s="1"/>
  <c r="O126" i="3"/>
  <c r="V126" i="2" s="1"/>
  <c r="P126" i="3"/>
  <c r="W126" i="2" s="1"/>
  <c r="Q126" i="3"/>
  <c r="X126" i="2" s="1"/>
  <c r="R126" i="3"/>
  <c r="Y126" i="2" s="1"/>
  <c r="S126" i="3"/>
  <c r="Z126" i="2" s="1"/>
  <c r="R124" i="3"/>
  <c r="Y124" i="2" s="1"/>
  <c r="S124" i="3"/>
  <c r="Z124" i="2" s="1"/>
  <c r="O46" i="3"/>
  <c r="V46" i="2" s="1"/>
  <c r="P46" i="3"/>
  <c r="W46" i="2" s="1"/>
  <c r="Q46" i="3"/>
  <c r="X46" i="2" s="1"/>
  <c r="R46" i="3"/>
  <c r="Y46" i="2" s="1"/>
  <c r="S46" i="3"/>
  <c r="Z46" i="2" s="1"/>
  <c r="P47" i="3"/>
  <c r="W47" i="2" s="1"/>
  <c r="Q47" i="3"/>
  <c r="X47" i="2" s="1"/>
  <c r="R47" i="3"/>
  <c r="Y47" i="2" s="1"/>
  <c r="S47" i="3"/>
  <c r="Z47" i="2" s="1"/>
  <c r="Q45" i="3"/>
  <c r="X45" i="2" s="1"/>
  <c r="R45" i="3"/>
  <c r="Y45" i="2" s="1"/>
  <c r="S45" i="3"/>
  <c r="Z45" i="2" s="1"/>
  <c r="N159" i="3"/>
  <c r="U159" i="2" s="1"/>
  <c r="N122" i="3"/>
  <c r="U122" i="2" s="1"/>
  <c r="N123" i="3"/>
  <c r="U123" i="2" s="1"/>
  <c r="N24" i="3"/>
  <c r="U24" i="2" s="1"/>
  <c r="N25" i="3"/>
  <c r="U25" i="2" s="1"/>
  <c r="N23" i="3"/>
  <c r="U23" i="2" s="1"/>
  <c r="N40" i="3"/>
  <c r="U40" i="2" s="1"/>
  <c r="N32" i="3"/>
  <c r="U32" i="2" s="1"/>
  <c r="O10" i="3"/>
  <c r="O121" i="3"/>
  <c r="V121" i="2" s="1"/>
  <c r="O160" i="3"/>
  <c r="O41" i="3"/>
  <c r="V41" i="2" s="1"/>
  <c r="N160" i="3" l="1"/>
  <c r="U160" i="2" s="1"/>
  <c r="V160" i="2"/>
  <c r="N41" i="3"/>
  <c r="U41" i="2" s="1"/>
  <c r="O175" i="3"/>
  <c r="V175" i="2" s="1"/>
  <c r="V21" i="2" s="1"/>
  <c r="O39" i="3"/>
  <c r="V39" i="2" s="1"/>
  <c r="O158" i="3"/>
  <c r="V158" i="2" s="1"/>
  <c r="O47" i="3"/>
  <c r="V47" i="2" s="1"/>
  <c r="V15" i="2" s="1"/>
  <c r="N175" i="3"/>
  <c r="U175" i="2" s="1"/>
  <c r="T160" i="3"/>
  <c r="AA160" i="2" s="1"/>
  <c r="Y13" i="2"/>
  <c r="V17" i="2"/>
  <c r="Z15" i="2"/>
  <c r="W14" i="2"/>
  <c r="W18" i="2"/>
  <c r="Y19" i="2"/>
  <c r="Y20" i="2"/>
  <c r="P124" i="3"/>
  <c r="W124" i="2" s="1"/>
  <c r="O14" i="3"/>
  <c r="V14" i="2"/>
  <c r="T40" i="3"/>
  <c r="AA40" i="2" s="1"/>
  <c r="Z13" i="2"/>
  <c r="Z14" i="2"/>
  <c r="Z18" i="2"/>
  <c r="W17" i="2"/>
  <c r="W21" i="2"/>
  <c r="Y14" i="2"/>
  <c r="X19" i="2"/>
  <c r="O173" i="3"/>
  <c r="V173" i="2" s="1"/>
  <c r="N158" i="3"/>
  <c r="U158" i="2" s="1"/>
  <c r="X14" i="2"/>
  <c r="Z19" i="2"/>
  <c r="N126" i="3"/>
  <c r="U126" i="2" s="1"/>
  <c r="V18" i="2"/>
  <c r="X20" i="2"/>
  <c r="N125" i="3"/>
  <c r="U125" i="2" s="1"/>
  <c r="T122" i="3"/>
  <c r="AA122" i="2" s="1"/>
  <c r="Z21" i="2"/>
  <c r="P45" i="3"/>
  <c r="W45" i="2" s="1"/>
  <c r="V30" i="3"/>
  <c r="AC30" i="2" s="1"/>
  <c r="X13" i="2"/>
  <c r="X18" i="2"/>
  <c r="Y15" i="2"/>
  <c r="W19" i="2"/>
  <c r="N47" i="3"/>
  <c r="U47" i="2" s="1"/>
  <c r="T32" i="3"/>
  <c r="AA32" i="2" s="1"/>
  <c r="X15" i="2"/>
  <c r="Z17" i="2"/>
  <c r="W20" i="2"/>
  <c r="N46" i="3"/>
  <c r="U46" i="2" s="1"/>
  <c r="W15" i="2"/>
  <c r="Z16" i="2"/>
  <c r="Y17" i="2"/>
  <c r="Y21" i="2"/>
  <c r="V20" i="2"/>
  <c r="T208" i="3"/>
  <c r="AA208" i="2" s="1"/>
  <c r="N121" i="3"/>
  <c r="U121" i="2" s="1"/>
  <c r="O124" i="3"/>
  <c r="V124" i="2" s="1"/>
  <c r="Y18" i="2"/>
  <c r="Z20" i="2"/>
  <c r="N174" i="3"/>
  <c r="U174" i="2" s="1"/>
  <c r="T159" i="3"/>
  <c r="AA159" i="2" s="1"/>
  <c r="Y16" i="2"/>
  <c r="X17" i="2"/>
  <c r="X21" i="2"/>
  <c r="N30" i="3"/>
  <c r="U30" i="2" s="1"/>
  <c r="I216" i="3"/>
  <c r="P216" i="2" s="1"/>
  <c r="J216" i="3"/>
  <c r="Q216" i="2" s="1"/>
  <c r="K216" i="3"/>
  <c r="R216" i="2" s="1"/>
  <c r="L216" i="3"/>
  <c r="S216" i="2" s="1"/>
  <c r="M216" i="3"/>
  <c r="T216" i="2" s="1"/>
  <c r="I217" i="3"/>
  <c r="P217" i="2" s="1"/>
  <c r="J217" i="3"/>
  <c r="Q217" i="2" s="1"/>
  <c r="K217" i="3"/>
  <c r="R217" i="2" s="1"/>
  <c r="L217" i="3"/>
  <c r="S217" i="2" s="1"/>
  <c r="M217" i="3"/>
  <c r="T217" i="2" s="1"/>
  <c r="I189" i="3"/>
  <c r="P189" i="2" s="1"/>
  <c r="J189" i="3"/>
  <c r="Q189" i="2" s="1"/>
  <c r="K189" i="3"/>
  <c r="R189" i="2" s="1"/>
  <c r="L189" i="3"/>
  <c r="S189" i="2" s="1"/>
  <c r="M189" i="3"/>
  <c r="T189" i="2" s="1"/>
  <c r="I190" i="3"/>
  <c r="P190" i="2" s="1"/>
  <c r="J190" i="3"/>
  <c r="Q190" i="2" s="1"/>
  <c r="K190" i="3"/>
  <c r="R190" i="2" s="1"/>
  <c r="L190" i="3"/>
  <c r="S190" i="2" s="1"/>
  <c r="M190" i="3"/>
  <c r="T190" i="2" s="1"/>
  <c r="I192" i="3"/>
  <c r="P192" i="2" s="1"/>
  <c r="J192" i="3"/>
  <c r="Q192" i="2" s="1"/>
  <c r="K192" i="3"/>
  <c r="R192" i="2" s="1"/>
  <c r="L192" i="3"/>
  <c r="S192" i="2" s="1"/>
  <c r="M192" i="3"/>
  <c r="T192" i="2" s="1"/>
  <c r="I193" i="3"/>
  <c r="P193" i="2" s="1"/>
  <c r="J193" i="3"/>
  <c r="Q193" i="2" s="1"/>
  <c r="K193" i="3"/>
  <c r="R193" i="2" s="1"/>
  <c r="L193" i="3"/>
  <c r="S193" i="2" s="1"/>
  <c r="M193" i="3"/>
  <c r="T193" i="2" s="1"/>
  <c r="I195" i="3"/>
  <c r="P195" i="2" s="1"/>
  <c r="J195" i="3"/>
  <c r="Q195" i="2" s="1"/>
  <c r="K195" i="3"/>
  <c r="R195" i="2" s="1"/>
  <c r="L195" i="3"/>
  <c r="S195" i="2" s="1"/>
  <c r="M195" i="3"/>
  <c r="T195" i="2" s="1"/>
  <c r="I196" i="3"/>
  <c r="P196" i="2" s="1"/>
  <c r="J196" i="3"/>
  <c r="Q196" i="2" s="1"/>
  <c r="K196" i="3"/>
  <c r="R196" i="2" s="1"/>
  <c r="L196" i="3"/>
  <c r="S196" i="2" s="1"/>
  <c r="M196" i="3"/>
  <c r="T196" i="2" s="1"/>
  <c r="I198" i="3"/>
  <c r="P198" i="2" s="1"/>
  <c r="J198" i="3"/>
  <c r="Q198" i="2" s="1"/>
  <c r="K198" i="3"/>
  <c r="R198" i="2" s="1"/>
  <c r="L198" i="3"/>
  <c r="S198" i="2" s="1"/>
  <c r="M198" i="3"/>
  <c r="T198" i="2" s="1"/>
  <c r="I199" i="3"/>
  <c r="P199" i="2" s="1"/>
  <c r="J199" i="3"/>
  <c r="Q199" i="2" s="1"/>
  <c r="K199" i="3"/>
  <c r="R199" i="2" s="1"/>
  <c r="L199" i="3"/>
  <c r="S199" i="2" s="1"/>
  <c r="M199" i="3"/>
  <c r="T199" i="2" s="1"/>
  <c r="I201" i="3"/>
  <c r="P201" i="2" s="1"/>
  <c r="J201" i="3"/>
  <c r="Q201" i="2" s="1"/>
  <c r="K201" i="3"/>
  <c r="R201" i="2" s="1"/>
  <c r="L201" i="3"/>
  <c r="S201" i="2" s="1"/>
  <c r="M201" i="3"/>
  <c r="T201" i="2" s="1"/>
  <c r="I202" i="3"/>
  <c r="P202" i="2" s="1"/>
  <c r="J202" i="3"/>
  <c r="Q202" i="2" s="1"/>
  <c r="K202" i="3"/>
  <c r="R202" i="2" s="1"/>
  <c r="L202" i="3"/>
  <c r="S202" i="2" s="1"/>
  <c r="M202" i="3"/>
  <c r="T202" i="2" s="1"/>
  <c r="I204" i="3"/>
  <c r="P204" i="2" s="1"/>
  <c r="J204" i="3"/>
  <c r="Q204" i="2" s="1"/>
  <c r="K204" i="3"/>
  <c r="R204" i="2" s="1"/>
  <c r="L204" i="3"/>
  <c r="S204" i="2" s="1"/>
  <c r="M204" i="3"/>
  <c r="T204" i="2" s="1"/>
  <c r="I205" i="3"/>
  <c r="P205" i="2" s="1"/>
  <c r="J205" i="3"/>
  <c r="Q205" i="2" s="1"/>
  <c r="K205" i="3"/>
  <c r="R205" i="2" s="1"/>
  <c r="L205" i="3"/>
  <c r="S205" i="2" s="1"/>
  <c r="M205" i="3"/>
  <c r="T205" i="2" s="1"/>
  <c r="I208" i="3"/>
  <c r="P208" i="2" s="1"/>
  <c r="J208" i="3"/>
  <c r="Q208" i="2" s="1"/>
  <c r="K208" i="3"/>
  <c r="R208" i="2" s="1"/>
  <c r="L208" i="3"/>
  <c r="S208" i="2" s="1"/>
  <c r="M208" i="3"/>
  <c r="T208" i="2" s="1"/>
  <c r="I171" i="3"/>
  <c r="P171" i="2" s="1"/>
  <c r="J171" i="3"/>
  <c r="Q171" i="2" s="1"/>
  <c r="K171" i="3"/>
  <c r="R171" i="2" s="1"/>
  <c r="L171" i="3"/>
  <c r="S171" i="2" s="1"/>
  <c r="M171" i="3"/>
  <c r="T171" i="2" s="1"/>
  <c r="I172" i="3"/>
  <c r="P172" i="2" s="1"/>
  <c r="J172" i="3"/>
  <c r="Q172" i="2" s="1"/>
  <c r="K172" i="3"/>
  <c r="R172" i="2" s="1"/>
  <c r="L172" i="3"/>
  <c r="S172" i="2" s="1"/>
  <c r="M172" i="3"/>
  <c r="T172" i="2" s="1"/>
  <c r="I159" i="3"/>
  <c r="P159" i="2" s="1"/>
  <c r="J159" i="3"/>
  <c r="Q159" i="2" s="1"/>
  <c r="K159" i="3"/>
  <c r="R159" i="2" s="1"/>
  <c r="L159" i="3"/>
  <c r="S159" i="2" s="1"/>
  <c r="M159" i="3"/>
  <c r="T159" i="2" s="1"/>
  <c r="I160" i="3"/>
  <c r="P160" i="2" s="1"/>
  <c r="J160" i="3"/>
  <c r="Q160" i="2" s="1"/>
  <c r="K160" i="3"/>
  <c r="R160" i="2" s="1"/>
  <c r="L160" i="3"/>
  <c r="S160" i="2" s="1"/>
  <c r="M160" i="3"/>
  <c r="T160" i="2" s="1"/>
  <c r="I162" i="3"/>
  <c r="P162" i="2" s="1"/>
  <c r="J162" i="3"/>
  <c r="Q162" i="2" s="1"/>
  <c r="K162" i="3"/>
  <c r="R162" i="2" s="1"/>
  <c r="L162" i="3"/>
  <c r="S162" i="2" s="1"/>
  <c r="M162" i="3"/>
  <c r="T162" i="2" s="1"/>
  <c r="I163" i="3"/>
  <c r="P163" i="2" s="1"/>
  <c r="J163" i="3"/>
  <c r="Q163" i="2" s="1"/>
  <c r="K163" i="3"/>
  <c r="R163" i="2" s="1"/>
  <c r="L163" i="3"/>
  <c r="S163" i="2" s="1"/>
  <c r="M163" i="3"/>
  <c r="T163" i="2" s="1"/>
  <c r="O45" i="3" l="1"/>
  <c r="V45" i="2" s="1"/>
  <c r="N39" i="3"/>
  <c r="U39" i="2" s="1"/>
  <c r="O13" i="3"/>
  <c r="U10" i="2"/>
  <c r="AM23" i="2"/>
  <c r="AM10" i="2" s="1"/>
  <c r="U11" i="2"/>
  <c r="AM24" i="2"/>
  <c r="AM11" i="2" s="1"/>
  <c r="U12" i="2"/>
  <c r="AM25" i="2"/>
  <c r="AM12" i="2" s="1"/>
  <c r="X171" i="3"/>
  <c r="AE171" i="2" s="1"/>
  <c r="V204" i="3"/>
  <c r="AC204" i="2" s="1"/>
  <c r="U193" i="3"/>
  <c r="AB193" i="2" s="1"/>
  <c r="X216" i="3"/>
  <c r="AE216" i="2" s="1"/>
  <c r="U18" i="2"/>
  <c r="U163" i="3"/>
  <c r="AB163" i="2" s="1"/>
  <c r="Y159" i="3"/>
  <c r="AF159" i="2" s="1"/>
  <c r="W171" i="3"/>
  <c r="AD171" i="2" s="1"/>
  <c r="Y208" i="3"/>
  <c r="AF208" i="2" s="1"/>
  <c r="X205" i="3"/>
  <c r="AE205" i="2" s="1"/>
  <c r="U204" i="3"/>
  <c r="AB204" i="2" s="1"/>
  <c r="W202" i="3"/>
  <c r="AD202" i="2" s="1"/>
  <c r="V199" i="3"/>
  <c r="AC199" i="2" s="1"/>
  <c r="U196" i="3"/>
  <c r="AB196" i="2" s="1"/>
  <c r="Y192" i="3"/>
  <c r="AF192" i="2" s="1"/>
  <c r="X189" i="3"/>
  <c r="AE189" i="2" s="1"/>
  <c r="W216" i="3"/>
  <c r="AD216" i="2" s="1"/>
  <c r="U20" i="2"/>
  <c r="U15" i="2"/>
  <c r="U17" i="2"/>
  <c r="X202" i="3"/>
  <c r="AE202" i="2" s="1"/>
  <c r="V196" i="3"/>
  <c r="AC196" i="2" s="1"/>
  <c r="Y162" i="3"/>
  <c r="AF162" i="2" s="1"/>
  <c r="X159" i="3"/>
  <c r="AE159" i="2" s="1"/>
  <c r="Y172" i="3"/>
  <c r="AF172" i="2" s="1"/>
  <c r="V171" i="3"/>
  <c r="AC171" i="2" s="1"/>
  <c r="X208" i="3"/>
  <c r="AE208" i="2" s="1"/>
  <c r="W205" i="3"/>
  <c r="AD205" i="2" s="1"/>
  <c r="V202" i="3"/>
  <c r="AC202" i="2" s="1"/>
  <c r="U199" i="3"/>
  <c r="AB199" i="2" s="1"/>
  <c r="Y195" i="3"/>
  <c r="AF195" i="2" s="1"/>
  <c r="X192" i="3"/>
  <c r="AE192" i="2" s="1"/>
  <c r="W189" i="3"/>
  <c r="AD189" i="2" s="1"/>
  <c r="Y217" i="3"/>
  <c r="AF217" i="2" s="1"/>
  <c r="V216" i="3"/>
  <c r="AC216" i="2" s="1"/>
  <c r="V19" i="2"/>
  <c r="W16" i="2"/>
  <c r="W199" i="3"/>
  <c r="AD199" i="2" s="1"/>
  <c r="Y189" i="3"/>
  <c r="AF189" i="2" s="1"/>
  <c r="W159" i="3"/>
  <c r="AD159" i="2" s="1"/>
  <c r="U171" i="3"/>
  <c r="AB171" i="2" s="1"/>
  <c r="X195" i="3"/>
  <c r="AE195" i="2" s="1"/>
  <c r="V189" i="3"/>
  <c r="AC189" i="2" s="1"/>
  <c r="Y160" i="3"/>
  <c r="AF160" i="2" s="1"/>
  <c r="W172" i="3"/>
  <c r="AD172" i="2" s="1"/>
  <c r="U205" i="3"/>
  <c r="AB205" i="2" s="1"/>
  <c r="Y201" i="3"/>
  <c r="AF201" i="2" s="1"/>
  <c r="X198" i="3"/>
  <c r="AE198" i="2" s="1"/>
  <c r="W195" i="3"/>
  <c r="AD195" i="2" s="1"/>
  <c r="Y193" i="3"/>
  <c r="AF193" i="2" s="1"/>
  <c r="V192" i="3"/>
  <c r="AC192" i="2" s="1"/>
  <c r="X190" i="3"/>
  <c r="AE190" i="2" s="1"/>
  <c r="U189" i="3"/>
  <c r="AB189" i="2" s="1"/>
  <c r="W217" i="3"/>
  <c r="AD217" i="2" s="1"/>
  <c r="N45" i="3"/>
  <c r="U45" i="2" s="1"/>
  <c r="T30" i="3"/>
  <c r="AA30" i="2" s="1"/>
  <c r="U160" i="3"/>
  <c r="AB160" i="2" s="1"/>
  <c r="V16" i="2"/>
  <c r="P13" i="3"/>
  <c r="W13" i="2"/>
  <c r="V163" i="3"/>
  <c r="AC163" i="2" s="1"/>
  <c r="Y205" i="3"/>
  <c r="AF205" i="2" s="1"/>
  <c r="X162" i="3"/>
  <c r="AE162" i="2" s="1"/>
  <c r="X172" i="3"/>
  <c r="AE172" i="2" s="1"/>
  <c r="V205" i="3"/>
  <c r="AC205" i="2" s="1"/>
  <c r="W192" i="3"/>
  <c r="AD192" i="2" s="1"/>
  <c r="X217" i="3"/>
  <c r="AE217" i="2" s="1"/>
  <c r="W162" i="3"/>
  <c r="AD162" i="2" s="1"/>
  <c r="V159" i="3"/>
  <c r="AC159" i="2" s="1"/>
  <c r="V208" i="3"/>
  <c r="AC208" i="2" s="1"/>
  <c r="Y163" i="3"/>
  <c r="AF163" i="2" s="1"/>
  <c r="V162" i="3"/>
  <c r="AC162" i="2" s="1"/>
  <c r="X160" i="3"/>
  <c r="AE160" i="2" s="1"/>
  <c r="U159" i="3"/>
  <c r="AB159" i="2" s="1"/>
  <c r="V172" i="3"/>
  <c r="AC172" i="2" s="1"/>
  <c r="U208" i="3"/>
  <c r="AB208" i="2" s="1"/>
  <c r="Y204" i="3"/>
  <c r="AF204" i="2" s="1"/>
  <c r="X201" i="3"/>
  <c r="AE201" i="2" s="1"/>
  <c r="W198" i="3"/>
  <c r="AD198" i="2" s="1"/>
  <c r="Y196" i="3"/>
  <c r="AF196" i="2" s="1"/>
  <c r="V195" i="3"/>
  <c r="AC195" i="2" s="1"/>
  <c r="X193" i="3"/>
  <c r="AE193" i="2" s="1"/>
  <c r="U192" i="3"/>
  <c r="AB192" i="2" s="1"/>
  <c r="W190" i="3"/>
  <c r="AD190" i="2" s="1"/>
  <c r="V217" i="3"/>
  <c r="AC217" i="2" s="1"/>
  <c r="N124" i="3"/>
  <c r="U124" i="2" s="1"/>
  <c r="V13" i="2"/>
  <c r="W160" i="3"/>
  <c r="AD160" i="2" s="1"/>
  <c r="W201" i="3"/>
  <c r="AD201" i="2" s="1"/>
  <c r="Y199" i="3"/>
  <c r="AF199" i="2" s="1"/>
  <c r="X196" i="3"/>
  <c r="AE196" i="2" s="1"/>
  <c r="U195" i="3"/>
  <c r="AB195" i="2" s="1"/>
  <c r="W193" i="3"/>
  <c r="AD193" i="2" s="1"/>
  <c r="V190" i="3"/>
  <c r="AC190" i="2" s="1"/>
  <c r="U217" i="3"/>
  <c r="AB217" i="2" s="1"/>
  <c r="U201" i="3"/>
  <c r="AB201" i="2" s="1"/>
  <c r="W208" i="3"/>
  <c r="AD208" i="2" s="1"/>
  <c r="U202" i="3"/>
  <c r="AB202" i="2" s="1"/>
  <c r="Y198" i="3"/>
  <c r="AF198" i="2" s="1"/>
  <c r="Y190" i="3"/>
  <c r="AF190" i="2" s="1"/>
  <c r="U216" i="3"/>
  <c r="AB216" i="2" s="1"/>
  <c r="X163" i="3"/>
  <c r="AE163" i="2" s="1"/>
  <c r="U162" i="3"/>
  <c r="AB162" i="2" s="1"/>
  <c r="U172" i="3"/>
  <c r="AB172" i="2" s="1"/>
  <c r="X204" i="3"/>
  <c r="AE204" i="2" s="1"/>
  <c r="V198" i="3"/>
  <c r="AC198" i="2" s="1"/>
  <c r="U14" i="2"/>
  <c r="W163" i="3"/>
  <c r="AD163" i="2" s="1"/>
  <c r="V160" i="3"/>
  <c r="AC160" i="2" s="1"/>
  <c r="Y171" i="3"/>
  <c r="AF171" i="2" s="1"/>
  <c r="W204" i="3"/>
  <c r="AD204" i="2" s="1"/>
  <c r="Y202" i="3"/>
  <c r="AF202" i="2" s="1"/>
  <c r="V201" i="3"/>
  <c r="AC201" i="2" s="1"/>
  <c r="X199" i="3"/>
  <c r="AE199" i="2" s="1"/>
  <c r="U198" i="3"/>
  <c r="AB198" i="2" s="1"/>
  <c r="W196" i="3"/>
  <c r="AD196" i="2" s="1"/>
  <c r="V193" i="3"/>
  <c r="AC193" i="2" s="1"/>
  <c r="U190" i="3"/>
  <c r="AB190" i="2" s="1"/>
  <c r="Y216" i="3"/>
  <c r="AF216" i="2" s="1"/>
  <c r="N173" i="3"/>
  <c r="U173" i="2" s="1"/>
  <c r="U21" i="2"/>
  <c r="N13" i="3" l="1"/>
  <c r="U19" i="2"/>
  <c r="U16" i="2"/>
  <c r="U13" i="2"/>
  <c r="I119" i="3" l="1"/>
  <c r="P119" i="2" s="1"/>
  <c r="J119" i="3"/>
  <c r="Q119" i="2" s="1"/>
  <c r="K119" i="3"/>
  <c r="R119" i="2" s="1"/>
  <c r="L119" i="3"/>
  <c r="S119" i="2" s="1"/>
  <c r="M119" i="3"/>
  <c r="T119" i="2" s="1"/>
  <c r="I120" i="3"/>
  <c r="P120" i="2" s="1"/>
  <c r="J120" i="3"/>
  <c r="Q120" i="2" s="1"/>
  <c r="K120" i="3"/>
  <c r="R120" i="2" s="1"/>
  <c r="L120" i="3"/>
  <c r="S120" i="2" s="1"/>
  <c r="M120" i="3"/>
  <c r="T120" i="2" s="1"/>
  <c r="I122" i="3"/>
  <c r="P122" i="2" s="1"/>
  <c r="J122" i="3"/>
  <c r="Q122" i="2" s="1"/>
  <c r="K122" i="3"/>
  <c r="R122" i="2" s="1"/>
  <c r="L122" i="3"/>
  <c r="S122" i="2" s="1"/>
  <c r="M122" i="3"/>
  <c r="T122" i="2" s="1"/>
  <c r="I134" i="3"/>
  <c r="P134" i="2" s="1"/>
  <c r="J134" i="3"/>
  <c r="Q134" i="2" s="1"/>
  <c r="K134" i="3"/>
  <c r="R134" i="2" s="1"/>
  <c r="L134" i="3"/>
  <c r="S134" i="2" s="1"/>
  <c r="M134" i="3"/>
  <c r="T134" i="2" s="1"/>
  <c r="I146" i="3"/>
  <c r="P146" i="2" s="1"/>
  <c r="J146" i="3"/>
  <c r="Q146" i="2" s="1"/>
  <c r="K146" i="3"/>
  <c r="R146" i="2" s="1"/>
  <c r="L146" i="3"/>
  <c r="S146" i="2" s="1"/>
  <c r="M146" i="3"/>
  <c r="T146" i="2" s="1"/>
  <c r="I152" i="3"/>
  <c r="P152" i="2" s="1"/>
  <c r="J152" i="3"/>
  <c r="Q152" i="2" s="1"/>
  <c r="K152" i="3"/>
  <c r="R152" i="2" s="1"/>
  <c r="L152" i="3"/>
  <c r="S152" i="2" s="1"/>
  <c r="M152" i="3"/>
  <c r="T152" i="2" s="1"/>
  <c r="I153" i="3"/>
  <c r="P153" i="2" s="1"/>
  <c r="J153" i="3"/>
  <c r="Q153" i="2" s="1"/>
  <c r="K153" i="3"/>
  <c r="R153" i="2" s="1"/>
  <c r="L153" i="3"/>
  <c r="S153" i="2" s="1"/>
  <c r="M153" i="3"/>
  <c r="T153" i="2" s="1"/>
  <c r="I64" i="3"/>
  <c r="P64" i="2" s="1"/>
  <c r="J64" i="3"/>
  <c r="Q64" i="2" s="1"/>
  <c r="K64" i="3"/>
  <c r="R64" i="2" s="1"/>
  <c r="L64" i="3"/>
  <c r="S64" i="2" s="1"/>
  <c r="M64" i="3"/>
  <c r="T64" i="2" s="1"/>
  <c r="I65" i="3"/>
  <c r="P65" i="2" s="1"/>
  <c r="J65" i="3"/>
  <c r="Q65" i="2" s="1"/>
  <c r="K65" i="3"/>
  <c r="R65" i="2" s="1"/>
  <c r="L65" i="3"/>
  <c r="S65" i="2" s="1"/>
  <c r="M65" i="3"/>
  <c r="T65" i="2" s="1"/>
  <c r="I88" i="3"/>
  <c r="P88" i="2" s="1"/>
  <c r="J88" i="3"/>
  <c r="Q88" i="2" s="1"/>
  <c r="K88" i="3"/>
  <c r="R88" i="2" s="1"/>
  <c r="L88" i="3"/>
  <c r="S88" i="2" s="1"/>
  <c r="M88" i="3"/>
  <c r="T88" i="2" s="1"/>
  <c r="I89" i="3"/>
  <c r="P89" i="2" s="1"/>
  <c r="J89" i="3"/>
  <c r="Q89" i="2" s="1"/>
  <c r="K89" i="3"/>
  <c r="R89" i="2" s="1"/>
  <c r="L89" i="3"/>
  <c r="S89" i="2" s="1"/>
  <c r="M89" i="3"/>
  <c r="T89" i="2" s="1"/>
  <c r="I100" i="3"/>
  <c r="P100" i="2" s="1"/>
  <c r="J100" i="3"/>
  <c r="Q100" i="2" s="1"/>
  <c r="K100" i="3"/>
  <c r="R100" i="2" s="1"/>
  <c r="L100" i="3"/>
  <c r="S100" i="2" s="1"/>
  <c r="M100" i="3"/>
  <c r="T100" i="2" s="1"/>
  <c r="I101" i="3"/>
  <c r="P101" i="2" s="1"/>
  <c r="J101" i="3"/>
  <c r="Q101" i="2" s="1"/>
  <c r="K101" i="3"/>
  <c r="R101" i="2" s="1"/>
  <c r="L101" i="3"/>
  <c r="S101" i="2" s="1"/>
  <c r="M101" i="3"/>
  <c r="T101" i="2" s="1"/>
  <c r="H99" i="3"/>
  <c r="O99" i="2" s="1"/>
  <c r="H87" i="3"/>
  <c r="O87" i="2" s="1"/>
  <c r="H63" i="3"/>
  <c r="O63" i="2" s="1"/>
  <c r="I62" i="3"/>
  <c r="P62" i="2" s="1"/>
  <c r="J62" i="3"/>
  <c r="Q62" i="2" s="1"/>
  <c r="K62" i="3"/>
  <c r="R62" i="2" s="1"/>
  <c r="L62" i="3"/>
  <c r="S62" i="2" s="1"/>
  <c r="M62" i="3"/>
  <c r="T62" i="2" s="1"/>
  <c r="I40" i="3"/>
  <c r="P40" i="2" s="1"/>
  <c r="J40" i="3"/>
  <c r="Q40" i="2" s="1"/>
  <c r="K40" i="3"/>
  <c r="R40" i="2" s="1"/>
  <c r="L40" i="3"/>
  <c r="S40" i="2" s="1"/>
  <c r="M40" i="3"/>
  <c r="T40" i="2" s="1"/>
  <c r="I43" i="3"/>
  <c r="P43" i="2" s="1"/>
  <c r="J43" i="3"/>
  <c r="Q43" i="2" s="1"/>
  <c r="K43" i="3"/>
  <c r="R43" i="2" s="1"/>
  <c r="L43" i="3"/>
  <c r="S43" i="2" s="1"/>
  <c r="M43" i="3"/>
  <c r="T43" i="2" s="1"/>
  <c r="I44" i="3"/>
  <c r="P44" i="2" s="1"/>
  <c r="J44" i="3"/>
  <c r="Q44" i="2" s="1"/>
  <c r="K44" i="3"/>
  <c r="R44" i="2" s="1"/>
  <c r="L44" i="3"/>
  <c r="S44" i="2" s="1"/>
  <c r="M44" i="3"/>
  <c r="T44" i="2" s="1"/>
  <c r="L63" i="3" l="1"/>
  <c r="S63" i="2" s="1"/>
  <c r="M87" i="3"/>
  <c r="T87" i="2" s="1"/>
  <c r="M63" i="3"/>
  <c r="T63" i="2" s="1"/>
  <c r="I87" i="3"/>
  <c r="P87" i="2" s="1"/>
  <c r="L99" i="3"/>
  <c r="S99" i="2" s="1"/>
  <c r="J99" i="3"/>
  <c r="Q99" i="2" s="1"/>
  <c r="I99" i="3"/>
  <c r="P99" i="2" s="1"/>
  <c r="Y40" i="3"/>
  <c r="AF40" i="2" s="1"/>
  <c r="X63" i="3"/>
  <c r="AE63" i="2" s="1"/>
  <c r="V64" i="3"/>
  <c r="AC64" i="2" s="1"/>
  <c r="W153" i="3"/>
  <c r="AD153" i="2" s="1"/>
  <c r="Y134" i="3"/>
  <c r="AF134" i="2" s="1"/>
  <c r="V119" i="3"/>
  <c r="AC119" i="2" s="1"/>
  <c r="X40" i="3"/>
  <c r="AE40" i="2" s="1"/>
  <c r="Y63" i="3"/>
  <c r="AF63" i="2" s="1"/>
  <c r="X100" i="3"/>
  <c r="AE100" i="2" s="1"/>
  <c r="W88" i="3"/>
  <c r="AD88" i="2" s="1"/>
  <c r="X65" i="3"/>
  <c r="AE65" i="2" s="1"/>
  <c r="V153" i="3"/>
  <c r="AC153" i="2" s="1"/>
  <c r="X134" i="3"/>
  <c r="AE134" i="2" s="1"/>
  <c r="U119" i="3"/>
  <c r="AB119" i="2" s="1"/>
  <c r="X43" i="3"/>
  <c r="AE43" i="2" s="1"/>
  <c r="W40" i="3"/>
  <c r="AD40" i="2" s="1"/>
  <c r="Y62" i="3"/>
  <c r="AF62" i="2" s="1"/>
  <c r="T87" i="3"/>
  <c r="AA87" i="2" s="1"/>
  <c r="W100" i="3"/>
  <c r="AD100" i="2" s="1"/>
  <c r="Y89" i="3"/>
  <c r="AF89" i="2" s="1"/>
  <c r="V88" i="3"/>
  <c r="AC88" i="2" s="1"/>
  <c r="W65" i="3"/>
  <c r="AD65" i="2" s="1"/>
  <c r="U153" i="3"/>
  <c r="AB153" i="2" s="1"/>
  <c r="Y146" i="3"/>
  <c r="AF146" i="2" s="1"/>
  <c r="W134" i="3"/>
  <c r="AD134" i="2" s="1"/>
  <c r="U122" i="3"/>
  <c r="AB122" i="2" s="1"/>
  <c r="W120" i="3"/>
  <c r="AD120" i="2" s="1"/>
  <c r="W43" i="3"/>
  <c r="AD43" i="2" s="1"/>
  <c r="V40" i="3"/>
  <c r="AC40" i="2" s="1"/>
  <c r="X62" i="3"/>
  <c r="AE62" i="2" s="1"/>
  <c r="H111" i="3"/>
  <c r="O111" i="2" s="1"/>
  <c r="T99" i="3"/>
  <c r="AA99" i="2" s="1"/>
  <c r="Y101" i="3"/>
  <c r="AF101" i="2" s="1"/>
  <c r="V100" i="3"/>
  <c r="AC100" i="2" s="1"/>
  <c r="X89" i="3"/>
  <c r="AE89" i="2" s="1"/>
  <c r="U88" i="3"/>
  <c r="AB88" i="2" s="1"/>
  <c r="V65" i="3"/>
  <c r="AC65" i="2" s="1"/>
  <c r="Y152" i="3"/>
  <c r="AF152" i="2" s="1"/>
  <c r="X146" i="3"/>
  <c r="AE146" i="2" s="1"/>
  <c r="V134" i="3"/>
  <c r="AC134" i="2" s="1"/>
  <c r="V120" i="3"/>
  <c r="AC120" i="2" s="1"/>
  <c r="Y100" i="3"/>
  <c r="AF100" i="2" s="1"/>
  <c r="W122" i="3"/>
  <c r="AD122" i="2" s="1"/>
  <c r="V122" i="3"/>
  <c r="AC122" i="2" s="1"/>
  <c r="Y44" i="3"/>
  <c r="AF44" i="2" s="1"/>
  <c r="H75" i="3"/>
  <c r="O75" i="2" s="1"/>
  <c r="T63" i="3"/>
  <c r="AA63" i="2" s="1"/>
  <c r="U100" i="3"/>
  <c r="AB100" i="2" s="1"/>
  <c r="W89" i="3"/>
  <c r="AD89" i="2" s="1"/>
  <c r="U65" i="3"/>
  <c r="AB65" i="2" s="1"/>
  <c r="X152" i="3"/>
  <c r="AE152" i="2" s="1"/>
  <c r="W146" i="3"/>
  <c r="AD146" i="2" s="1"/>
  <c r="U134" i="3"/>
  <c r="AB134" i="2" s="1"/>
  <c r="U120" i="3"/>
  <c r="AB120" i="2" s="1"/>
  <c r="X44" i="3"/>
  <c r="AE44" i="2" s="1"/>
  <c r="U43" i="3"/>
  <c r="AB43" i="2" s="1"/>
  <c r="V62" i="3"/>
  <c r="AC62" i="2" s="1"/>
  <c r="I63" i="3"/>
  <c r="P63" i="2" s="1"/>
  <c r="W101" i="3"/>
  <c r="AD101" i="2" s="1"/>
  <c r="M99" i="3"/>
  <c r="T99" i="2" s="1"/>
  <c r="V89" i="3"/>
  <c r="AC89" i="2" s="1"/>
  <c r="L87" i="3"/>
  <c r="S87" i="2" s="1"/>
  <c r="Y64" i="3"/>
  <c r="AF64" i="2" s="1"/>
  <c r="W152" i="3"/>
  <c r="AD152" i="2" s="1"/>
  <c r="V146" i="3"/>
  <c r="AC146" i="2" s="1"/>
  <c r="Y119" i="3"/>
  <c r="AF119" i="2" s="1"/>
  <c r="X88" i="3"/>
  <c r="AE88" i="2" s="1"/>
  <c r="Y65" i="3"/>
  <c r="AF65" i="2" s="1"/>
  <c r="Y120" i="3"/>
  <c r="AF120" i="2" s="1"/>
  <c r="U64" i="3"/>
  <c r="AB64" i="2" s="1"/>
  <c r="X120" i="3"/>
  <c r="AE120" i="2" s="1"/>
  <c r="V43" i="3"/>
  <c r="AC43" i="2" s="1"/>
  <c r="U40" i="3"/>
  <c r="AB40" i="2" s="1"/>
  <c r="W62" i="3"/>
  <c r="AD62" i="2" s="1"/>
  <c r="X101" i="3"/>
  <c r="AE101" i="2" s="1"/>
  <c r="Y87" i="3"/>
  <c r="AF87" i="2" s="1"/>
  <c r="W44" i="3"/>
  <c r="AD44" i="2" s="1"/>
  <c r="U62" i="3"/>
  <c r="AB62" i="2" s="1"/>
  <c r="J63" i="3"/>
  <c r="Q63" i="2" s="1"/>
  <c r="V101" i="3"/>
  <c r="AC101" i="2" s="1"/>
  <c r="U89" i="3"/>
  <c r="AB89" i="2" s="1"/>
  <c r="K87" i="3"/>
  <c r="R87" i="2" s="1"/>
  <c r="X64" i="3"/>
  <c r="AE64" i="2" s="1"/>
  <c r="Y153" i="3"/>
  <c r="AF153" i="2" s="1"/>
  <c r="V152" i="3"/>
  <c r="AC152" i="2" s="1"/>
  <c r="U146" i="3"/>
  <c r="AB146" i="2" s="1"/>
  <c r="Y122" i="3"/>
  <c r="AF122" i="2" s="1"/>
  <c r="X119" i="3"/>
  <c r="AE119" i="2" s="1"/>
  <c r="V44" i="3"/>
  <c r="AC44" i="2" s="1"/>
  <c r="K63" i="3"/>
  <c r="R63" i="2" s="1"/>
  <c r="U101" i="3"/>
  <c r="AB101" i="2" s="1"/>
  <c r="K99" i="3"/>
  <c r="R99" i="2" s="1"/>
  <c r="Y88" i="3"/>
  <c r="AF88" i="2" s="1"/>
  <c r="J87" i="3"/>
  <c r="Q87" i="2" s="1"/>
  <c r="W64" i="3"/>
  <c r="AD64" i="2" s="1"/>
  <c r="X153" i="3"/>
  <c r="AE153" i="2" s="1"/>
  <c r="U152" i="3"/>
  <c r="AB152" i="2" s="1"/>
  <c r="X122" i="3"/>
  <c r="AE122" i="2" s="1"/>
  <c r="W119" i="3"/>
  <c r="AD119" i="2" s="1"/>
  <c r="U44" i="3"/>
  <c r="AB44" i="2" s="1"/>
  <c r="Y43" i="3"/>
  <c r="AF43" i="2" s="1"/>
  <c r="H25" i="3"/>
  <c r="O25" i="2" s="1"/>
  <c r="H135" i="3"/>
  <c r="O135" i="2" s="1"/>
  <c r="H140" i="3"/>
  <c r="O140" i="2" s="1"/>
  <c r="H24" i="3"/>
  <c r="O24" i="2" s="1"/>
  <c r="H215" i="3"/>
  <c r="O215" i="2" s="1"/>
  <c r="H194" i="3"/>
  <c r="O194" i="2" s="1"/>
  <c r="H207" i="3"/>
  <c r="O207" i="2" s="1"/>
  <c r="H200" i="3"/>
  <c r="O200" i="2" s="1"/>
  <c r="H203" i="3"/>
  <c r="O203" i="2" s="1"/>
  <c r="H197" i="3"/>
  <c r="O197" i="2" s="1"/>
  <c r="H191" i="3"/>
  <c r="O191" i="2" s="1"/>
  <c r="H188" i="3"/>
  <c r="O188" i="2" s="1"/>
  <c r="H174" i="3"/>
  <c r="O174" i="2" s="1"/>
  <c r="H175" i="3"/>
  <c r="O175" i="2" s="1"/>
  <c r="H170" i="3"/>
  <c r="O170" i="2" s="1"/>
  <c r="H161" i="3"/>
  <c r="O161" i="2" s="1"/>
  <c r="H158" i="3"/>
  <c r="O158" i="2" s="1"/>
  <c r="H151" i="3"/>
  <c r="O151" i="2" s="1"/>
  <c r="H155" i="3"/>
  <c r="O155" i="2" s="1"/>
  <c r="H147" i="3"/>
  <c r="O147" i="2" s="1"/>
  <c r="H125" i="3"/>
  <c r="O125" i="2" s="1"/>
  <c r="H118" i="3"/>
  <c r="O118" i="2" s="1"/>
  <c r="H123" i="3"/>
  <c r="O123" i="2" s="1"/>
  <c r="H112" i="3"/>
  <c r="O112" i="2" s="1"/>
  <c r="H113" i="3"/>
  <c r="O113" i="2" s="1"/>
  <c r="H76" i="3"/>
  <c r="O76" i="2" s="1"/>
  <c r="H77" i="3"/>
  <c r="O77" i="2" s="1"/>
  <c r="H46" i="3"/>
  <c r="O46" i="2" s="1"/>
  <c r="H42" i="3"/>
  <c r="O42" i="2" s="1"/>
  <c r="H61" i="3"/>
  <c r="O61" i="2" s="1"/>
  <c r="H41" i="3"/>
  <c r="U99" i="3" l="1"/>
  <c r="AB99" i="2" s="1"/>
  <c r="H156" i="3"/>
  <c r="O156" i="2" s="1"/>
  <c r="H145" i="3"/>
  <c r="O145" i="2" s="1"/>
  <c r="X99" i="3"/>
  <c r="AE99" i="2" s="1"/>
  <c r="V99" i="3"/>
  <c r="AC99" i="2" s="1"/>
  <c r="U87" i="3"/>
  <c r="AB87" i="2" s="1"/>
  <c r="H47" i="3"/>
  <c r="O47" i="2" s="1"/>
  <c r="O41" i="2"/>
  <c r="H60" i="3"/>
  <c r="O60" i="2" s="1"/>
  <c r="H126" i="3"/>
  <c r="O126" i="2" s="1"/>
  <c r="T200" i="3"/>
  <c r="AA200" i="2" s="1"/>
  <c r="I200" i="3"/>
  <c r="P200" i="2" s="1"/>
  <c r="K200" i="3"/>
  <c r="R200" i="2" s="1"/>
  <c r="J200" i="3"/>
  <c r="Q200" i="2" s="1"/>
  <c r="L200" i="3"/>
  <c r="S200" i="2" s="1"/>
  <c r="M200" i="3"/>
  <c r="T200" i="2" s="1"/>
  <c r="T170" i="3"/>
  <c r="AA170" i="2" s="1"/>
  <c r="J170" i="3"/>
  <c r="Q170" i="2" s="1"/>
  <c r="I170" i="3"/>
  <c r="P170" i="2" s="1"/>
  <c r="M170" i="3"/>
  <c r="T170" i="2" s="1"/>
  <c r="L170" i="3"/>
  <c r="S170" i="2" s="1"/>
  <c r="K170" i="3"/>
  <c r="R170" i="2" s="1"/>
  <c r="Y99" i="3"/>
  <c r="AF99" i="2" s="1"/>
  <c r="T111" i="3"/>
  <c r="AA111" i="2" s="1"/>
  <c r="L111" i="3"/>
  <c r="S111" i="2" s="1"/>
  <c r="M111" i="3"/>
  <c r="T111" i="2" s="1"/>
  <c r="J111" i="3"/>
  <c r="Q111" i="2" s="1"/>
  <c r="K111" i="3"/>
  <c r="R111" i="2" s="1"/>
  <c r="I111" i="3"/>
  <c r="P111" i="2" s="1"/>
  <c r="T76" i="3"/>
  <c r="AA76" i="2" s="1"/>
  <c r="L76" i="3"/>
  <c r="S76" i="2" s="1"/>
  <c r="M76" i="3"/>
  <c r="T76" i="2" s="1"/>
  <c r="J76" i="3"/>
  <c r="Q76" i="2" s="1"/>
  <c r="K76" i="3"/>
  <c r="R76" i="2" s="1"/>
  <c r="I76" i="3"/>
  <c r="P76" i="2" s="1"/>
  <c r="T147" i="3"/>
  <c r="AA147" i="2" s="1"/>
  <c r="K147" i="3"/>
  <c r="R147" i="2" s="1"/>
  <c r="L147" i="3"/>
  <c r="S147" i="2" s="1"/>
  <c r="M147" i="3"/>
  <c r="T147" i="2" s="1"/>
  <c r="J147" i="3"/>
  <c r="Q147" i="2" s="1"/>
  <c r="I147" i="3"/>
  <c r="P147" i="2" s="1"/>
  <c r="O21" i="2"/>
  <c r="I175" i="3"/>
  <c r="P175" i="2" s="1"/>
  <c r="J175" i="3"/>
  <c r="Q175" i="2" s="1"/>
  <c r="K175" i="3"/>
  <c r="R175" i="2" s="1"/>
  <c r="M175" i="3"/>
  <c r="T175" i="2" s="1"/>
  <c r="L175" i="3"/>
  <c r="S175" i="2" s="1"/>
  <c r="T175" i="3"/>
  <c r="T194" i="3"/>
  <c r="AA194" i="2" s="1"/>
  <c r="M194" i="3"/>
  <c r="T194" i="2" s="1"/>
  <c r="I194" i="3"/>
  <c r="P194" i="2" s="1"/>
  <c r="L194" i="3"/>
  <c r="S194" i="2" s="1"/>
  <c r="J194" i="3"/>
  <c r="Q194" i="2" s="1"/>
  <c r="K194" i="3"/>
  <c r="R194" i="2" s="1"/>
  <c r="W99" i="3"/>
  <c r="AD99" i="2" s="1"/>
  <c r="T75" i="3"/>
  <c r="AA75" i="2" s="1"/>
  <c r="I75" i="3"/>
  <c r="P75" i="2" s="1"/>
  <c r="J75" i="3"/>
  <c r="Q75" i="2" s="1"/>
  <c r="K75" i="3"/>
  <c r="R75" i="2" s="1"/>
  <c r="L75" i="3"/>
  <c r="S75" i="2" s="1"/>
  <c r="M75" i="3"/>
  <c r="T75" i="2" s="1"/>
  <c r="T207" i="3"/>
  <c r="AA207" i="2" s="1"/>
  <c r="L207" i="3"/>
  <c r="S207" i="2" s="1"/>
  <c r="M207" i="3"/>
  <c r="T207" i="2" s="1"/>
  <c r="K207" i="3"/>
  <c r="R207" i="2" s="1"/>
  <c r="I207" i="3"/>
  <c r="P207" i="2" s="1"/>
  <c r="J207" i="3"/>
  <c r="Q207" i="2" s="1"/>
  <c r="T156" i="3"/>
  <c r="AA156" i="2" s="1"/>
  <c r="M156" i="3"/>
  <c r="T156" i="2" s="1"/>
  <c r="L156" i="3"/>
  <c r="S156" i="2" s="1"/>
  <c r="I156" i="3"/>
  <c r="P156" i="2" s="1"/>
  <c r="J156" i="3"/>
  <c r="Q156" i="2" s="1"/>
  <c r="K156" i="3"/>
  <c r="R156" i="2" s="1"/>
  <c r="V63" i="3"/>
  <c r="AC63" i="2" s="1"/>
  <c r="T125" i="3"/>
  <c r="AA125" i="2" s="1"/>
  <c r="M125" i="3"/>
  <c r="T125" i="2" s="1"/>
  <c r="I125" i="3"/>
  <c r="P125" i="2" s="1"/>
  <c r="J125" i="3"/>
  <c r="Q125" i="2" s="1"/>
  <c r="K125" i="3"/>
  <c r="R125" i="2" s="1"/>
  <c r="L125" i="3"/>
  <c r="S125" i="2" s="1"/>
  <c r="T161" i="3"/>
  <c r="AA161" i="2" s="1"/>
  <c r="M161" i="3"/>
  <c r="T161" i="2" s="1"/>
  <c r="I161" i="3"/>
  <c r="P161" i="2" s="1"/>
  <c r="L161" i="3"/>
  <c r="S161" i="2" s="1"/>
  <c r="J161" i="3"/>
  <c r="Q161" i="2" s="1"/>
  <c r="K161" i="3"/>
  <c r="R161" i="2" s="1"/>
  <c r="T113" i="3"/>
  <c r="AA113" i="2" s="1"/>
  <c r="I113" i="3"/>
  <c r="P113" i="2" s="1"/>
  <c r="J113" i="3"/>
  <c r="Q113" i="2" s="1"/>
  <c r="K113" i="3"/>
  <c r="R113" i="2" s="1"/>
  <c r="M113" i="3"/>
  <c r="T113" i="2" s="1"/>
  <c r="L113" i="3"/>
  <c r="S113" i="2" s="1"/>
  <c r="O20" i="2"/>
  <c r="J174" i="3"/>
  <c r="Q174" i="2" s="1"/>
  <c r="I174" i="3"/>
  <c r="P174" i="2" s="1"/>
  <c r="M174" i="3"/>
  <c r="T174" i="2" s="1"/>
  <c r="K174" i="3"/>
  <c r="R174" i="2" s="1"/>
  <c r="L174" i="3"/>
  <c r="S174" i="2" s="1"/>
  <c r="T174" i="3"/>
  <c r="AA174" i="2" s="1"/>
  <c r="T215" i="3"/>
  <c r="AA215" i="2" s="1"/>
  <c r="K215" i="3"/>
  <c r="R215" i="2" s="1"/>
  <c r="J215" i="3"/>
  <c r="Q215" i="2" s="1"/>
  <c r="I215" i="3"/>
  <c r="P215" i="2" s="1"/>
  <c r="L215" i="3"/>
  <c r="S215" i="2" s="1"/>
  <c r="M215" i="3"/>
  <c r="T215" i="2" s="1"/>
  <c r="W87" i="3"/>
  <c r="AD87" i="2" s="1"/>
  <c r="U63" i="3"/>
  <c r="AB63" i="2" s="1"/>
  <c r="T112" i="3"/>
  <c r="AA112" i="2" s="1"/>
  <c r="M112" i="3"/>
  <c r="T112" i="2" s="1"/>
  <c r="I112" i="3"/>
  <c r="P112" i="2" s="1"/>
  <c r="J112" i="3"/>
  <c r="Q112" i="2" s="1"/>
  <c r="K112" i="3"/>
  <c r="R112" i="2" s="1"/>
  <c r="L112" i="3"/>
  <c r="S112" i="2" s="1"/>
  <c r="H206" i="3"/>
  <c r="O206" i="2" s="1"/>
  <c r="T188" i="3"/>
  <c r="AA188" i="2" s="1"/>
  <c r="L188" i="3"/>
  <c r="S188" i="2" s="1"/>
  <c r="K188" i="3"/>
  <c r="R188" i="2" s="1"/>
  <c r="J188" i="3"/>
  <c r="Q188" i="2" s="1"/>
  <c r="I188" i="3"/>
  <c r="P188" i="2" s="1"/>
  <c r="M188" i="3"/>
  <c r="T188" i="2" s="1"/>
  <c r="T42" i="3"/>
  <c r="AA42" i="2" s="1"/>
  <c r="L42" i="3"/>
  <c r="S42" i="2" s="1"/>
  <c r="M42" i="3"/>
  <c r="T42" i="2" s="1"/>
  <c r="J42" i="3"/>
  <c r="Q42" i="2" s="1"/>
  <c r="K42" i="3"/>
  <c r="R42" i="2" s="1"/>
  <c r="I42" i="3"/>
  <c r="P42" i="2" s="1"/>
  <c r="T145" i="3"/>
  <c r="AA145" i="2" s="1"/>
  <c r="H154" i="3"/>
  <c r="O154" i="2" s="1"/>
  <c r="M145" i="3"/>
  <c r="T145" i="2" s="1"/>
  <c r="K145" i="3"/>
  <c r="R145" i="2" s="1"/>
  <c r="L145" i="3"/>
  <c r="S145" i="2" s="1"/>
  <c r="I145" i="3"/>
  <c r="P145" i="2" s="1"/>
  <c r="J145" i="3"/>
  <c r="Q145" i="2" s="1"/>
  <c r="T191" i="3"/>
  <c r="AA191" i="2" s="1"/>
  <c r="L191" i="3"/>
  <c r="S191" i="2" s="1"/>
  <c r="M191" i="3"/>
  <c r="T191" i="2" s="1"/>
  <c r="I191" i="3"/>
  <c r="P191" i="2" s="1"/>
  <c r="K191" i="3"/>
  <c r="R191" i="2" s="1"/>
  <c r="J191" i="3"/>
  <c r="Q191" i="2" s="1"/>
  <c r="T140" i="3"/>
  <c r="AA140" i="2" s="1"/>
  <c r="I140" i="3"/>
  <c r="P140" i="2" s="1"/>
  <c r="J140" i="3"/>
  <c r="Q140" i="2" s="1"/>
  <c r="K140" i="3"/>
  <c r="R140" i="2" s="1"/>
  <c r="L140" i="3"/>
  <c r="S140" i="2" s="1"/>
  <c r="M140" i="3"/>
  <c r="T140" i="2" s="1"/>
  <c r="W63" i="3"/>
  <c r="AD63" i="2" s="1"/>
  <c r="T126" i="3"/>
  <c r="AA126" i="2" s="1"/>
  <c r="I126" i="3"/>
  <c r="P126" i="2" s="1"/>
  <c r="J126" i="3"/>
  <c r="Q126" i="2" s="1"/>
  <c r="K126" i="3"/>
  <c r="R126" i="2" s="1"/>
  <c r="L126" i="3"/>
  <c r="S126" i="2" s="1"/>
  <c r="M126" i="3"/>
  <c r="T126" i="2" s="1"/>
  <c r="T155" i="3"/>
  <c r="AA155" i="2" s="1"/>
  <c r="J155" i="3"/>
  <c r="Q155" i="2" s="1"/>
  <c r="K155" i="3"/>
  <c r="R155" i="2" s="1"/>
  <c r="I155" i="3"/>
  <c r="P155" i="2" s="1"/>
  <c r="L155" i="3"/>
  <c r="S155" i="2" s="1"/>
  <c r="M155" i="3"/>
  <c r="T155" i="2" s="1"/>
  <c r="H23" i="3"/>
  <c r="O23" i="2" s="1"/>
  <c r="T24" i="3"/>
  <c r="I24" i="3"/>
  <c r="P24" i="2" s="1"/>
  <c r="J24" i="3"/>
  <c r="Q24" i="2" s="1"/>
  <c r="L24" i="3"/>
  <c r="S24" i="2" s="1"/>
  <c r="K24" i="3"/>
  <c r="R24" i="2" s="1"/>
  <c r="M24" i="3"/>
  <c r="T24" i="2" s="1"/>
  <c r="T123" i="3"/>
  <c r="AA123" i="2" s="1"/>
  <c r="I123" i="3"/>
  <c r="P123" i="2" s="1"/>
  <c r="J123" i="3"/>
  <c r="Q123" i="2" s="1"/>
  <c r="K123" i="3"/>
  <c r="R123" i="2" s="1"/>
  <c r="L123" i="3"/>
  <c r="S123" i="2" s="1"/>
  <c r="M123" i="3"/>
  <c r="T123" i="2" s="1"/>
  <c r="H121" i="3"/>
  <c r="O121" i="2" s="1"/>
  <c r="T151" i="3"/>
  <c r="AA151" i="2" s="1"/>
  <c r="L151" i="3"/>
  <c r="S151" i="2" s="1"/>
  <c r="M151" i="3"/>
  <c r="T151" i="2" s="1"/>
  <c r="I151" i="3"/>
  <c r="P151" i="2" s="1"/>
  <c r="J151" i="3"/>
  <c r="Q151" i="2" s="1"/>
  <c r="K151" i="3"/>
  <c r="R151" i="2" s="1"/>
  <c r="T197" i="3"/>
  <c r="AA197" i="2" s="1"/>
  <c r="J197" i="3"/>
  <c r="Q197" i="2" s="1"/>
  <c r="I197" i="3"/>
  <c r="P197" i="2" s="1"/>
  <c r="K197" i="3"/>
  <c r="R197" i="2" s="1"/>
  <c r="L197" i="3"/>
  <c r="S197" i="2" s="1"/>
  <c r="M197" i="3"/>
  <c r="T197" i="2" s="1"/>
  <c r="H141" i="3"/>
  <c r="O141" i="2" s="1"/>
  <c r="T135" i="3"/>
  <c r="AA135" i="2" s="1"/>
  <c r="I135" i="3"/>
  <c r="P135" i="2" s="1"/>
  <c r="J135" i="3"/>
  <c r="Q135" i="2" s="1"/>
  <c r="K135" i="3"/>
  <c r="R135" i="2" s="1"/>
  <c r="L135" i="3"/>
  <c r="S135" i="2" s="1"/>
  <c r="M135" i="3"/>
  <c r="T135" i="2" s="1"/>
  <c r="X87" i="3"/>
  <c r="AE87" i="2" s="1"/>
  <c r="T77" i="3"/>
  <c r="AA77" i="2" s="1"/>
  <c r="I77" i="3"/>
  <c r="P77" i="2" s="1"/>
  <c r="J77" i="3"/>
  <c r="Q77" i="2" s="1"/>
  <c r="M77" i="3"/>
  <c r="T77" i="2" s="1"/>
  <c r="K77" i="3"/>
  <c r="R77" i="2" s="1"/>
  <c r="L77" i="3"/>
  <c r="S77" i="2" s="1"/>
  <c r="H39" i="3"/>
  <c r="O39" i="2" s="1"/>
  <c r="T41" i="3"/>
  <c r="AA41" i="2" s="1"/>
  <c r="I41" i="3"/>
  <c r="P41" i="2" s="1"/>
  <c r="J41" i="3"/>
  <c r="Q41" i="2" s="1"/>
  <c r="K41" i="3"/>
  <c r="R41" i="2" s="1"/>
  <c r="L41" i="3"/>
  <c r="S41" i="2" s="1"/>
  <c r="M41" i="3"/>
  <c r="T41" i="2" s="1"/>
  <c r="T61" i="3"/>
  <c r="AA61" i="2" s="1"/>
  <c r="M61" i="3"/>
  <c r="T61" i="2" s="1"/>
  <c r="L61" i="3"/>
  <c r="S61" i="2" s="1"/>
  <c r="K61" i="3"/>
  <c r="R61" i="2" s="1"/>
  <c r="I61" i="3"/>
  <c r="P61" i="2" s="1"/>
  <c r="J61" i="3"/>
  <c r="Q61" i="2" s="1"/>
  <c r="T46" i="3"/>
  <c r="AA46" i="2" s="1"/>
  <c r="I46" i="3"/>
  <c r="P46" i="2" s="1"/>
  <c r="K46" i="3"/>
  <c r="R46" i="2" s="1"/>
  <c r="J46" i="3"/>
  <c r="Q46" i="2" s="1"/>
  <c r="L46" i="3"/>
  <c r="S46" i="2" s="1"/>
  <c r="M46" i="3"/>
  <c r="T46" i="2" s="1"/>
  <c r="T118" i="3"/>
  <c r="AA118" i="2" s="1"/>
  <c r="M118" i="3"/>
  <c r="T118" i="2" s="1"/>
  <c r="L118" i="3"/>
  <c r="S118" i="2" s="1"/>
  <c r="K118" i="3"/>
  <c r="R118" i="2" s="1"/>
  <c r="J118" i="3"/>
  <c r="Q118" i="2" s="1"/>
  <c r="I118" i="3"/>
  <c r="P118" i="2" s="1"/>
  <c r="H173" i="3"/>
  <c r="O173" i="2" s="1"/>
  <c r="L158" i="3"/>
  <c r="S158" i="2" s="1"/>
  <c r="M158" i="3"/>
  <c r="T158" i="2" s="1"/>
  <c r="K158" i="3"/>
  <c r="R158" i="2" s="1"/>
  <c r="J158" i="3"/>
  <c r="Q158" i="2" s="1"/>
  <c r="I158" i="3"/>
  <c r="P158" i="2" s="1"/>
  <c r="T158" i="3"/>
  <c r="AA158" i="2" s="1"/>
  <c r="T203" i="3"/>
  <c r="AA203" i="2" s="1"/>
  <c r="I203" i="3"/>
  <c r="P203" i="2" s="1"/>
  <c r="J203" i="3"/>
  <c r="Q203" i="2" s="1"/>
  <c r="K203" i="3"/>
  <c r="R203" i="2" s="1"/>
  <c r="L203" i="3"/>
  <c r="S203" i="2" s="1"/>
  <c r="M203" i="3"/>
  <c r="T203" i="2" s="1"/>
  <c r="T25" i="3"/>
  <c r="L25" i="3"/>
  <c r="S25" i="2" s="1"/>
  <c r="M25" i="3"/>
  <c r="T25" i="2" s="1"/>
  <c r="J25" i="3"/>
  <c r="Q25" i="2" s="1"/>
  <c r="I25" i="3"/>
  <c r="P25" i="2" s="1"/>
  <c r="K25" i="3"/>
  <c r="R25" i="2" s="1"/>
  <c r="V87" i="3"/>
  <c r="AC87" i="2" s="1"/>
  <c r="H133" i="3"/>
  <c r="O133" i="2" s="1"/>
  <c r="I47" i="3" l="1"/>
  <c r="P47" i="2" s="1"/>
  <c r="M47" i="3"/>
  <c r="T47" i="2" s="1"/>
  <c r="J47" i="3"/>
  <c r="Q47" i="2" s="1"/>
  <c r="L47" i="3"/>
  <c r="S47" i="2" s="1"/>
  <c r="L60" i="3"/>
  <c r="S60" i="2" s="1"/>
  <c r="T60" i="3"/>
  <c r="AA60" i="2" s="1"/>
  <c r="H124" i="3"/>
  <c r="O124" i="2" s="1"/>
  <c r="I60" i="3"/>
  <c r="P60" i="2" s="1"/>
  <c r="M60" i="3"/>
  <c r="T60" i="2" s="1"/>
  <c r="K47" i="3"/>
  <c r="R47" i="2" s="1"/>
  <c r="J60" i="3"/>
  <c r="Q60" i="2" s="1"/>
  <c r="T47" i="3"/>
  <c r="AA47" i="2" s="1"/>
  <c r="K60" i="3"/>
  <c r="R60" i="2" s="1"/>
  <c r="AA24" i="2"/>
  <c r="AA11" i="2" s="1"/>
  <c r="AA175" i="2"/>
  <c r="AA21" i="2" s="1"/>
  <c r="AA25" i="2"/>
  <c r="AA12" i="2" s="1"/>
  <c r="O11" i="2"/>
  <c r="AG24" i="2"/>
  <c r="AG11" i="2" s="1"/>
  <c r="O12" i="2"/>
  <c r="AG25" i="2"/>
  <c r="AG12" i="2" s="1"/>
  <c r="AA20" i="2"/>
  <c r="O14" i="2"/>
  <c r="U41" i="3"/>
  <c r="AB41" i="2" s="1"/>
  <c r="X112" i="3"/>
  <c r="AE112" i="2" s="1"/>
  <c r="X61" i="3"/>
  <c r="AE61" i="2" s="1"/>
  <c r="X151" i="3"/>
  <c r="AE151" i="2" s="1"/>
  <c r="Y188" i="3"/>
  <c r="AF188" i="2" s="1"/>
  <c r="V145" i="3"/>
  <c r="AC145" i="2" s="1"/>
  <c r="U188" i="3"/>
  <c r="AB188" i="2" s="1"/>
  <c r="W112" i="3"/>
  <c r="AD112" i="2" s="1"/>
  <c r="X113" i="3"/>
  <c r="AE113" i="2" s="1"/>
  <c r="V161" i="3"/>
  <c r="AC161" i="2" s="1"/>
  <c r="W207" i="3"/>
  <c r="AD207" i="2" s="1"/>
  <c r="V75" i="3"/>
  <c r="AC75" i="2" s="1"/>
  <c r="X194" i="3"/>
  <c r="AE194" i="2" s="1"/>
  <c r="R21" i="2"/>
  <c r="W175" i="3"/>
  <c r="K21" i="3"/>
  <c r="H45" i="3"/>
  <c r="O45" i="2" s="1"/>
  <c r="T39" i="3"/>
  <c r="AA39" i="2" s="1"/>
  <c r="M39" i="3"/>
  <c r="T39" i="2" s="1"/>
  <c r="I39" i="3"/>
  <c r="P39" i="2" s="1"/>
  <c r="L39" i="3"/>
  <c r="S39" i="2" s="1"/>
  <c r="K39" i="3"/>
  <c r="R39" i="2" s="1"/>
  <c r="J39" i="3"/>
  <c r="Q39" i="2" s="1"/>
  <c r="I23" i="3"/>
  <c r="P23" i="2" s="1"/>
  <c r="AG23" i="2"/>
  <c r="AG10" i="2" s="1"/>
  <c r="T23" i="3"/>
  <c r="M23" i="3"/>
  <c r="T23" i="2" s="1"/>
  <c r="L23" i="3"/>
  <c r="S23" i="2" s="1"/>
  <c r="K23" i="3"/>
  <c r="R23" i="2" s="1"/>
  <c r="J23" i="3"/>
  <c r="Q23" i="2" s="1"/>
  <c r="Y126" i="3"/>
  <c r="AF126" i="2" s="1"/>
  <c r="V191" i="3"/>
  <c r="AC191" i="2" s="1"/>
  <c r="U145" i="3"/>
  <c r="AB145" i="2" s="1"/>
  <c r="W42" i="3"/>
  <c r="AD42" i="2" s="1"/>
  <c r="V188" i="3"/>
  <c r="AC188" i="2" s="1"/>
  <c r="V112" i="3"/>
  <c r="AC112" i="2" s="1"/>
  <c r="Y113" i="3"/>
  <c r="AF113" i="2" s="1"/>
  <c r="X161" i="3"/>
  <c r="AE161" i="2" s="1"/>
  <c r="I17" i="3"/>
  <c r="U125" i="3"/>
  <c r="AB125" i="2" s="1"/>
  <c r="U156" i="3"/>
  <c r="AB156" i="2" s="1"/>
  <c r="Y207" i="3"/>
  <c r="AF207" i="2" s="1"/>
  <c r="U75" i="3"/>
  <c r="AB75" i="2" s="1"/>
  <c r="U194" i="3"/>
  <c r="AB194" i="2" s="1"/>
  <c r="Q21" i="2"/>
  <c r="J21" i="3"/>
  <c r="V175" i="3"/>
  <c r="X60" i="3"/>
  <c r="AE60" i="2" s="1"/>
  <c r="M15" i="3"/>
  <c r="W118" i="3"/>
  <c r="AD118" i="2" s="1"/>
  <c r="U135" i="3"/>
  <c r="AB135" i="2" s="1"/>
  <c r="V197" i="3"/>
  <c r="AC197" i="2" s="1"/>
  <c r="U42" i="3"/>
  <c r="AB42" i="2" s="1"/>
  <c r="V125" i="3"/>
  <c r="AC125" i="2" s="1"/>
  <c r="J17" i="3"/>
  <c r="V25" i="3"/>
  <c r="J12" i="3"/>
  <c r="V203" i="3"/>
  <c r="AC203" i="2" s="1"/>
  <c r="Y158" i="3"/>
  <c r="AF158" i="2" s="1"/>
  <c r="Y118" i="3"/>
  <c r="AF118" i="2" s="1"/>
  <c r="U46" i="3"/>
  <c r="AB46" i="2" s="1"/>
  <c r="I14" i="3"/>
  <c r="Y25" i="3"/>
  <c r="M12" i="3"/>
  <c r="U203" i="3"/>
  <c r="AB203" i="2" s="1"/>
  <c r="X158" i="3"/>
  <c r="AE158" i="2" s="1"/>
  <c r="AA14" i="2"/>
  <c r="T121" i="3"/>
  <c r="AA121" i="2" s="1"/>
  <c r="I121" i="3"/>
  <c r="P121" i="2" s="1"/>
  <c r="J121" i="3"/>
  <c r="Q121" i="2" s="1"/>
  <c r="K121" i="3"/>
  <c r="R121" i="2" s="1"/>
  <c r="L121" i="3"/>
  <c r="S121" i="2" s="1"/>
  <c r="M121" i="3"/>
  <c r="T121" i="2" s="1"/>
  <c r="Y24" i="3"/>
  <c r="M11" i="3"/>
  <c r="Y155" i="3"/>
  <c r="AF155" i="2" s="1"/>
  <c r="X126" i="3"/>
  <c r="AE126" i="2" s="1"/>
  <c r="Y140" i="3"/>
  <c r="AF140" i="2" s="1"/>
  <c r="W191" i="3"/>
  <c r="AD191" i="2" s="1"/>
  <c r="X145" i="3"/>
  <c r="AE145" i="2" s="1"/>
  <c r="V42" i="3"/>
  <c r="AC42" i="2" s="1"/>
  <c r="W188" i="3"/>
  <c r="AD188" i="2" s="1"/>
  <c r="U112" i="3"/>
  <c r="AB112" i="2" s="1"/>
  <c r="Y215" i="3"/>
  <c r="AF215" i="2" s="1"/>
  <c r="X174" i="3"/>
  <c r="AE174" i="2" s="1"/>
  <c r="L20" i="3"/>
  <c r="W113" i="3"/>
  <c r="AD113" i="2" s="1"/>
  <c r="U161" i="3"/>
  <c r="AB161" i="2" s="1"/>
  <c r="M17" i="3"/>
  <c r="Y125" i="3"/>
  <c r="AF125" i="2" s="1"/>
  <c r="X156" i="3"/>
  <c r="AE156" i="2" s="1"/>
  <c r="X207" i="3"/>
  <c r="AE207" i="2" s="1"/>
  <c r="Y194" i="3"/>
  <c r="AF194" i="2" s="1"/>
  <c r="P21" i="2"/>
  <c r="I21" i="3"/>
  <c r="U175" i="3"/>
  <c r="U111" i="3"/>
  <c r="AB111" i="2" s="1"/>
  <c r="Y200" i="3"/>
  <c r="AF200" i="2" s="1"/>
  <c r="U60" i="3"/>
  <c r="AB60" i="2" s="1"/>
  <c r="J15" i="3"/>
  <c r="V47" i="3"/>
  <c r="AC47" i="2" s="1"/>
  <c r="K173" i="3"/>
  <c r="R173" i="2" s="1"/>
  <c r="L173" i="3"/>
  <c r="S173" i="2" s="1"/>
  <c r="M173" i="3"/>
  <c r="T173" i="2" s="1"/>
  <c r="H19" i="3"/>
  <c r="J173" i="3"/>
  <c r="Q173" i="2" s="1"/>
  <c r="I173" i="3"/>
  <c r="P173" i="2" s="1"/>
  <c r="T173" i="3"/>
  <c r="AA173" i="2" s="1"/>
  <c r="I124" i="3"/>
  <c r="P124" i="2" s="1"/>
  <c r="Y41" i="3"/>
  <c r="AF41" i="2" s="1"/>
  <c r="X77" i="3"/>
  <c r="AE77" i="2" s="1"/>
  <c r="O18" i="2"/>
  <c r="T141" i="3"/>
  <c r="AA141" i="2" s="1"/>
  <c r="J141" i="3"/>
  <c r="Q141" i="2" s="1"/>
  <c r="K141" i="3"/>
  <c r="L141" i="3"/>
  <c r="S141" i="2" s="1"/>
  <c r="M141" i="3"/>
  <c r="T141" i="2" s="1"/>
  <c r="I141" i="3"/>
  <c r="P141" i="2" s="1"/>
  <c r="W151" i="3"/>
  <c r="AD151" i="2" s="1"/>
  <c r="Y123" i="3"/>
  <c r="AF123" i="2" s="1"/>
  <c r="W24" i="3"/>
  <c r="K11" i="3"/>
  <c r="X155" i="3"/>
  <c r="AE155" i="2" s="1"/>
  <c r="W126" i="3"/>
  <c r="AD126" i="2" s="1"/>
  <c r="X140" i="3"/>
  <c r="AE140" i="2" s="1"/>
  <c r="U191" i="3"/>
  <c r="AB191" i="2" s="1"/>
  <c r="W145" i="3"/>
  <c r="AD145" i="2" s="1"/>
  <c r="Y42" i="3"/>
  <c r="AF42" i="2" s="1"/>
  <c r="X188" i="3"/>
  <c r="AE188" i="2" s="1"/>
  <c r="Y112" i="3"/>
  <c r="AF112" i="2" s="1"/>
  <c r="X215" i="3"/>
  <c r="AE215" i="2" s="1"/>
  <c r="W174" i="3"/>
  <c r="AD174" i="2" s="1"/>
  <c r="K20" i="3"/>
  <c r="V113" i="3"/>
  <c r="AC113" i="2" s="1"/>
  <c r="Y161" i="3"/>
  <c r="AF161" i="2" s="1"/>
  <c r="AA17" i="2"/>
  <c r="Y156" i="3"/>
  <c r="AF156" i="2" s="1"/>
  <c r="U76" i="3"/>
  <c r="AB76" i="2" s="1"/>
  <c r="W111" i="3"/>
  <c r="AD111" i="2" s="1"/>
  <c r="W170" i="3"/>
  <c r="AD170" i="2" s="1"/>
  <c r="X200" i="3"/>
  <c r="AE200" i="2" s="1"/>
  <c r="Y60" i="3"/>
  <c r="AF60" i="2" s="1"/>
  <c r="X47" i="3"/>
  <c r="AE47" i="2" s="1"/>
  <c r="L15" i="3"/>
  <c r="X203" i="3"/>
  <c r="AE203" i="2" s="1"/>
  <c r="W161" i="3"/>
  <c r="AD161" i="2" s="1"/>
  <c r="W125" i="3"/>
  <c r="AD125" i="2" s="1"/>
  <c r="K17" i="3"/>
  <c r="W156" i="3"/>
  <c r="AD156" i="2" s="1"/>
  <c r="U207" i="3"/>
  <c r="AB207" i="2" s="1"/>
  <c r="W75" i="3"/>
  <c r="AD75" i="2" s="1"/>
  <c r="V194" i="3"/>
  <c r="AC194" i="2" s="1"/>
  <c r="T21" i="2"/>
  <c r="Y175" i="3"/>
  <c r="M21" i="3"/>
  <c r="X147" i="3"/>
  <c r="AE147" i="2" s="1"/>
  <c r="X76" i="3"/>
  <c r="AE76" i="2" s="1"/>
  <c r="V170" i="3"/>
  <c r="AC170" i="2" s="1"/>
  <c r="V156" i="3"/>
  <c r="AC156" i="2" s="1"/>
  <c r="I15" i="3"/>
  <c r="U47" i="3"/>
  <c r="AB47" i="2" s="1"/>
  <c r="X25" i="3"/>
  <c r="L12" i="3"/>
  <c r="T133" i="3"/>
  <c r="AA133" i="2" s="1"/>
  <c r="H139" i="3"/>
  <c r="O139" i="2" s="1"/>
  <c r="K133" i="3"/>
  <c r="R133" i="2" s="1"/>
  <c r="L133" i="3"/>
  <c r="S133" i="2" s="1"/>
  <c r="I133" i="3"/>
  <c r="P133" i="2" s="1"/>
  <c r="J133" i="3"/>
  <c r="Q133" i="2" s="1"/>
  <c r="M133" i="3"/>
  <c r="T133" i="2" s="1"/>
  <c r="V61" i="3"/>
  <c r="AC61" i="2" s="1"/>
  <c r="X41" i="3"/>
  <c r="AE41" i="2" s="1"/>
  <c r="W77" i="3"/>
  <c r="AD77" i="2" s="1"/>
  <c r="Y135" i="3"/>
  <c r="AF135" i="2" s="1"/>
  <c r="Y197" i="3"/>
  <c r="AF197" i="2" s="1"/>
  <c r="V151" i="3"/>
  <c r="AC151" i="2" s="1"/>
  <c r="X123" i="3"/>
  <c r="AE123" i="2" s="1"/>
  <c r="X24" i="3"/>
  <c r="L11" i="3"/>
  <c r="U155" i="3"/>
  <c r="AB155" i="2" s="1"/>
  <c r="J18" i="3"/>
  <c r="V126" i="3"/>
  <c r="AC126" i="2" s="1"/>
  <c r="W140" i="3"/>
  <c r="AD140" i="2" s="1"/>
  <c r="Y191" i="3"/>
  <c r="AF191" i="2" s="1"/>
  <c r="Y145" i="3"/>
  <c r="AF145" i="2" s="1"/>
  <c r="X42" i="3"/>
  <c r="AE42" i="2" s="1"/>
  <c r="U215" i="3"/>
  <c r="AB215" i="2" s="1"/>
  <c r="M20" i="3"/>
  <c r="Y174" i="3"/>
  <c r="U113" i="3"/>
  <c r="AB113" i="2" s="1"/>
  <c r="O17" i="2"/>
  <c r="U147" i="3"/>
  <c r="AB147" i="2" s="1"/>
  <c r="W76" i="3"/>
  <c r="AD76" i="2" s="1"/>
  <c r="V111" i="3"/>
  <c r="AC111" i="2" s="1"/>
  <c r="X170" i="3"/>
  <c r="AE170" i="2" s="1"/>
  <c r="V200" i="3"/>
  <c r="AC200" i="2" s="1"/>
  <c r="V60" i="3"/>
  <c r="AC60" i="2" s="1"/>
  <c r="W47" i="3"/>
  <c r="AD47" i="2" s="1"/>
  <c r="K15" i="3"/>
  <c r="W25" i="3"/>
  <c r="K12" i="3"/>
  <c r="V158" i="3"/>
  <c r="AC158" i="2" s="1"/>
  <c r="V46" i="3"/>
  <c r="AC46" i="2" s="1"/>
  <c r="J14" i="3"/>
  <c r="U77" i="3"/>
  <c r="AB77" i="2" s="1"/>
  <c r="V135" i="3"/>
  <c r="AC135" i="2" s="1"/>
  <c r="U197" i="3"/>
  <c r="AB197" i="2" s="1"/>
  <c r="U123" i="3"/>
  <c r="AB123" i="2" s="1"/>
  <c r="U25" i="3"/>
  <c r="I12" i="3"/>
  <c r="W203" i="3"/>
  <c r="AD203" i="2" s="1"/>
  <c r="W158" i="3"/>
  <c r="AD158" i="2" s="1"/>
  <c r="X118" i="3"/>
  <c r="AE118" i="2" s="1"/>
  <c r="W46" i="3"/>
  <c r="AD46" i="2" s="1"/>
  <c r="K14" i="3"/>
  <c r="Y61" i="3"/>
  <c r="AF61" i="2" s="1"/>
  <c r="W147" i="3"/>
  <c r="AD147" i="2" s="1"/>
  <c r="U118" i="3"/>
  <c r="AB118" i="2" s="1"/>
  <c r="Y46" i="3"/>
  <c r="AF46" i="2" s="1"/>
  <c r="M14" i="3"/>
  <c r="U61" i="3"/>
  <c r="AB61" i="2" s="1"/>
  <c r="W41" i="3"/>
  <c r="AD41" i="2" s="1"/>
  <c r="Y77" i="3"/>
  <c r="AF77" i="2" s="1"/>
  <c r="X135" i="3"/>
  <c r="AE135" i="2" s="1"/>
  <c r="X197" i="3"/>
  <c r="AE197" i="2" s="1"/>
  <c r="U151" i="3"/>
  <c r="AB151" i="2" s="1"/>
  <c r="W123" i="3"/>
  <c r="AD123" i="2" s="1"/>
  <c r="V24" i="3"/>
  <c r="J11" i="3"/>
  <c r="W155" i="3"/>
  <c r="AD155" i="2" s="1"/>
  <c r="I18" i="3"/>
  <c r="U126" i="3"/>
  <c r="AB126" i="2" s="1"/>
  <c r="V140" i="3"/>
  <c r="AC140" i="2" s="1"/>
  <c r="X191" i="3"/>
  <c r="AE191" i="2" s="1"/>
  <c r="T154" i="3"/>
  <c r="AA154" i="2" s="1"/>
  <c r="M154" i="3"/>
  <c r="T154" i="2" s="1"/>
  <c r="I154" i="3"/>
  <c r="P154" i="2" s="1"/>
  <c r="J154" i="3"/>
  <c r="Q154" i="2" s="1"/>
  <c r="K154" i="3"/>
  <c r="R154" i="2" s="1"/>
  <c r="L154" i="3"/>
  <c r="S154" i="2" s="1"/>
  <c r="I206" i="3"/>
  <c r="P206" i="2" s="1"/>
  <c r="M206" i="3"/>
  <c r="T206" i="2" s="1"/>
  <c r="J206" i="3"/>
  <c r="Q206" i="2" s="1"/>
  <c r="T206" i="3"/>
  <c r="AA206" i="2" s="1"/>
  <c r="K206" i="3"/>
  <c r="R206" i="2" s="1"/>
  <c r="L206" i="3"/>
  <c r="S206" i="2" s="1"/>
  <c r="V215" i="3"/>
  <c r="AC215" i="2" s="1"/>
  <c r="U174" i="3"/>
  <c r="AB174" i="2" s="1"/>
  <c r="I20" i="3"/>
  <c r="Y75" i="3"/>
  <c r="AF75" i="2" s="1"/>
  <c r="V147" i="3"/>
  <c r="AC147" i="2" s="1"/>
  <c r="V76" i="3"/>
  <c r="AC76" i="2" s="1"/>
  <c r="Y111" i="3"/>
  <c r="AF111" i="2" s="1"/>
  <c r="Y170" i="3"/>
  <c r="AF170" i="2" s="1"/>
  <c r="W200" i="3"/>
  <c r="AD200" i="2" s="1"/>
  <c r="W60" i="3"/>
  <c r="AD60" i="2" s="1"/>
  <c r="AA15" i="2"/>
  <c r="Y203" i="3"/>
  <c r="AF203" i="2" s="1"/>
  <c r="U158" i="3"/>
  <c r="AB158" i="2" s="1"/>
  <c r="V118" i="3"/>
  <c r="AC118" i="2" s="1"/>
  <c r="X46" i="3"/>
  <c r="AE46" i="2" s="1"/>
  <c r="L14" i="3"/>
  <c r="W61" i="3"/>
  <c r="AD61" i="2" s="1"/>
  <c r="V41" i="3"/>
  <c r="AC41" i="2" s="1"/>
  <c r="V77" i="3"/>
  <c r="AC77" i="2" s="1"/>
  <c r="W135" i="3"/>
  <c r="AD135" i="2" s="1"/>
  <c r="W197" i="3"/>
  <c r="AD197" i="2" s="1"/>
  <c r="Y151" i="3"/>
  <c r="AF151" i="2" s="1"/>
  <c r="V123" i="3"/>
  <c r="AC123" i="2" s="1"/>
  <c r="U24" i="3"/>
  <c r="I11" i="3"/>
  <c r="V155" i="3"/>
  <c r="AC155" i="2" s="1"/>
  <c r="AA18" i="2"/>
  <c r="U140" i="3"/>
  <c r="AB140" i="2" s="1"/>
  <c r="W215" i="3"/>
  <c r="AD215" i="2" s="1"/>
  <c r="J20" i="3"/>
  <c r="V174" i="3"/>
  <c r="AC174" i="2" s="1"/>
  <c r="L17" i="3"/>
  <c r="X125" i="3"/>
  <c r="AE125" i="2" s="1"/>
  <c r="V207" i="3"/>
  <c r="AC207" i="2" s="1"/>
  <c r="X75" i="3"/>
  <c r="AE75" i="2" s="1"/>
  <c r="W194" i="3"/>
  <c r="AD194" i="2" s="1"/>
  <c r="S21" i="2"/>
  <c r="L21" i="3"/>
  <c r="X175" i="3"/>
  <c r="Y147" i="3"/>
  <c r="AF147" i="2" s="1"/>
  <c r="Y76" i="3"/>
  <c r="AF76" i="2" s="1"/>
  <c r="X111" i="3"/>
  <c r="AE111" i="2" s="1"/>
  <c r="U170" i="3"/>
  <c r="AB170" i="2" s="1"/>
  <c r="U200" i="3"/>
  <c r="AB200" i="2" s="1"/>
  <c r="O15" i="2"/>
  <c r="I215" i="2"/>
  <c r="J215" i="2"/>
  <c r="L215" i="2"/>
  <c r="M215" i="2"/>
  <c r="I216" i="2"/>
  <c r="J216" i="2"/>
  <c r="K216" i="2"/>
  <c r="L216" i="2"/>
  <c r="M216" i="2"/>
  <c r="I217" i="2"/>
  <c r="J217" i="2"/>
  <c r="K217" i="2"/>
  <c r="L217" i="2"/>
  <c r="M217" i="2"/>
  <c r="H216" i="2"/>
  <c r="H217" i="2"/>
  <c r="H212" i="2"/>
  <c r="K209" i="2"/>
  <c r="K215" i="2" s="1"/>
  <c r="H209" i="2"/>
  <c r="H215" i="2" s="1"/>
  <c r="I207" i="2"/>
  <c r="J207" i="2"/>
  <c r="K207" i="2"/>
  <c r="L207" i="2"/>
  <c r="M207" i="2"/>
  <c r="I208" i="2"/>
  <c r="J208" i="2"/>
  <c r="K208" i="2"/>
  <c r="L208" i="2"/>
  <c r="M208" i="2"/>
  <c r="H207" i="2"/>
  <c r="H208" i="2"/>
  <c r="M203" i="2"/>
  <c r="L203" i="2"/>
  <c r="K203" i="2"/>
  <c r="J203" i="2"/>
  <c r="I203" i="2"/>
  <c r="I206" i="2" s="1"/>
  <c r="H203" i="2"/>
  <c r="K200" i="2"/>
  <c r="K206" i="2" s="1"/>
  <c r="H200" i="2"/>
  <c r="L197" i="2"/>
  <c r="J197" i="2"/>
  <c r="H197" i="2"/>
  <c r="J194" i="2"/>
  <c r="J206" i="2" s="1"/>
  <c r="H194" i="2"/>
  <c r="M191" i="2"/>
  <c r="H191" i="2"/>
  <c r="L188" i="2"/>
  <c r="H188" i="2"/>
  <c r="I185" i="2"/>
  <c r="J185" i="2"/>
  <c r="K185" i="2"/>
  <c r="L185" i="2"/>
  <c r="M185" i="2"/>
  <c r="I186" i="2"/>
  <c r="J186" i="2"/>
  <c r="K186" i="2"/>
  <c r="L186" i="2"/>
  <c r="M186" i="2"/>
  <c r="I187" i="2"/>
  <c r="J187" i="2"/>
  <c r="K187" i="2"/>
  <c r="L187" i="2"/>
  <c r="M187" i="2"/>
  <c r="H186" i="2"/>
  <c r="H187" i="2"/>
  <c r="H185" i="2"/>
  <c r="I174" i="2"/>
  <c r="J174" i="2"/>
  <c r="K174" i="2"/>
  <c r="L174" i="2"/>
  <c r="M174" i="2"/>
  <c r="I175" i="2"/>
  <c r="J175" i="2"/>
  <c r="K175" i="2"/>
  <c r="L175" i="2"/>
  <c r="M175" i="2"/>
  <c r="H174" i="2"/>
  <c r="H175" i="2"/>
  <c r="M158" i="2"/>
  <c r="M173" i="2" s="1"/>
  <c r="L158" i="2"/>
  <c r="L173" i="2" s="1"/>
  <c r="K158" i="2"/>
  <c r="K173" i="2" s="1"/>
  <c r="J158" i="2"/>
  <c r="J173" i="2" s="1"/>
  <c r="I158" i="2"/>
  <c r="I173" i="2" s="1"/>
  <c r="H158" i="2"/>
  <c r="H173" i="2" s="1"/>
  <c r="I155" i="2"/>
  <c r="J155" i="2"/>
  <c r="K155" i="2"/>
  <c r="L155" i="2"/>
  <c r="M155" i="2"/>
  <c r="I156" i="2"/>
  <c r="J156" i="2"/>
  <c r="K156" i="2"/>
  <c r="L156" i="2"/>
  <c r="M156" i="2"/>
  <c r="H155" i="2"/>
  <c r="H156" i="2"/>
  <c r="L151" i="2"/>
  <c r="M148" i="2"/>
  <c r="L148" i="2"/>
  <c r="K148" i="2"/>
  <c r="J148" i="2"/>
  <c r="I148" i="2"/>
  <c r="M145" i="2"/>
  <c r="L145" i="2"/>
  <c r="K145" i="2"/>
  <c r="J145" i="2"/>
  <c r="I145" i="2"/>
  <c r="M142" i="2"/>
  <c r="L142" i="2"/>
  <c r="K142" i="2"/>
  <c r="K154" i="2" s="1"/>
  <c r="J142" i="2"/>
  <c r="J154" i="2" s="1"/>
  <c r="I142" i="2"/>
  <c r="H151" i="2"/>
  <c r="H148" i="2"/>
  <c r="H145" i="2"/>
  <c r="H142" i="2"/>
  <c r="I140" i="2"/>
  <c r="J140" i="2"/>
  <c r="K140" i="2"/>
  <c r="L140" i="2"/>
  <c r="M140" i="2"/>
  <c r="I141" i="2"/>
  <c r="J141" i="2"/>
  <c r="K141" i="2"/>
  <c r="L141" i="2"/>
  <c r="M141" i="2"/>
  <c r="H140" i="2"/>
  <c r="H141" i="2"/>
  <c r="M136" i="2"/>
  <c r="L136" i="2"/>
  <c r="K136" i="2"/>
  <c r="J136" i="2"/>
  <c r="I136" i="2"/>
  <c r="M133" i="2"/>
  <c r="M139" i="2" s="1"/>
  <c r="L133" i="2"/>
  <c r="L139" i="2" s="1"/>
  <c r="K133" i="2"/>
  <c r="J133" i="2"/>
  <c r="I133" i="2"/>
  <c r="H136" i="2"/>
  <c r="H133" i="2"/>
  <c r="I125" i="2"/>
  <c r="J125" i="2"/>
  <c r="K125" i="2"/>
  <c r="L125" i="2"/>
  <c r="M125" i="2"/>
  <c r="I126" i="2"/>
  <c r="J126" i="2"/>
  <c r="K126" i="2"/>
  <c r="L126" i="2"/>
  <c r="M126" i="2"/>
  <c r="H125" i="2"/>
  <c r="H126" i="2"/>
  <c r="M121" i="2"/>
  <c r="M124" i="2" s="1"/>
  <c r="L121" i="2"/>
  <c r="L124" i="2" s="1"/>
  <c r="K121" i="2"/>
  <c r="K124" i="2" s="1"/>
  <c r="J121" i="2"/>
  <c r="J124" i="2" s="1"/>
  <c r="I121" i="2"/>
  <c r="H121" i="2"/>
  <c r="I118" i="2"/>
  <c r="H118" i="2"/>
  <c r="I115" i="2"/>
  <c r="H115" i="2"/>
  <c r="M108" i="2"/>
  <c r="L108" i="2"/>
  <c r="K108" i="2"/>
  <c r="J108" i="2"/>
  <c r="I108" i="2"/>
  <c r="H108" i="2"/>
  <c r="L99" i="2"/>
  <c r="J99" i="2"/>
  <c r="H99" i="2"/>
  <c r="H96" i="2"/>
  <c r="Y47" i="3" l="1"/>
  <c r="AF47" i="2" s="1"/>
  <c r="L124" i="3"/>
  <c r="S124" i="2" s="1"/>
  <c r="K124" i="3"/>
  <c r="R124" i="2" s="1"/>
  <c r="J124" i="3"/>
  <c r="Q124" i="2" s="1"/>
  <c r="T124" i="3"/>
  <c r="AA124" i="2" s="1"/>
  <c r="L8" i="3"/>
  <c r="M124" i="3"/>
  <c r="T124" i="2" s="1"/>
  <c r="AB24" i="2"/>
  <c r="AB11" i="2" s="1"/>
  <c r="AE175" i="2"/>
  <c r="AE21" i="2" s="1"/>
  <c r="J8" i="3"/>
  <c r="AF174" i="2"/>
  <c r="AF20" i="2" s="1"/>
  <c r="AF24" i="2"/>
  <c r="AF11" i="2" s="1"/>
  <c r="AC24" i="2"/>
  <c r="AC11" i="2" s="1"/>
  <c r="K18" i="3"/>
  <c r="K9" i="3" s="1"/>
  <c r="R141" i="2"/>
  <c r="R18" i="2" s="1"/>
  <c r="AB175" i="2"/>
  <c r="AB21" i="2" s="1"/>
  <c r="AC25" i="2"/>
  <c r="AC12" i="2" s="1"/>
  <c r="AA23" i="2"/>
  <c r="AA10" i="2" s="1"/>
  <c r="I9" i="3"/>
  <c r="AE24" i="2"/>
  <c r="AE11" i="2" s="1"/>
  <c r="AE25" i="2"/>
  <c r="AE12" i="2" s="1"/>
  <c r="AF175" i="2"/>
  <c r="AF21" i="2" s="1"/>
  <c r="AF25" i="2"/>
  <c r="AF12" i="2" s="1"/>
  <c r="AB25" i="2"/>
  <c r="AB12" i="2" s="1"/>
  <c r="AD24" i="2"/>
  <c r="AD11" i="2" s="1"/>
  <c r="AC175" i="2"/>
  <c r="AC21" i="2" s="1"/>
  <c r="M18" i="3"/>
  <c r="AD25" i="2"/>
  <c r="AD12" i="2" s="1"/>
  <c r="AD175" i="2"/>
  <c r="AD21" i="2" s="1"/>
  <c r="S11" i="2"/>
  <c r="AK24" i="2"/>
  <c r="AK11" i="2" s="1"/>
  <c r="R11" i="2"/>
  <c r="AJ24" i="2"/>
  <c r="AJ11" i="2" s="1"/>
  <c r="T11" i="2"/>
  <c r="AL24" i="2"/>
  <c r="AL11" i="2" s="1"/>
  <c r="T12" i="2"/>
  <c r="AL25" i="2"/>
  <c r="AL12" i="2" s="1"/>
  <c r="P12" i="2"/>
  <c r="AH25" i="2"/>
  <c r="AH12" i="2" s="1"/>
  <c r="Q12" i="2"/>
  <c r="AI25" i="2"/>
  <c r="AI12" i="2" s="1"/>
  <c r="R12" i="2"/>
  <c r="AJ25" i="2"/>
  <c r="AJ12" i="2" s="1"/>
  <c r="S12" i="2"/>
  <c r="AK25" i="2"/>
  <c r="AK12" i="2" s="1"/>
  <c r="P11" i="2"/>
  <c r="AH24" i="2"/>
  <c r="AH11" i="2" s="1"/>
  <c r="Q11" i="2"/>
  <c r="AI24" i="2"/>
  <c r="AI11" i="2" s="1"/>
  <c r="AE15" i="2"/>
  <c r="S15" i="2"/>
  <c r="AD15" i="2"/>
  <c r="T20" i="2"/>
  <c r="S17" i="2"/>
  <c r="AE14" i="2"/>
  <c r="R20" i="2"/>
  <c r="S14" i="2"/>
  <c r="P20" i="2"/>
  <c r="AE17" i="2"/>
  <c r="AC20" i="2"/>
  <c r="AD20" i="2"/>
  <c r="Q14" i="2"/>
  <c r="R15" i="2"/>
  <c r="P15" i="2"/>
  <c r="AF17" i="2"/>
  <c r="AE20" i="2"/>
  <c r="Q20" i="2"/>
  <c r="AC14" i="2"/>
  <c r="W133" i="3"/>
  <c r="AD133" i="2" s="1"/>
  <c r="S18" i="2"/>
  <c r="X141" i="3"/>
  <c r="AA19" i="2"/>
  <c r="AC15" i="2"/>
  <c r="AF15" i="2"/>
  <c r="AB17" i="2"/>
  <c r="H13" i="3"/>
  <c r="T45" i="3"/>
  <c r="M45" i="3"/>
  <c r="T45" i="2" s="1"/>
  <c r="K45" i="3"/>
  <c r="R45" i="2" s="1"/>
  <c r="L45" i="3"/>
  <c r="S45" i="2" s="1"/>
  <c r="I45" i="3"/>
  <c r="P45" i="2" s="1"/>
  <c r="J45" i="3"/>
  <c r="Q45" i="2" s="1"/>
  <c r="X206" i="3"/>
  <c r="AE206" i="2" s="1"/>
  <c r="W154" i="3"/>
  <c r="AD154" i="2" s="1"/>
  <c r="M8" i="3"/>
  <c r="Q18" i="2"/>
  <c r="V141" i="3"/>
  <c r="X124" i="3"/>
  <c r="AE124" i="2" s="1"/>
  <c r="V173" i="3"/>
  <c r="AC173" i="2" s="1"/>
  <c r="J19" i="3"/>
  <c r="Q15" i="2"/>
  <c r="Y121" i="3"/>
  <c r="AF121" i="2" s="1"/>
  <c r="AB14" i="2"/>
  <c r="J9" i="3"/>
  <c r="T15" i="2"/>
  <c r="P17" i="2"/>
  <c r="U23" i="3"/>
  <c r="I10" i="3"/>
  <c r="X154" i="3"/>
  <c r="AE154" i="2" s="1"/>
  <c r="W206" i="3"/>
  <c r="AD206" i="2" s="1"/>
  <c r="V154" i="3"/>
  <c r="AC154" i="2" s="1"/>
  <c r="AF14" i="2"/>
  <c r="U124" i="3"/>
  <c r="AB124" i="2" s="1"/>
  <c r="S20" i="2"/>
  <c r="L18" i="3"/>
  <c r="L9" i="3" s="1"/>
  <c r="X121" i="3"/>
  <c r="AE121" i="2" s="1"/>
  <c r="P14" i="2"/>
  <c r="V39" i="3"/>
  <c r="AC39" i="2" s="1"/>
  <c r="U154" i="3"/>
  <c r="AB154" i="2" s="1"/>
  <c r="T14" i="2"/>
  <c r="AD14" i="2"/>
  <c r="Y133" i="3"/>
  <c r="AF133" i="2" s="1"/>
  <c r="W124" i="3"/>
  <c r="AD124" i="2" s="1"/>
  <c r="M19" i="3"/>
  <c r="Y173" i="3"/>
  <c r="AF173" i="2" s="1"/>
  <c r="T17" i="2"/>
  <c r="W121" i="3"/>
  <c r="AD121" i="2" s="1"/>
  <c r="V23" i="3"/>
  <c r="J10" i="3"/>
  <c r="W39" i="3"/>
  <c r="AD39" i="2" s="1"/>
  <c r="W141" i="3"/>
  <c r="I19" i="3"/>
  <c r="U173" i="3"/>
  <c r="AB173" i="2" s="1"/>
  <c r="I8" i="3"/>
  <c r="V206" i="3"/>
  <c r="AC206" i="2" s="1"/>
  <c r="Y154" i="3"/>
  <c r="AF154" i="2" s="1"/>
  <c r="R14" i="2"/>
  <c r="V133" i="3"/>
  <c r="AC133" i="2" s="1"/>
  <c r="V124" i="3"/>
  <c r="AC124" i="2" s="1"/>
  <c r="X173" i="3"/>
  <c r="AE173" i="2" s="1"/>
  <c r="L19" i="3"/>
  <c r="V121" i="3"/>
  <c r="AC121" i="2" s="1"/>
  <c r="W23" i="3"/>
  <c r="K10" i="3"/>
  <c r="X39" i="3"/>
  <c r="AE39" i="2" s="1"/>
  <c r="T139" i="3"/>
  <c r="L139" i="3"/>
  <c r="S139" i="2" s="1"/>
  <c r="M139" i="3"/>
  <c r="T139" i="2" s="1"/>
  <c r="J139" i="3"/>
  <c r="Q139" i="2" s="1"/>
  <c r="K139" i="3"/>
  <c r="R139" i="2" s="1"/>
  <c r="I139" i="3"/>
  <c r="P139" i="2" s="1"/>
  <c r="AB20" i="2"/>
  <c r="Y206" i="3"/>
  <c r="AF206" i="2" s="1"/>
  <c r="U133" i="3"/>
  <c r="AB133" i="2" s="1"/>
  <c r="AD17" i="2"/>
  <c r="P18" i="2"/>
  <c r="U141" i="3"/>
  <c r="K19" i="3"/>
  <c r="W173" i="3"/>
  <c r="AD173" i="2" s="1"/>
  <c r="U121" i="3"/>
  <c r="AB121" i="2" s="1"/>
  <c r="M9" i="3"/>
  <c r="AC17" i="2"/>
  <c r="X23" i="3"/>
  <c r="L10" i="3"/>
  <c r="U39" i="3"/>
  <c r="AB39" i="2" s="1"/>
  <c r="Y124" i="3"/>
  <c r="AF124" i="2" s="1"/>
  <c r="U206" i="3"/>
  <c r="AB206" i="2" s="1"/>
  <c r="X133" i="3"/>
  <c r="AE133" i="2" s="1"/>
  <c r="AB15" i="2"/>
  <c r="R17" i="2"/>
  <c r="K8" i="3"/>
  <c r="T18" i="2"/>
  <c r="Y141" i="3"/>
  <c r="Q17" i="2"/>
  <c r="Y23" i="3"/>
  <c r="M10" i="3"/>
  <c r="Y39" i="3"/>
  <c r="AF39" i="2" s="1"/>
  <c r="L206" i="2"/>
  <c r="M206" i="2"/>
  <c r="M154" i="2"/>
  <c r="L154" i="2"/>
  <c r="H124" i="2"/>
  <c r="I139" i="2"/>
  <c r="H139" i="2"/>
  <c r="H154" i="2"/>
  <c r="I124" i="2"/>
  <c r="J139" i="2"/>
  <c r="K139" i="2"/>
  <c r="I154" i="2"/>
  <c r="H206" i="2"/>
  <c r="L81" i="2"/>
  <c r="J81" i="2"/>
  <c r="H81" i="2"/>
  <c r="M78" i="2"/>
  <c r="L78" i="2"/>
  <c r="K78" i="2"/>
  <c r="J78" i="2"/>
  <c r="I78" i="2"/>
  <c r="H78" i="2"/>
  <c r="J63" i="2"/>
  <c r="J75" i="2" s="1"/>
  <c r="I63" i="2"/>
  <c r="H63" i="2"/>
  <c r="H75" i="2" s="1"/>
  <c r="L57" i="2"/>
  <c r="L60" i="2" s="1"/>
  <c r="K57" i="2"/>
  <c r="J57" i="2"/>
  <c r="H57" i="2"/>
  <c r="H60" i="2" s="1"/>
  <c r="M42" i="2"/>
  <c r="L42" i="2"/>
  <c r="K42" i="2"/>
  <c r="J42" i="2"/>
  <c r="I42" i="2"/>
  <c r="H42" i="2"/>
  <c r="M39" i="2"/>
  <c r="L39" i="2"/>
  <c r="K39" i="2"/>
  <c r="J39" i="2"/>
  <c r="I39" i="2"/>
  <c r="H39" i="2"/>
  <c r="M33" i="2"/>
  <c r="L33" i="2"/>
  <c r="K33" i="2"/>
  <c r="J33" i="2"/>
  <c r="I33" i="2"/>
  <c r="H33" i="2"/>
  <c r="I27" i="2"/>
  <c r="H27" i="2"/>
  <c r="I111" i="2"/>
  <c r="J111" i="2"/>
  <c r="K111" i="2"/>
  <c r="L111" i="2"/>
  <c r="M111" i="2"/>
  <c r="I112" i="2"/>
  <c r="J112" i="2"/>
  <c r="K112" i="2"/>
  <c r="L112" i="2"/>
  <c r="M112" i="2"/>
  <c r="I113" i="2"/>
  <c r="J113" i="2"/>
  <c r="K113" i="2"/>
  <c r="L113" i="2"/>
  <c r="M113" i="2"/>
  <c r="H112" i="2"/>
  <c r="H113" i="2"/>
  <c r="H111" i="2"/>
  <c r="I88" i="2"/>
  <c r="J88" i="2"/>
  <c r="K88" i="2"/>
  <c r="L88" i="2"/>
  <c r="M88" i="2"/>
  <c r="I89" i="2"/>
  <c r="J89" i="2"/>
  <c r="K89" i="2"/>
  <c r="L89" i="2"/>
  <c r="M89" i="2"/>
  <c r="H88" i="2"/>
  <c r="H89" i="2"/>
  <c r="M84" i="2"/>
  <c r="L84" i="2"/>
  <c r="K84" i="2"/>
  <c r="J84" i="2"/>
  <c r="I84" i="2"/>
  <c r="I75" i="2"/>
  <c r="K75" i="2"/>
  <c r="L75" i="2"/>
  <c r="M75" i="2"/>
  <c r="I76" i="2"/>
  <c r="J76" i="2"/>
  <c r="K76" i="2"/>
  <c r="L76" i="2"/>
  <c r="M76" i="2"/>
  <c r="I77" i="2"/>
  <c r="J77" i="2"/>
  <c r="K77" i="2"/>
  <c r="L77" i="2"/>
  <c r="M77" i="2"/>
  <c r="H76" i="2"/>
  <c r="H77" i="2"/>
  <c r="K60" i="2"/>
  <c r="J60" i="2"/>
  <c r="I60" i="2"/>
  <c r="M60" i="2"/>
  <c r="I61" i="2"/>
  <c r="J61" i="2"/>
  <c r="K61" i="2"/>
  <c r="L61" i="2"/>
  <c r="M61" i="2"/>
  <c r="I62" i="2"/>
  <c r="J62" i="2"/>
  <c r="K62" i="2"/>
  <c r="L62" i="2"/>
  <c r="M62" i="2"/>
  <c r="H61" i="2"/>
  <c r="H62" i="2"/>
  <c r="H46" i="2"/>
  <c r="I46" i="2"/>
  <c r="J46" i="2"/>
  <c r="K46" i="2"/>
  <c r="L46" i="2"/>
  <c r="M46" i="2"/>
  <c r="H47" i="2"/>
  <c r="I47" i="2"/>
  <c r="J47" i="2"/>
  <c r="K47" i="2"/>
  <c r="L47" i="2"/>
  <c r="M47" i="2"/>
  <c r="M24" i="2"/>
  <c r="L24" i="2"/>
  <c r="K24" i="2"/>
  <c r="J24" i="2"/>
  <c r="I24" i="2"/>
  <c r="I23" i="2"/>
  <c r="H24" i="2"/>
  <c r="H23" i="2"/>
  <c r="AF141" i="2" l="1"/>
  <c r="AF18" i="2" s="1"/>
  <c r="AA45" i="2"/>
  <c r="AA13" i="2" s="1"/>
  <c r="AE23" i="2"/>
  <c r="AE10" i="2" s="1"/>
  <c r="AD141" i="2"/>
  <c r="AD18" i="2" s="1"/>
  <c r="AB141" i="2"/>
  <c r="AB18" i="2" s="1"/>
  <c r="AB23" i="2"/>
  <c r="AB10" i="2" s="1"/>
  <c r="AA139" i="2"/>
  <c r="AA16" i="2" s="1"/>
  <c r="AF10" i="2"/>
  <c r="AF23" i="2"/>
  <c r="AD23" i="2"/>
  <c r="AD10" i="2" s="1"/>
  <c r="AC23" i="2"/>
  <c r="AC10" i="2" s="1"/>
  <c r="AC141" i="2"/>
  <c r="AC18" i="2" s="1"/>
  <c r="AE141" i="2"/>
  <c r="AE18" i="2" s="1"/>
  <c r="Q10" i="2"/>
  <c r="AI23" i="2"/>
  <c r="AI10" i="2" s="1"/>
  <c r="P10" i="2"/>
  <c r="AH23" i="2"/>
  <c r="AH10" i="2" s="1"/>
  <c r="T10" i="2"/>
  <c r="AL23" i="2"/>
  <c r="AL10" i="2" s="1"/>
  <c r="S10" i="2"/>
  <c r="AK23" i="2"/>
  <c r="AK10" i="2" s="1"/>
  <c r="R10" i="2"/>
  <c r="AJ23" i="2"/>
  <c r="AJ10" i="2" s="1"/>
  <c r="S19" i="2"/>
  <c r="R19" i="2"/>
  <c r="AE19" i="2"/>
  <c r="P16" i="2"/>
  <c r="U139" i="3"/>
  <c r="R16" i="2"/>
  <c r="W139" i="3"/>
  <c r="AD19" i="2"/>
  <c r="Q16" i="2"/>
  <c r="V139" i="3"/>
  <c r="J16" i="3"/>
  <c r="AF19" i="2"/>
  <c r="AC19" i="2"/>
  <c r="T13" i="2"/>
  <c r="M13" i="3"/>
  <c r="Y45" i="3"/>
  <c r="T16" i="2"/>
  <c r="Y139" i="3"/>
  <c r="I16" i="3"/>
  <c r="Q19" i="2"/>
  <c r="S16" i="2"/>
  <c r="X139" i="3"/>
  <c r="AB19" i="2"/>
  <c r="T19" i="2"/>
  <c r="S13" i="2"/>
  <c r="L13" i="3"/>
  <c r="X45" i="3"/>
  <c r="K16" i="3"/>
  <c r="L16" i="3"/>
  <c r="P19" i="2"/>
  <c r="Q13" i="2"/>
  <c r="J13" i="3"/>
  <c r="V45" i="3"/>
  <c r="R13" i="2"/>
  <c r="K13" i="3"/>
  <c r="W45" i="3"/>
  <c r="M16" i="3"/>
  <c r="P13" i="2"/>
  <c r="I13" i="3"/>
  <c r="I7" i="3" s="1"/>
  <c r="U45" i="3"/>
  <c r="I87" i="2"/>
  <c r="K87" i="2"/>
  <c r="AH27" i="2"/>
  <c r="AN27" i="2"/>
  <c r="M87" i="2"/>
  <c r="AM27" i="2"/>
  <c r="L87" i="2"/>
  <c r="J87" i="2"/>
  <c r="H87" i="2"/>
  <c r="M45" i="2"/>
  <c r="K45" i="2"/>
  <c r="L45" i="2"/>
  <c r="J45" i="2"/>
  <c r="I45" i="2"/>
  <c r="I13" i="2" s="1"/>
  <c r="AQ159" i="2"/>
  <c r="AR159" i="2"/>
  <c r="AQ160" i="2"/>
  <c r="AR160" i="2"/>
  <c r="AN161" i="2"/>
  <c r="AO161" i="2"/>
  <c r="AP161" i="2"/>
  <c r="AQ161" i="2"/>
  <c r="AR161" i="2"/>
  <c r="AN162" i="2"/>
  <c r="AO162" i="2"/>
  <c r="AP162" i="2"/>
  <c r="AQ162" i="2"/>
  <c r="AR162" i="2"/>
  <c r="AN163" i="2"/>
  <c r="AO163" i="2"/>
  <c r="AP163" i="2"/>
  <c r="AQ163" i="2"/>
  <c r="AR163" i="2"/>
  <c r="AN164" i="2"/>
  <c r="AO164" i="2"/>
  <c r="AP164" i="2"/>
  <c r="AQ164" i="2"/>
  <c r="AR164" i="2"/>
  <c r="AN165" i="2"/>
  <c r="AO165" i="2"/>
  <c r="AP165" i="2"/>
  <c r="AQ165" i="2"/>
  <c r="AR165" i="2"/>
  <c r="AN166" i="2"/>
  <c r="AO166" i="2"/>
  <c r="AP166" i="2"/>
  <c r="AQ166" i="2"/>
  <c r="AR166" i="2"/>
  <c r="AN167" i="2"/>
  <c r="AO167" i="2"/>
  <c r="AP167" i="2"/>
  <c r="AQ167" i="2"/>
  <c r="AR167" i="2"/>
  <c r="AN168" i="2"/>
  <c r="AO168" i="2"/>
  <c r="AP168" i="2"/>
  <c r="AQ168" i="2"/>
  <c r="AR168" i="2"/>
  <c r="AN169" i="2"/>
  <c r="AO169" i="2"/>
  <c r="AP169" i="2"/>
  <c r="AQ169" i="2"/>
  <c r="AR169" i="2"/>
  <c r="AN170" i="2"/>
  <c r="AO170" i="2"/>
  <c r="AP170" i="2"/>
  <c r="AQ170" i="2"/>
  <c r="AR170" i="2"/>
  <c r="AN171" i="2"/>
  <c r="AO171" i="2"/>
  <c r="AP171" i="2"/>
  <c r="AQ171" i="2"/>
  <c r="AR171" i="2"/>
  <c r="AN172" i="2"/>
  <c r="AO172" i="2"/>
  <c r="AP172" i="2"/>
  <c r="AQ172" i="2"/>
  <c r="AR172" i="2"/>
  <c r="AN176" i="2"/>
  <c r="AO176" i="2"/>
  <c r="AP176" i="2"/>
  <c r="AQ176" i="2"/>
  <c r="AR176" i="2"/>
  <c r="AN177" i="2"/>
  <c r="AO177" i="2"/>
  <c r="AP177" i="2"/>
  <c r="AQ177" i="2"/>
  <c r="AR177" i="2"/>
  <c r="AN178" i="2"/>
  <c r="AO178" i="2"/>
  <c r="AP178" i="2"/>
  <c r="AQ178" i="2"/>
  <c r="AR178" i="2"/>
  <c r="AN179" i="2"/>
  <c r="AO179" i="2"/>
  <c r="AP179" i="2"/>
  <c r="AQ179" i="2"/>
  <c r="AR179" i="2"/>
  <c r="AN180" i="2"/>
  <c r="AO180" i="2"/>
  <c r="AP180" i="2"/>
  <c r="AQ180" i="2"/>
  <c r="AR180" i="2"/>
  <c r="AN181" i="2"/>
  <c r="AO181" i="2"/>
  <c r="AP181" i="2"/>
  <c r="AQ181" i="2"/>
  <c r="AR181" i="2"/>
  <c r="AN182" i="2"/>
  <c r="AO182" i="2"/>
  <c r="AP182" i="2"/>
  <c r="AQ182" i="2"/>
  <c r="AR182" i="2"/>
  <c r="AN183" i="2"/>
  <c r="AO183" i="2"/>
  <c r="AP183" i="2"/>
  <c r="AQ183" i="2"/>
  <c r="AR183" i="2"/>
  <c r="AN184" i="2"/>
  <c r="AO184" i="2"/>
  <c r="AP184" i="2"/>
  <c r="AQ184" i="2"/>
  <c r="AR184" i="2"/>
  <c r="AN185" i="2"/>
  <c r="AO185" i="2"/>
  <c r="AP185" i="2"/>
  <c r="AQ185" i="2"/>
  <c r="AR185" i="2"/>
  <c r="AN186" i="2"/>
  <c r="AO186" i="2"/>
  <c r="AP186" i="2"/>
  <c r="AQ186" i="2"/>
  <c r="AR186" i="2"/>
  <c r="AN187" i="2"/>
  <c r="AO187" i="2"/>
  <c r="AP187" i="2"/>
  <c r="AQ187" i="2"/>
  <c r="AR187" i="2"/>
  <c r="AN188" i="2"/>
  <c r="AO188" i="2"/>
  <c r="AQ188" i="2"/>
  <c r="AR188" i="2"/>
  <c r="AN189" i="2"/>
  <c r="AO189" i="2"/>
  <c r="AQ189" i="2"/>
  <c r="AR189" i="2"/>
  <c r="AN190" i="2"/>
  <c r="AP190" i="2"/>
  <c r="AQ190" i="2"/>
  <c r="AR190" i="2"/>
  <c r="AN191" i="2"/>
  <c r="AO191" i="2"/>
  <c r="AP191" i="2"/>
  <c r="AQ191" i="2"/>
  <c r="AR191" i="2"/>
  <c r="AN192" i="2"/>
  <c r="AO192" i="2"/>
  <c r="AP192" i="2"/>
  <c r="AQ192" i="2"/>
  <c r="AR192" i="2"/>
  <c r="AN193" i="2"/>
  <c r="AO193" i="2"/>
  <c r="AP193" i="2"/>
  <c r="AQ193" i="2"/>
  <c r="AR193" i="2"/>
  <c r="AN194" i="2"/>
  <c r="AO194" i="2"/>
  <c r="AP194" i="2"/>
  <c r="AQ194" i="2"/>
  <c r="AR194" i="2"/>
  <c r="AN195" i="2"/>
  <c r="AO195" i="2"/>
  <c r="AP195" i="2"/>
  <c r="AQ195" i="2"/>
  <c r="AR195" i="2"/>
  <c r="AN196" i="2"/>
  <c r="AO196" i="2"/>
  <c r="AP196" i="2"/>
  <c r="AQ196" i="2"/>
  <c r="AR196" i="2"/>
  <c r="AN197" i="2"/>
  <c r="AO197" i="2"/>
  <c r="AP197" i="2"/>
  <c r="AQ197" i="2"/>
  <c r="AR197" i="2"/>
  <c r="AN198" i="2"/>
  <c r="AO198" i="2"/>
  <c r="AP198" i="2"/>
  <c r="AQ198" i="2"/>
  <c r="AR198" i="2"/>
  <c r="AN199" i="2"/>
  <c r="AO199" i="2"/>
  <c r="AP199" i="2"/>
  <c r="AQ199" i="2"/>
  <c r="AR199" i="2"/>
  <c r="AN200" i="2"/>
  <c r="AO200" i="2"/>
  <c r="AP200" i="2"/>
  <c r="AQ200" i="2"/>
  <c r="AR200" i="2"/>
  <c r="AN201" i="2"/>
  <c r="AO201" i="2"/>
  <c r="AP201" i="2"/>
  <c r="AQ201" i="2"/>
  <c r="AR201" i="2"/>
  <c r="AN202" i="2"/>
  <c r="AO202" i="2"/>
  <c r="AP202" i="2"/>
  <c r="AQ202" i="2"/>
  <c r="AR202" i="2"/>
  <c r="AN203" i="2"/>
  <c r="AO203" i="2"/>
  <c r="AP203" i="2"/>
  <c r="AQ203" i="2"/>
  <c r="AR203" i="2"/>
  <c r="AN204" i="2"/>
  <c r="AO204" i="2"/>
  <c r="AP204" i="2"/>
  <c r="AQ204" i="2"/>
  <c r="AR204" i="2"/>
  <c r="AN205" i="2"/>
  <c r="AO205" i="2"/>
  <c r="AP205" i="2"/>
  <c r="AQ205" i="2"/>
  <c r="AR205" i="2"/>
  <c r="AN206" i="2"/>
  <c r="AN209" i="2"/>
  <c r="AO209" i="2"/>
  <c r="AP209" i="2"/>
  <c r="AQ209" i="2"/>
  <c r="AR209" i="2"/>
  <c r="AN210" i="2"/>
  <c r="AO210" i="2"/>
  <c r="AP210" i="2"/>
  <c r="AQ210" i="2"/>
  <c r="AR210" i="2"/>
  <c r="AN211" i="2"/>
  <c r="AO211" i="2"/>
  <c r="AP211" i="2"/>
  <c r="AQ211" i="2"/>
  <c r="AR211" i="2"/>
  <c r="AN212" i="2"/>
  <c r="AO212" i="2"/>
  <c r="AP212" i="2"/>
  <c r="AQ212" i="2"/>
  <c r="AR212" i="2"/>
  <c r="AN213" i="2"/>
  <c r="AO213" i="2"/>
  <c r="AP213" i="2"/>
  <c r="AQ213" i="2"/>
  <c r="AR213" i="2"/>
  <c r="AN214" i="2"/>
  <c r="AO214" i="2"/>
  <c r="AP214" i="2"/>
  <c r="AQ214" i="2"/>
  <c r="AR214" i="2"/>
  <c r="AN215" i="2"/>
  <c r="AO215" i="2"/>
  <c r="AP215" i="2"/>
  <c r="AQ215" i="2"/>
  <c r="AR215" i="2"/>
  <c r="AN216" i="2"/>
  <c r="AO216" i="2"/>
  <c r="AP216" i="2"/>
  <c r="AQ216" i="2"/>
  <c r="AR216" i="2"/>
  <c r="AN217" i="2"/>
  <c r="AO217" i="2"/>
  <c r="AP217" i="2"/>
  <c r="AQ217" i="2"/>
  <c r="AR217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9" i="2"/>
  <c r="AM210" i="2"/>
  <c r="AM211" i="2"/>
  <c r="AM212" i="2"/>
  <c r="AM213" i="2"/>
  <c r="AM214" i="2"/>
  <c r="AM215" i="2"/>
  <c r="AM216" i="2"/>
  <c r="AM217" i="2"/>
  <c r="AH164" i="2"/>
  <c r="AI164" i="2"/>
  <c r="AJ164" i="2"/>
  <c r="AK164" i="2"/>
  <c r="AL164" i="2"/>
  <c r="AH165" i="2"/>
  <c r="AI165" i="2"/>
  <c r="AJ165" i="2"/>
  <c r="AK165" i="2"/>
  <c r="AL165" i="2"/>
  <c r="AH166" i="2"/>
  <c r="AI166" i="2"/>
  <c r="AJ166" i="2"/>
  <c r="AK166" i="2"/>
  <c r="AL166" i="2"/>
  <c r="AH167" i="2"/>
  <c r="AI167" i="2"/>
  <c r="AJ167" i="2"/>
  <c r="AK167" i="2"/>
  <c r="AL167" i="2"/>
  <c r="AH168" i="2"/>
  <c r="AI168" i="2"/>
  <c r="AJ168" i="2"/>
  <c r="AK168" i="2"/>
  <c r="AL168" i="2"/>
  <c r="AH169" i="2"/>
  <c r="AI169" i="2"/>
  <c r="AJ169" i="2"/>
  <c r="AK169" i="2"/>
  <c r="AL169" i="2"/>
  <c r="AH176" i="2"/>
  <c r="AI176" i="2"/>
  <c r="AJ176" i="2"/>
  <c r="AK176" i="2"/>
  <c r="AL176" i="2"/>
  <c r="AH177" i="2"/>
  <c r="AI177" i="2"/>
  <c r="AJ177" i="2"/>
  <c r="AK177" i="2"/>
  <c r="AL177" i="2"/>
  <c r="AH178" i="2"/>
  <c r="AI178" i="2"/>
  <c r="AJ178" i="2"/>
  <c r="AK178" i="2"/>
  <c r="AL178" i="2"/>
  <c r="AH179" i="2"/>
  <c r="AI179" i="2"/>
  <c r="AJ179" i="2"/>
  <c r="AK179" i="2"/>
  <c r="AL179" i="2"/>
  <c r="AH180" i="2"/>
  <c r="AI180" i="2"/>
  <c r="AJ180" i="2"/>
  <c r="AK180" i="2"/>
  <c r="AL180" i="2"/>
  <c r="AH181" i="2"/>
  <c r="AI181" i="2"/>
  <c r="AJ181" i="2"/>
  <c r="AK181" i="2"/>
  <c r="AL181" i="2"/>
  <c r="AH182" i="2"/>
  <c r="AI182" i="2"/>
  <c r="AJ182" i="2"/>
  <c r="AK182" i="2"/>
  <c r="AL182" i="2"/>
  <c r="AH183" i="2"/>
  <c r="AI183" i="2"/>
  <c r="AJ183" i="2"/>
  <c r="AK183" i="2"/>
  <c r="AL183" i="2"/>
  <c r="AH184" i="2"/>
  <c r="AI184" i="2"/>
  <c r="AJ184" i="2"/>
  <c r="AK184" i="2"/>
  <c r="AL184" i="2"/>
  <c r="AH185" i="2"/>
  <c r="AI185" i="2"/>
  <c r="AJ185" i="2"/>
  <c r="AK185" i="2"/>
  <c r="AL185" i="2"/>
  <c r="AH186" i="2"/>
  <c r="AI186" i="2"/>
  <c r="AJ186" i="2"/>
  <c r="AK186" i="2"/>
  <c r="AL186" i="2"/>
  <c r="AH187" i="2"/>
  <c r="AI187" i="2"/>
  <c r="AJ187" i="2"/>
  <c r="AK187" i="2"/>
  <c r="AL187" i="2"/>
  <c r="AH209" i="2"/>
  <c r="AI209" i="2"/>
  <c r="AJ209" i="2"/>
  <c r="AK209" i="2"/>
  <c r="AL209" i="2"/>
  <c r="AH210" i="2"/>
  <c r="AI210" i="2"/>
  <c r="AJ210" i="2"/>
  <c r="AK210" i="2"/>
  <c r="AL210" i="2"/>
  <c r="AH211" i="2"/>
  <c r="AI211" i="2"/>
  <c r="AJ211" i="2"/>
  <c r="AK211" i="2"/>
  <c r="AL211" i="2"/>
  <c r="AH212" i="2"/>
  <c r="AI212" i="2"/>
  <c r="AJ212" i="2"/>
  <c r="AK212" i="2"/>
  <c r="AL212" i="2"/>
  <c r="AH213" i="2"/>
  <c r="AI213" i="2"/>
  <c r="AJ213" i="2"/>
  <c r="AK213" i="2"/>
  <c r="AL213" i="2"/>
  <c r="AH214" i="2"/>
  <c r="AI214" i="2"/>
  <c r="AJ214" i="2"/>
  <c r="AK214" i="2"/>
  <c r="AL214" i="2"/>
  <c r="AG162" i="2"/>
  <c r="AG165" i="2"/>
  <c r="AG166" i="2"/>
  <c r="AG168" i="2"/>
  <c r="AG169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91" i="2"/>
  <c r="AG192" i="2"/>
  <c r="AG196" i="2"/>
  <c r="AG205" i="2"/>
  <c r="AG209" i="2"/>
  <c r="AG210" i="2"/>
  <c r="AG211" i="2"/>
  <c r="AG212" i="2"/>
  <c r="AG213" i="2"/>
  <c r="AG214" i="2"/>
  <c r="AH158" i="2"/>
  <c r="AI158" i="2"/>
  <c r="AJ158" i="2"/>
  <c r="AK158" i="2"/>
  <c r="AL158" i="2"/>
  <c r="AM158" i="2"/>
  <c r="AN158" i="2"/>
  <c r="AO158" i="2"/>
  <c r="AP158" i="2"/>
  <c r="AQ158" i="2"/>
  <c r="AR158" i="2"/>
  <c r="AH159" i="2"/>
  <c r="AI159" i="2"/>
  <c r="AJ159" i="2"/>
  <c r="AK159" i="2"/>
  <c r="AL159" i="2"/>
  <c r="AM159" i="2"/>
  <c r="AN159" i="2"/>
  <c r="AO159" i="2"/>
  <c r="AP159" i="2"/>
  <c r="AH160" i="2"/>
  <c r="AI160" i="2"/>
  <c r="AJ160" i="2"/>
  <c r="AK160" i="2"/>
  <c r="AL160" i="2"/>
  <c r="AM160" i="2"/>
  <c r="AN160" i="2"/>
  <c r="AO160" i="2"/>
  <c r="AP160" i="2"/>
  <c r="AH161" i="2"/>
  <c r="AI161" i="2"/>
  <c r="AJ161" i="2"/>
  <c r="AK161" i="2"/>
  <c r="AL161" i="2"/>
  <c r="AH162" i="2"/>
  <c r="AI162" i="2"/>
  <c r="AJ162" i="2"/>
  <c r="AK162" i="2"/>
  <c r="AL162" i="2"/>
  <c r="AH163" i="2"/>
  <c r="AI163" i="2"/>
  <c r="AJ163" i="2"/>
  <c r="AK163" i="2"/>
  <c r="AL163" i="2"/>
  <c r="AH170" i="2"/>
  <c r="AI170" i="2"/>
  <c r="AJ170" i="2"/>
  <c r="AK170" i="2"/>
  <c r="AL170" i="2"/>
  <c r="AH171" i="2"/>
  <c r="AI171" i="2"/>
  <c r="AJ171" i="2"/>
  <c r="AK171" i="2"/>
  <c r="AL171" i="2"/>
  <c r="AH172" i="2"/>
  <c r="AI172" i="2"/>
  <c r="AJ172" i="2"/>
  <c r="AK172" i="2"/>
  <c r="AL172" i="2"/>
  <c r="AH173" i="2"/>
  <c r="AI173" i="2"/>
  <c r="AJ173" i="2"/>
  <c r="AK173" i="2"/>
  <c r="AL173" i="2"/>
  <c r="AM173" i="2"/>
  <c r="AN173" i="2"/>
  <c r="AO173" i="2"/>
  <c r="AP173" i="2"/>
  <c r="AQ173" i="2"/>
  <c r="AR173" i="2"/>
  <c r="AH174" i="2"/>
  <c r="AI174" i="2"/>
  <c r="AJ174" i="2"/>
  <c r="AK174" i="2"/>
  <c r="AL174" i="2"/>
  <c r="AM174" i="2"/>
  <c r="AN174" i="2"/>
  <c r="AO174" i="2"/>
  <c r="AP174" i="2"/>
  <c r="AQ174" i="2"/>
  <c r="AR174" i="2"/>
  <c r="AH175" i="2"/>
  <c r="AI175" i="2"/>
  <c r="AJ175" i="2"/>
  <c r="AK175" i="2"/>
  <c r="AL175" i="2"/>
  <c r="AM175" i="2"/>
  <c r="AN175" i="2"/>
  <c r="AO175" i="2"/>
  <c r="AP175" i="2"/>
  <c r="AQ175" i="2"/>
  <c r="AR175" i="2"/>
  <c r="AH188" i="2"/>
  <c r="AI188" i="2"/>
  <c r="AJ188" i="2"/>
  <c r="AK188" i="2"/>
  <c r="AL188" i="2"/>
  <c r="AM188" i="2"/>
  <c r="AP188" i="2"/>
  <c r="AH189" i="2"/>
  <c r="AI189" i="2"/>
  <c r="AJ189" i="2"/>
  <c r="AK189" i="2"/>
  <c r="AL189" i="2"/>
  <c r="AM189" i="2"/>
  <c r="AP189" i="2"/>
  <c r="AH190" i="2"/>
  <c r="AI190" i="2"/>
  <c r="AJ190" i="2"/>
  <c r="AK190" i="2"/>
  <c r="AL190" i="2"/>
  <c r="AM190" i="2"/>
  <c r="AO190" i="2"/>
  <c r="AH191" i="2"/>
  <c r="AI191" i="2"/>
  <c r="AJ191" i="2"/>
  <c r="AK191" i="2"/>
  <c r="AL191" i="2"/>
  <c r="AH192" i="2"/>
  <c r="AI192" i="2"/>
  <c r="AJ192" i="2"/>
  <c r="AK192" i="2"/>
  <c r="AL192" i="2"/>
  <c r="AH193" i="2"/>
  <c r="AI193" i="2"/>
  <c r="AJ193" i="2"/>
  <c r="AK193" i="2"/>
  <c r="AL193" i="2"/>
  <c r="AH194" i="2"/>
  <c r="AI194" i="2"/>
  <c r="AJ194" i="2"/>
  <c r="AK194" i="2"/>
  <c r="AL194" i="2"/>
  <c r="AH195" i="2"/>
  <c r="AI195" i="2"/>
  <c r="AJ195" i="2"/>
  <c r="AK195" i="2"/>
  <c r="AL195" i="2"/>
  <c r="AH196" i="2"/>
  <c r="AI196" i="2"/>
  <c r="AJ196" i="2"/>
  <c r="AK196" i="2"/>
  <c r="AL196" i="2"/>
  <c r="AH197" i="2"/>
  <c r="AI197" i="2"/>
  <c r="AJ197" i="2"/>
  <c r="AK197" i="2"/>
  <c r="AL197" i="2"/>
  <c r="AH198" i="2"/>
  <c r="AI198" i="2"/>
  <c r="AJ198" i="2"/>
  <c r="AK198" i="2"/>
  <c r="AL198" i="2"/>
  <c r="AH199" i="2"/>
  <c r="AI199" i="2"/>
  <c r="AJ199" i="2"/>
  <c r="AK199" i="2"/>
  <c r="AL199" i="2"/>
  <c r="AH200" i="2"/>
  <c r="AI200" i="2"/>
  <c r="AJ200" i="2"/>
  <c r="AK200" i="2"/>
  <c r="AL200" i="2"/>
  <c r="AH201" i="2"/>
  <c r="AI201" i="2"/>
  <c r="AJ201" i="2"/>
  <c r="AK201" i="2"/>
  <c r="AL201" i="2"/>
  <c r="AH202" i="2"/>
  <c r="AI202" i="2"/>
  <c r="AJ202" i="2"/>
  <c r="AK202" i="2"/>
  <c r="AL202" i="2"/>
  <c r="AH203" i="2"/>
  <c r="AI203" i="2"/>
  <c r="AJ203" i="2"/>
  <c r="AK203" i="2"/>
  <c r="AL203" i="2"/>
  <c r="AH204" i="2"/>
  <c r="AI204" i="2"/>
  <c r="AJ204" i="2"/>
  <c r="AK204" i="2"/>
  <c r="AL204" i="2"/>
  <c r="AH205" i="2"/>
  <c r="AI205" i="2"/>
  <c r="AJ205" i="2"/>
  <c r="AK205" i="2"/>
  <c r="AL205" i="2"/>
  <c r="AH206" i="2"/>
  <c r="AI206" i="2"/>
  <c r="AJ206" i="2"/>
  <c r="AK206" i="2"/>
  <c r="AL206" i="2"/>
  <c r="AM206" i="2"/>
  <c r="AO206" i="2"/>
  <c r="AP206" i="2"/>
  <c r="AQ206" i="2"/>
  <c r="AR206" i="2"/>
  <c r="AH207" i="2"/>
  <c r="AI207" i="2"/>
  <c r="AJ207" i="2"/>
  <c r="AK207" i="2"/>
  <c r="AL207" i="2"/>
  <c r="AM207" i="2"/>
  <c r="AN207" i="2"/>
  <c r="AO207" i="2"/>
  <c r="AP207" i="2"/>
  <c r="AQ207" i="2"/>
  <c r="AR207" i="2"/>
  <c r="AH208" i="2"/>
  <c r="AI208" i="2"/>
  <c r="AJ208" i="2"/>
  <c r="AK208" i="2"/>
  <c r="AL208" i="2"/>
  <c r="AM208" i="2"/>
  <c r="AN208" i="2"/>
  <c r="AO208" i="2"/>
  <c r="AP208" i="2"/>
  <c r="AQ208" i="2"/>
  <c r="AR208" i="2"/>
  <c r="AH215" i="2"/>
  <c r="AI215" i="2"/>
  <c r="AJ215" i="2"/>
  <c r="AK215" i="2"/>
  <c r="AL215" i="2"/>
  <c r="AH216" i="2"/>
  <c r="AI216" i="2"/>
  <c r="AJ216" i="2"/>
  <c r="AK216" i="2"/>
  <c r="AL216" i="2"/>
  <c r="AH217" i="2"/>
  <c r="AI217" i="2"/>
  <c r="AJ217" i="2"/>
  <c r="AK217" i="2"/>
  <c r="AL217" i="2"/>
  <c r="AG159" i="2"/>
  <c r="AG160" i="2"/>
  <c r="AG161" i="2"/>
  <c r="AG163" i="2"/>
  <c r="AG164" i="2"/>
  <c r="AG167" i="2"/>
  <c r="AG170" i="2"/>
  <c r="AG171" i="2"/>
  <c r="AG172" i="2"/>
  <c r="AG173" i="2"/>
  <c r="AG174" i="2"/>
  <c r="AG175" i="2"/>
  <c r="AG188" i="2"/>
  <c r="AG189" i="2"/>
  <c r="AG190" i="2"/>
  <c r="AG193" i="2"/>
  <c r="AG194" i="2"/>
  <c r="AG195" i="2"/>
  <c r="AG197" i="2"/>
  <c r="AG198" i="2"/>
  <c r="AG199" i="2"/>
  <c r="AG200" i="2"/>
  <c r="AG201" i="2"/>
  <c r="AG202" i="2"/>
  <c r="AG203" i="2"/>
  <c r="AG204" i="2"/>
  <c r="AG206" i="2"/>
  <c r="AG207" i="2"/>
  <c r="AG208" i="2"/>
  <c r="AG215" i="2"/>
  <c r="AG216" i="2"/>
  <c r="AG217" i="2"/>
  <c r="AG158" i="2"/>
  <c r="AL152" i="2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Y19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Y17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Y12" i="11"/>
  <c r="X12" i="11"/>
  <c r="W12" i="11"/>
  <c r="V12" i="11"/>
  <c r="U12" i="11"/>
  <c r="U9" i="11" s="1"/>
  <c r="T12" i="11"/>
  <c r="S12" i="11"/>
  <c r="R12" i="11"/>
  <c r="Q12" i="11"/>
  <c r="P12" i="11"/>
  <c r="O12" i="11"/>
  <c r="N12" i="11"/>
  <c r="M12" i="11"/>
  <c r="M9" i="11" s="1"/>
  <c r="L12" i="11"/>
  <c r="K12" i="11"/>
  <c r="J12" i="11"/>
  <c r="I12" i="11"/>
  <c r="H12" i="11"/>
  <c r="Y11" i="11"/>
  <c r="X11" i="11"/>
  <c r="W11" i="11"/>
  <c r="V11" i="11"/>
  <c r="U11" i="11"/>
  <c r="T11" i="11"/>
  <c r="S11" i="11"/>
  <c r="R11" i="11"/>
  <c r="Q11" i="11"/>
  <c r="P11" i="11"/>
  <c r="O11" i="11"/>
  <c r="O8" i="11" s="1"/>
  <c r="N11" i="11"/>
  <c r="M11" i="11"/>
  <c r="L11" i="11"/>
  <c r="K11" i="11"/>
  <c r="J11" i="11"/>
  <c r="I11" i="11"/>
  <c r="H11" i="11"/>
  <c r="Y10" i="11"/>
  <c r="Y7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I7" i="11" s="1"/>
  <c r="H10" i="11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Y15" i="10"/>
  <c r="X15" i="10"/>
  <c r="W15" i="10"/>
  <c r="V15" i="10"/>
  <c r="U15" i="10"/>
  <c r="T15" i="10"/>
  <c r="T9" i="10" s="1"/>
  <c r="S15" i="10"/>
  <c r="R15" i="10"/>
  <c r="Q15" i="10"/>
  <c r="P15" i="10"/>
  <c r="O15" i="10"/>
  <c r="N15" i="10"/>
  <c r="M15" i="10"/>
  <c r="L15" i="10"/>
  <c r="K15" i="10"/>
  <c r="J15" i="10"/>
  <c r="I15" i="10"/>
  <c r="H15" i="10"/>
  <c r="Y14" i="10"/>
  <c r="X14" i="10"/>
  <c r="W14" i="10"/>
  <c r="V14" i="10"/>
  <c r="V8" i="10" s="1"/>
  <c r="U14" i="10"/>
  <c r="T14" i="10"/>
  <c r="S14" i="10"/>
  <c r="R14" i="10"/>
  <c r="Q14" i="10"/>
  <c r="P14" i="10"/>
  <c r="O14" i="10"/>
  <c r="N14" i="10"/>
  <c r="N8" i="10" s="1"/>
  <c r="M14" i="10"/>
  <c r="L14" i="10"/>
  <c r="K14" i="10"/>
  <c r="J14" i="10"/>
  <c r="I14" i="10"/>
  <c r="H14" i="10"/>
  <c r="Y13" i="10"/>
  <c r="X13" i="10"/>
  <c r="W13" i="10"/>
  <c r="V13" i="10"/>
  <c r="U13" i="10"/>
  <c r="T13" i="10"/>
  <c r="S13" i="10"/>
  <c r="R13" i="10"/>
  <c r="Q13" i="10"/>
  <c r="P13" i="10"/>
  <c r="P7" i="10" s="1"/>
  <c r="O13" i="10"/>
  <c r="N13" i="10"/>
  <c r="M13" i="10"/>
  <c r="L13" i="10"/>
  <c r="K13" i="10"/>
  <c r="J13" i="10"/>
  <c r="I13" i="10"/>
  <c r="H13" i="10"/>
  <c r="H7" i="10" s="1"/>
  <c r="Y12" i="10"/>
  <c r="Y9" i="10" s="1"/>
  <c r="X12" i="10"/>
  <c r="W12" i="10"/>
  <c r="V12" i="10"/>
  <c r="U12" i="10"/>
  <c r="T12" i="10"/>
  <c r="S12" i="10"/>
  <c r="R12" i="10"/>
  <c r="R9" i="10" s="1"/>
  <c r="Q12" i="10"/>
  <c r="Q9" i="10" s="1"/>
  <c r="P12" i="10"/>
  <c r="O12" i="10"/>
  <c r="N12" i="10"/>
  <c r="M12" i="10"/>
  <c r="L12" i="10"/>
  <c r="K12" i="10"/>
  <c r="J12" i="10"/>
  <c r="I12" i="10"/>
  <c r="I9" i="10" s="1"/>
  <c r="H12" i="10"/>
  <c r="Y11" i="10"/>
  <c r="X11" i="10"/>
  <c r="W11" i="10"/>
  <c r="V11" i="10"/>
  <c r="U11" i="10"/>
  <c r="T11" i="10"/>
  <c r="S11" i="10"/>
  <c r="S8" i="10" s="1"/>
  <c r="R11" i="10"/>
  <c r="Q11" i="10"/>
  <c r="P11" i="10"/>
  <c r="O11" i="10"/>
  <c r="N11" i="10"/>
  <c r="M11" i="10"/>
  <c r="L11" i="10"/>
  <c r="L8" i="10" s="1"/>
  <c r="K11" i="10"/>
  <c r="K8" i="10" s="1"/>
  <c r="J11" i="10"/>
  <c r="I11" i="10"/>
  <c r="H11" i="10"/>
  <c r="Y10" i="10"/>
  <c r="X10" i="10"/>
  <c r="W10" i="10"/>
  <c r="V10" i="10"/>
  <c r="U10" i="10"/>
  <c r="U7" i="10" s="1"/>
  <c r="T10" i="10"/>
  <c r="S10" i="10"/>
  <c r="R10" i="10"/>
  <c r="Q10" i="10"/>
  <c r="P10" i="10"/>
  <c r="O10" i="10"/>
  <c r="N10" i="10"/>
  <c r="M10" i="10"/>
  <c r="M7" i="10" s="1"/>
  <c r="L10" i="10"/>
  <c r="K10" i="10"/>
  <c r="J10" i="10"/>
  <c r="I10" i="10"/>
  <c r="H10" i="10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Y13" i="9"/>
  <c r="Y7" i="9" s="1"/>
  <c r="X13" i="9"/>
  <c r="W13" i="9"/>
  <c r="V13" i="9"/>
  <c r="U13" i="9"/>
  <c r="T13" i="9"/>
  <c r="S13" i="9"/>
  <c r="R13" i="9"/>
  <c r="Q13" i="9"/>
  <c r="Q7" i="9" s="1"/>
  <c r="P13" i="9"/>
  <c r="O13" i="9"/>
  <c r="N13" i="9"/>
  <c r="M13" i="9"/>
  <c r="L13" i="9"/>
  <c r="K13" i="9"/>
  <c r="J13" i="9"/>
  <c r="I13" i="9"/>
  <c r="I7" i="9" s="1"/>
  <c r="H13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K9" i="9" s="1"/>
  <c r="J12" i="9"/>
  <c r="I12" i="9"/>
  <c r="H12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Y12" i="8"/>
  <c r="Y9" i="8" s="1"/>
  <c r="X12" i="8"/>
  <c r="X9" i="8" s="1"/>
  <c r="W12" i="8"/>
  <c r="W9" i="8" s="1"/>
  <c r="V12" i="8"/>
  <c r="V9" i="8" s="1"/>
  <c r="U12" i="8"/>
  <c r="T12" i="8"/>
  <c r="T9" i="8" s="1"/>
  <c r="S12" i="8"/>
  <c r="R12" i="8"/>
  <c r="R9" i="8" s="1"/>
  <c r="Q12" i="8"/>
  <c r="Q9" i="8" s="1"/>
  <c r="P12" i="8"/>
  <c r="P9" i="8" s="1"/>
  <c r="O12" i="8"/>
  <c r="O9" i="8" s="1"/>
  <c r="N12" i="8"/>
  <c r="N9" i="8" s="1"/>
  <c r="M12" i="8"/>
  <c r="L12" i="8"/>
  <c r="L9" i="8" s="1"/>
  <c r="K12" i="8"/>
  <c r="J12" i="8"/>
  <c r="J9" i="8" s="1"/>
  <c r="I12" i="8"/>
  <c r="I9" i="8" s="1"/>
  <c r="H12" i="8"/>
  <c r="H9" i="8" s="1"/>
  <c r="Y11" i="8"/>
  <c r="Y8" i="8" s="1"/>
  <c r="X11" i="8"/>
  <c r="X8" i="8" s="1"/>
  <c r="W11" i="8"/>
  <c r="V11" i="8"/>
  <c r="V8" i="8" s="1"/>
  <c r="U11" i="8"/>
  <c r="T11" i="8"/>
  <c r="T8" i="8" s="1"/>
  <c r="S11" i="8"/>
  <c r="S8" i="8" s="1"/>
  <c r="R11" i="8"/>
  <c r="R8" i="8" s="1"/>
  <c r="Q11" i="8"/>
  <c r="Q8" i="8" s="1"/>
  <c r="P11" i="8"/>
  <c r="P8" i="8" s="1"/>
  <c r="O11" i="8"/>
  <c r="N11" i="8"/>
  <c r="N8" i="8" s="1"/>
  <c r="M11" i="8"/>
  <c r="L11" i="8"/>
  <c r="L8" i="8" s="1"/>
  <c r="K11" i="8"/>
  <c r="K8" i="8" s="1"/>
  <c r="J11" i="8"/>
  <c r="J8" i="8" s="1"/>
  <c r="I11" i="8"/>
  <c r="I8" i="8" s="1"/>
  <c r="H11" i="8"/>
  <c r="H8" i="8" s="1"/>
  <c r="Y10" i="8"/>
  <c r="X10" i="8"/>
  <c r="X7" i="8" s="1"/>
  <c r="W10" i="8"/>
  <c r="V10" i="8"/>
  <c r="V7" i="8" s="1"/>
  <c r="U10" i="8"/>
  <c r="U7" i="8" s="1"/>
  <c r="T10" i="8"/>
  <c r="T7" i="8" s="1"/>
  <c r="S10" i="8"/>
  <c r="S7" i="8" s="1"/>
  <c r="R10" i="8"/>
  <c r="R7" i="8" s="1"/>
  <c r="Q10" i="8"/>
  <c r="P10" i="8"/>
  <c r="P7" i="8" s="1"/>
  <c r="O10" i="8"/>
  <c r="N10" i="8"/>
  <c r="N7" i="8" s="1"/>
  <c r="M10" i="8"/>
  <c r="M7" i="8" s="1"/>
  <c r="L10" i="8"/>
  <c r="L7" i="8" s="1"/>
  <c r="K10" i="8"/>
  <c r="K7" i="8" s="1"/>
  <c r="J10" i="8"/>
  <c r="J7" i="8" s="1"/>
  <c r="I10" i="8"/>
  <c r="H10" i="8"/>
  <c r="H7" i="8" s="1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K9" i="7" s="1"/>
  <c r="J12" i="7"/>
  <c r="J9" i="7" s="1"/>
  <c r="I12" i="7"/>
  <c r="H12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J13" i="6"/>
  <c r="I13" i="6"/>
  <c r="H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K7" i="6" s="1"/>
  <c r="H7" i="6" s="1"/>
  <c r="J10" i="6"/>
  <c r="I10" i="6"/>
  <c r="H10" i="6"/>
  <c r="L9" i="9" l="1"/>
  <c r="O8" i="9"/>
  <c r="W8" i="9"/>
  <c r="M9" i="9"/>
  <c r="U9" i="9"/>
  <c r="R7" i="9"/>
  <c r="H8" i="9"/>
  <c r="P8" i="9"/>
  <c r="X8" i="9"/>
  <c r="N9" i="9"/>
  <c r="V9" i="9"/>
  <c r="Q9" i="6"/>
  <c r="K7" i="11"/>
  <c r="Q8" i="11"/>
  <c r="W9" i="11"/>
  <c r="L7" i="11"/>
  <c r="R8" i="11"/>
  <c r="X9" i="11"/>
  <c r="J9" i="11"/>
  <c r="P7" i="7"/>
  <c r="J7" i="7"/>
  <c r="P8" i="7"/>
  <c r="J8" i="7"/>
  <c r="P9" i="7"/>
  <c r="M7" i="3"/>
  <c r="J7" i="3"/>
  <c r="AD45" i="2"/>
  <c r="AD13" i="2" s="1"/>
  <c r="AB139" i="2"/>
  <c r="AB16" i="2" s="1"/>
  <c r="K7" i="3"/>
  <c r="AE45" i="2"/>
  <c r="AE13" i="2" s="1"/>
  <c r="L7" i="3"/>
  <c r="AC45" i="2"/>
  <c r="AC13" i="2" s="1"/>
  <c r="AF139" i="2"/>
  <c r="AF16" i="2" s="1"/>
  <c r="AC139" i="2"/>
  <c r="AC16" i="2" s="1"/>
  <c r="AB45" i="2"/>
  <c r="AB13" i="2" s="1"/>
  <c r="AF45" i="2"/>
  <c r="AF13" i="2" s="1"/>
  <c r="AE139" i="2"/>
  <c r="AE16" i="2" s="1"/>
  <c r="AD139" i="2"/>
  <c r="AD16" i="2" s="1"/>
  <c r="U8" i="10"/>
  <c r="X7" i="10"/>
  <c r="L9" i="10"/>
  <c r="J7" i="10"/>
  <c r="H8" i="10"/>
  <c r="P8" i="10"/>
  <c r="N9" i="10"/>
  <c r="V9" i="10"/>
  <c r="W7" i="10"/>
  <c r="S9" i="10"/>
  <c r="I7" i="10"/>
  <c r="Q7" i="10"/>
  <c r="Y7" i="10"/>
  <c r="O8" i="10"/>
  <c r="W8" i="10"/>
  <c r="M9" i="10"/>
  <c r="U9" i="10"/>
  <c r="K9" i="10"/>
  <c r="R7" i="10"/>
  <c r="X8" i="10"/>
  <c r="T7" i="10"/>
  <c r="J8" i="10"/>
  <c r="H9" i="10"/>
  <c r="P9" i="10"/>
  <c r="O7" i="10"/>
  <c r="K7" i="10"/>
  <c r="S7" i="10"/>
  <c r="I8" i="10"/>
  <c r="Q8" i="10"/>
  <c r="Y8" i="10"/>
  <c r="O9" i="10"/>
  <c r="W9" i="10"/>
  <c r="M8" i="10"/>
  <c r="L7" i="10"/>
  <c r="R8" i="10"/>
  <c r="X9" i="10"/>
  <c r="N7" i="10"/>
  <c r="V7" i="10"/>
  <c r="T8" i="10"/>
  <c r="J9" i="10"/>
  <c r="M7" i="9"/>
  <c r="K8" i="9"/>
  <c r="W7" i="9"/>
  <c r="U8" i="9"/>
  <c r="L8" i="9"/>
  <c r="J9" i="9"/>
  <c r="H7" i="9"/>
  <c r="P7" i="9"/>
  <c r="X7" i="9"/>
  <c r="N8" i="9"/>
  <c r="V8" i="9"/>
  <c r="T9" i="9"/>
  <c r="S7" i="9"/>
  <c r="I8" i="9"/>
  <c r="Q8" i="9"/>
  <c r="Y8" i="9"/>
  <c r="O9" i="9"/>
  <c r="W9" i="9"/>
  <c r="J7" i="9"/>
  <c r="T7" i="9"/>
  <c r="R8" i="9"/>
  <c r="H9" i="9"/>
  <c r="P9" i="9"/>
  <c r="X9" i="9"/>
  <c r="K7" i="9"/>
  <c r="U7" i="9"/>
  <c r="S8" i="9"/>
  <c r="I9" i="9"/>
  <c r="Q9" i="9"/>
  <c r="Y9" i="9"/>
  <c r="L7" i="9"/>
  <c r="J8" i="9"/>
  <c r="N7" i="9"/>
  <c r="V7" i="9"/>
  <c r="T8" i="9"/>
  <c r="R9" i="9"/>
  <c r="O7" i="9"/>
  <c r="M8" i="9"/>
  <c r="S9" i="9"/>
  <c r="Q8" i="6"/>
  <c r="K8" i="6"/>
  <c r="H8" i="6" s="1"/>
  <c r="Q7" i="6"/>
  <c r="N9" i="6"/>
  <c r="K9" i="6"/>
  <c r="H9" i="6" s="1"/>
  <c r="S7" i="11"/>
  <c r="I8" i="11"/>
  <c r="Y8" i="11"/>
  <c r="O9" i="11"/>
  <c r="K8" i="11"/>
  <c r="Q9" i="11"/>
  <c r="M7" i="11"/>
  <c r="U7" i="11"/>
  <c r="S8" i="11"/>
  <c r="I9" i="11"/>
  <c r="Y9" i="11"/>
  <c r="K9" i="11"/>
  <c r="L8" i="11"/>
  <c r="R9" i="11"/>
  <c r="M8" i="11"/>
  <c r="S9" i="11"/>
  <c r="O7" i="11"/>
  <c r="U8" i="11"/>
  <c r="X7" i="11"/>
  <c r="L9" i="11"/>
  <c r="J7" i="11"/>
  <c r="H8" i="11"/>
  <c r="P8" i="11"/>
  <c r="N9" i="11"/>
  <c r="V9" i="11"/>
  <c r="R7" i="11"/>
  <c r="X8" i="11"/>
  <c r="T7" i="11"/>
  <c r="J8" i="11"/>
  <c r="H9" i="11"/>
  <c r="P9" i="11"/>
  <c r="Q7" i="7"/>
  <c r="K7" i="7"/>
  <c r="W7" i="7" s="1"/>
  <c r="Q8" i="7"/>
  <c r="V9" i="7"/>
  <c r="K8" i="7"/>
  <c r="Q9" i="7"/>
  <c r="V7" i="7"/>
  <c r="H8" i="7"/>
  <c r="N9" i="7"/>
  <c r="V8" i="7"/>
  <c r="T7" i="7"/>
  <c r="H9" i="7"/>
  <c r="N7" i="7"/>
  <c r="T8" i="7"/>
  <c r="W9" i="7"/>
  <c r="H7" i="7"/>
  <c r="N8" i="7"/>
  <c r="T9" i="7"/>
  <c r="AN19" i="2"/>
  <c r="O7" i="8"/>
  <c r="W7" i="8"/>
  <c r="M8" i="8"/>
  <c r="U8" i="8"/>
  <c r="K9" i="8"/>
  <c r="S9" i="8"/>
  <c r="I7" i="8"/>
  <c r="Q7" i="8"/>
  <c r="Y7" i="8"/>
  <c r="O8" i="8"/>
  <c r="W8" i="8"/>
  <c r="M9" i="8"/>
  <c r="U9" i="8"/>
  <c r="AI21" i="2"/>
  <c r="AR21" i="2"/>
  <c r="AJ21" i="2"/>
  <c r="AM20" i="2"/>
  <c r="AP19" i="2"/>
  <c r="AH19" i="2"/>
  <c r="AP21" i="2"/>
  <c r="AH21" i="2"/>
  <c r="AK20" i="2"/>
  <c r="AQ21" i="2"/>
  <c r="AO21" i="2"/>
  <c r="AR20" i="2"/>
  <c r="AJ20" i="2"/>
  <c r="AM19" i="2"/>
  <c r="AN21" i="2"/>
  <c r="AQ20" i="2"/>
  <c r="AI20" i="2"/>
  <c r="AL19" i="2"/>
  <c r="AG21" i="2"/>
  <c r="AM21" i="2"/>
  <c r="AP20" i="2"/>
  <c r="AH20" i="2"/>
  <c r="AK19" i="2"/>
  <c r="AO19" i="2"/>
  <c r="AG20" i="2"/>
  <c r="AL21" i="2"/>
  <c r="AO20" i="2"/>
  <c r="AR19" i="2"/>
  <c r="AJ19" i="2"/>
  <c r="AL20" i="2"/>
  <c r="AG19" i="2"/>
  <c r="AK21" i="2"/>
  <c r="AN20" i="2"/>
  <c r="AQ19" i="2"/>
  <c r="AI19" i="2"/>
  <c r="Q7" i="11"/>
  <c r="W7" i="11"/>
  <c r="W8" i="11"/>
  <c r="T9" i="11"/>
  <c r="N7" i="11"/>
  <c r="V7" i="11"/>
  <c r="T8" i="11"/>
  <c r="P7" i="11"/>
  <c r="N8" i="11"/>
  <c r="H7" i="11"/>
  <c r="V8" i="11"/>
  <c r="N10" i="3"/>
  <c r="P10" i="3"/>
  <c r="Q10" i="3"/>
  <c r="R10" i="3"/>
  <c r="S10" i="3"/>
  <c r="T10" i="3"/>
  <c r="U10" i="3"/>
  <c r="V10" i="3"/>
  <c r="W10" i="3"/>
  <c r="X10" i="3"/>
  <c r="Y10" i="3"/>
  <c r="N11" i="3"/>
  <c r="O11" i="3"/>
  <c r="P11" i="3"/>
  <c r="Q11" i="3"/>
  <c r="R11" i="3"/>
  <c r="S11" i="3"/>
  <c r="T11" i="3"/>
  <c r="U11" i="3"/>
  <c r="V11" i="3"/>
  <c r="W11" i="3"/>
  <c r="X11" i="3"/>
  <c r="Y11" i="3"/>
  <c r="N12" i="3"/>
  <c r="O12" i="3"/>
  <c r="P12" i="3"/>
  <c r="Q12" i="3"/>
  <c r="R12" i="3"/>
  <c r="S12" i="3"/>
  <c r="T12" i="3"/>
  <c r="U12" i="3"/>
  <c r="V12" i="3"/>
  <c r="W12" i="3"/>
  <c r="X12" i="3"/>
  <c r="Y12" i="3"/>
  <c r="H11" i="3"/>
  <c r="H12" i="3"/>
  <c r="H10" i="3"/>
  <c r="W9" i="6" l="1"/>
  <c r="T9" i="6" s="1"/>
  <c r="W8" i="6"/>
  <c r="T8" i="6" s="1"/>
  <c r="N8" i="6"/>
  <c r="W7" i="6"/>
  <c r="T7" i="6" s="1"/>
  <c r="N7" i="6"/>
  <c r="W8" i="7"/>
  <c r="O10" i="2"/>
  <c r="H10" i="2"/>
  <c r="I10" i="2"/>
  <c r="I11" i="2"/>
  <c r="J11" i="2"/>
  <c r="K11" i="2"/>
  <c r="L11" i="2"/>
  <c r="M11" i="2"/>
  <c r="I12" i="2"/>
  <c r="J12" i="2"/>
  <c r="K12" i="2"/>
  <c r="L12" i="2"/>
  <c r="M12" i="2"/>
  <c r="H11" i="2"/>
  <c r="H12" i="2"/>
  <c r="M23" i="2"/>
  <c r="M10" i="2" s="1"/>
  <c r="L23" i="2"/>
  <c r="L10" i="2" s="1"/>
  <c r="K23" i="2"/>
  <c r="K10" i="2" s="1"/>
  <c r="J23" i="2"/>
  <c r="J10" i="2" s="1"/>
  <c r="AG115" i="2" l="1"/>
  <c r="AH115" i="2"/>
  <c r="AI115" i="2"/>
  <c r="AJ115" i="2"/>
  <c r="AK115" i="2"/>
  <c r="AL115" i="2"/>
  <c r="AM115" i="2"/>
  <c r="AN115" i="2"/>
  <c r="AO115" i="2"/>
  <c r="AP115" i="2"/>
  <c r="AQ115" i="2"/>
  <c r="AR115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G152" i="2"/>
  <c r="AH152" i="2"/>
  <c r="AI152" i="2"/>
  <c r="AJ152" i="2"/>
  <c r="AK152" i="2"/>
  <c r="AM152" i="2"/>
  <c r="AN152" i="2"/>
  <c r="AO152" i="2"/>
  <c r="AP152" i="2"/>
  <c r="AQ152" i="2"/>
  <c r="AR152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G154" i="2"/>
  <c r="AH154" i="2"/>
  <c r="AI154" i="2"/>
  <c r="AJ154" i="2"/>
  <c r="AK154" i="2"/>
  <c r="AL154" i="2"/>
  <c r="AM154" i="2"/>
  <c r="AN154" i="2"/>
  <c r="AO154" i="2"/>
  <c r="AP154" i="2"/>
  <c r="AQ154" i="2"/>
  <c r="AG155" i="2"/>
  <c r="AI155" i="2"/>
  <c r="AJ155" i="2"/>
  <c r="AK155" i="2"/>
  <c r="AL155" i="2"/>
  <c r="AM155" i="2"/>
  <c r="AN155" i="2"/>
  <c r="AO155" i="2"/>
  <c r="AP155" i="2"/>
  <c r="AQ155" i="2"/>
  <c r="AR155" i="2"/>
  <c r="AG156" i="2"/>
  <c r="AH156" i="2"/>
  <c r="AI156" i="2"/>
  <c r="AJ156" i="2"/>
  <c r="AK156" i="2"/>
  <c r="AL156" i="2"/>
  <c r="AM156" i="2"/>
  <c r="AO156" i="2"/>
  <c r="AP156" i="2"/>
  <c r="AQ156" i="2"/>
  <c r="AR156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H30" i="2"/>
  <c r="AI30" i="2"/>
  <c r="AJ30" i="2"/>
  <c r="AK30" i="2"/>
  <c r="AL30" i="2"/>
  <c r="AN30" i="2"/>
  <c r="AO30" i="2"/>
  <c r="AP30" i="2"/>
  <c r="AQ30" i="2"/>
  <c r="AR30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H45" i="2"/>
  <c r="AI45" i="2"/>
  <c r="AJ45" i="2"/>
  <c r="AK45" i="2"/>
  <c r="AL45" i="2"/>
  <c r="AN45" i="2"/>
  <c r="AO45" i="2"/>
  <c r="AP45" i="2"/>
  <c r="AQ45" i="2"/>
  <c r="AR45" i="2"/>
  <c r="AG46" i="2"/>
  <c r="AH46" i="2"/>
  <c r="AJ46" i="2"/>
  <c r="AK46" i="2"/>
  <c r="AL46" i="2"/>
  <c r="AM46" i="2"/>
  <c r="AN46" i="2"/>
  <c r="AO46" i="2"/>
  <c r="AP46" i="2"/>
  <c r="AQ46" i="2"/>
  <c r="AR46" i="2"/>
  <c r="AG47" i="2"/>
  <c r="AH47" i="2"/>
  <c r="AI47" i="2"/>
  <c r="AJ47" i="2"/>
  <c r="AK47" i="2"/>
  <c r="AL47" i="2"/>
  <c r="AM47" i="2"/>
  <c r="AN47" i="2"/>
  <c r="AP47" i="2"/>
  <c r="AQ47" i="2"/>
  <c r="AR47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N19" i="3"/>
  <c r="O19" i="3"/>
  <c r="P19" i="3"/>
  <c r="Q19" i="3"/>
  <c r="R19" i="3"/>
  <c r="S19" i="3"/>
  <c r="T19" i="3"/>
  <c r="U19" i="3"/>
  <c r="V19" i="3"/>
  <c r="W19" i="3"/>
  <c r="X19" i="3"/>
  <c r="Y19" i="3"/>
  <c r="N20" i="3"/>
  <c r="O20" i="3"/>
  <c r="P20" i="3"/>
  <c r="Q20" i="3"/>
  <c r="R20" i="3"/>
  <c r="S20" i="3"/>
  <c r="T20" i="3"/>
  <c r="U20" i="3"/>
  <c r="V20" i="3"/>
  <c r="W20" i="3"/>
  <c r="X20" i="3"/>
  <c r="Y20" i="3"/>
  <c r="N21" i="3"/>
  <c r="O21" i="3"/>
  <c r="P21" i="3"/>
  <c r="Q21" i="3"/>
  <c r="R21" i="3"/>
  <c r="S21" i="3"/>
  <c r="T21" i="3"/>
  <c r="U21" i="3"/>
  <c r="V21" i="3"/>
  <c r="W21" i="3"/>
  <c r="X21" i="3"/>
  <c r="Y21" i="3"/>
  <c r="H20" i="3"/>
  <c r="H21" i="3"/>
  <c r="N16" i="3"/>
  <c r="O16" i="3"/>
  <c r="P16" i="3"/>
  <c r="Q16" i="3"/>
  <c r="R16" i="3"/>
  <c r="S16" i="3"/>
  <c r="T16" i="3"/>
  <c r="U16" i="3"/>
  <c r="V16" i="3"/>
  <c r="W16" i="3"/>
  <c r="X16" i="3"/>
  <c r="Y16" i="3"/>
  <c r="N17" i="3"/>
  <c r="O17" i="3"/>
  <c r="P17" i="3"/>
  <c r="Q17" i="3"/>
  <c r="R17" i="3"/>
  <c r="S17" i="3"/>
  <c r="T17" i="3"/>
  <c r="U17" i="3"/>
  <c r="V17" i="3"/>
  <c r="W17" i="3"/>
  <c r="X17" i="3"/>
  <c r="Y17" i="3"/>
  <c r="N18" i="3"/>
  <c r="O18" i="3"/>
  <c r="P18" i="3"/>
  <c r="Q18" i="3"/>
  <c r="R18" i="3"/>
  <c r="S18" i="3"/>
  <c r="T18" i="3"/>
  <c r="U18" i="3"/>
  <c r="V18" i="3"/>
  <c r="W18" i="3"/>
  <c r="X18" i="3"/>
  <c r="Y18" i="3"/>
  <c r="H17" i="3"/>
  <c r="H18" i="3"/>
  <c r="H16" i="3"/>
  <c r="H7" i="3" s="1"/>
  <c r="Q13" i="3"/>
  <c r="R13" i="3"/>
  <c r="S13" i="3"/>
  <c r="T13" i="3"/>
  <c r="U13" i="3"/>
  <c r="V13" i="3"/>
  <c r="W13" i="3"/>
  <c r="X13" i="3"/>
  <c r="Y13" i="3"/>
  <c r="N14" i="3"/>
  <c r="P14" i="3"/>
  <c r="Q14" i="3"/>
  <c r="R14" i="3"/>
  <c r="S14" i="3"/>
  <c r="T14" i="3"/>
  <c r="U14" i="3"/>
  <c r="V14" i="3"/>
  <c r="W14" i="3"/>
  <c r="X14" i="3"/>
  <c r="Y14" i="3"/>
  <c r="N15" i="3"/>
  <c r="O15" i="3"/>
  <c r="P15" i="3"/>
  <c r="Q15" i="3"/>
  <c r="R15" i="3"/>
  <c r="S15" i="3"/>
  <c r="T15" i="3"/>
  <c r="U15" i="3"/>
  <c r="V15" i="3"/>
  <c r="W15" i="3"/>
  <c r="X15" i="3"/>
  <c r="Y15" i="3"/>
  <c r="H14" i="3"/>
  <c r="H15" i="3"/>
  <c r="M19" i="2"/>
  <c r="M21" i="2"/>
  <c r="K21" i="2"/>
  <c r="H19" i="2"/>
  <c r="J19" i="2"/>
  <c r="I19" i="2"/>
  <c r="L19" i="2"/>
  <c r="L16" i="2"/>
  <c r="J17" i="2"/>
  <c r="J18" i="2"/>
  <c r="K16" i="2"/>
  <c r="M17" i="2"/>
  <c r="L18" i="2"/>
  <c r="K17" i="2"/>
  <c r="K14" i="2"/>
  <c r="M14" i="2"/>
  <c r="J15" i="2"/>
  <c r="K19" i="2"/>
  <c r="I20" i="2"/>
  <c r="K20" i="2"/>
  <c r="J21" i="2"/>
  <c r="I16" i="2"/>
  <c r="O16" i="2"/>
  <c r="I17" i="2"/>
  <c r="I18" i="2"/>
  <c r="K18" i="2"/>
  <c r="M18" i="2"/>
  <c r="H17" i="2"/>
  <c r="H16" i="2"/>
  <c r="L13" i="2"/>
  <c r="K15" i="2"/>
  <c r="L15" i="2"/>
  <c r="H30" i="2"/>
  <c r="H45" i="2" s="1"/>
  <c r="AG45" i="2" s="1"/>
  <c r="E3" i="2"/>
  <c r="U7" i="3" l="1"/>
  <c r="V9" i="3"/>
  <c r="X8" i="3"/>
  <c r="H9" i="3"/>
  <c r="W8" i="3"/>
  <c r="V7" i="3"/>
  <c r="L7" i="2"/>
  <c r="U9" i="3"/>
  <c r="Y8" i="3"/>
  <c r="H8" i="3"/>
  <c r="V8" i="3"/>
  <c r="Y7" i="3"/>
  <c r="Y9" i="3"/>
  <c r="U8" i="3"/>
  <c r="X7" i="3"/>
  <c r="X9" i="3"/>
  <c r="W7" i="3"/>
  <c r="W9" i="3"/>
  <c r="AM45" i="2"/>
  <c r="AM13" i="2" s="1"/>
  <c r="AG30" i="2"/>
  <c r="AM30" i="2"/>
  <c r="AR18" i="2"/>
  <c r="AJ18" i="2"/>
  <c r="AN17" i="2"/>
  <c r="AJ16" i="2"/>
  <c r="AQ18" i="2"/>
  <c r="AI18" i="2"/>
  <c r="AM17" i="2"/>
  <c r="AQ16" i="2"/>
  <c r="AI16" i="2"/>
  <c r="AP18" i="2"/>
  <c r="AH18" i="2"/>
  <c r="AL17" i="2"/>
  <c r="AP16" i="2"/>
  <c r="AH16" i="2"/>
  <c r="AO18" i="2"/>
  <c r="AG18" i="2"/>
  <c r="AK17" i="2"/>
  <c r="AO16" i="2"/>
  <c r="AG16" i="2"/>
  <c r="AR17" i="2"/>
  <c r="AJ17" i="2"/>
  <c r="AN16" i="2"/>
  <c r="AM18" i="2"/>
  <c r="AQ17" i="2"/>
  <c r="AI17" i="2"/>
  <c r="AM16" i="2"/>
  <c r="AL18" i="2"/>
  <c r="AP17" i="2"/>
  <c r="AL16" i="2"/>
  <c r="AK18" i="2"/>
  <c r="AO17" i="2"/>
  <c r="AG17" i="2"/>
  <c r="AK16" i="2"/>
  <c r="AN15" i="2"/>
  <c r="AR14" i="2"/>
  <c r="AJ14" i="2"/>
  <c r="AP15" i="2"/>
  <c r="AG15" i="2"/>
  <c r="AK14" i="2"/>
  <c r="AN13" i="2"/>
  <c r="AM15" i="2"/>
  <c r="AQ14" i="2"/>
  <c r="AH14" i="2"/>
  <c r="AL13" i="2"/>
  <c r="AL15" i="2"/>
  <c r="AP14" i="2"/>
  <c r="AG14" i="2"/>
  <c r="AK13" i="2"/>
  <c r="AK15" i="2"/>
  <c r="AO14" i="2"/>
  <c r="AR13" i="2"/>
  <c r="AJ13" i="2"/>
  <c r="AJ15" i="2"/>
  <c r="AN14" i="2"/>
  <c r="AQ13" i="2"/>
  <c r="AI13" i="2"/>
  <c r="AR15" i="2"/>
  <c r="AI15" i="2"/>
  <c r="AM14" i="2"/>
  <c r="AP13" i="2"/>
  <c r="AH13" i="2"/>
  <c r="AQ15" i="2"/>
  <c r="AH15" i="2"/>
  <c r="AL14" i="2"/>
  <c r="AO13" i="2"/>
  <c r="AG13" i="2"/>
  <c r="T8" i="3"/>
  <c r="T9" i="3"/>
  <c r="T7" i="3"/>
  <c r="P7" i="3"/>
  <c r="N8" i="3"/>
  <c r="O8" i="3"/>
  <c r="O7" i="3"/>
  <c r="N7" i="3"/>
  <c r="Q9" i="3"/>
  <c r="P9" i="3"/>
  <c r="Q8" i="3"/>
  <c r="S9" i="3"/>
  <c r="R9" i="3"/>
  <c r="O9" i="3"/>
  <c r="S8" i="3"/>
  <c r="R8" i="3"/>
  <c r="P8" i="3"/>
  <c r="R7" i="3"/>
  <c r="S7" i="3"/>
  <c r="Q7" i="3"/>
  <c r="N9" i="3"/>
  <c r="K8" i="2"/>
  <c r="J9" i="2"/>
  <c r="K9" i="2"/>
  <c r="AO47" i="2"/>
  <c r="AO15" i="2" s="1"/>
  <c r="AI46" i="2"/>
  <c r="AI14" i="2" s="1"/>
  <c r="O13" i="2"/>
  <c r="O19" i="2"/>
  <c r="AN156" i="2"/>
  <c r="AN18" i="2" s="1"/>
  <c r="AH155" i="2"/>
  <c r="AH17" i="2" s="1"/>
  <c r="AR154" i="2"/>
  <c r="AR16" i="2" s="1"/>
  <c r="L21" i="2"/>
  <c r="L9" i="2" s="1"/>
  <c r="I21" i="2"/>
  <c r="H20" i="2"/>
  <c r="L20" i="2"/>
  <c r="H21" i="2"/>
  <c r="M20" i="2"/>
  <c r="M8" i="2" s="1"/>
  <c r="J20" i="2"/>
  <c r="L17" i="2"/>
  <c r="H18" i="2"/>
  <c r="M16" i="2"/>
  <c r="J16" i="2"/>
  <c r="M15" i="2"/>
  <c r="M9" i="2" s="1"/>
  <c r="I15" i="2"/>
  <c r="I14" i="2"/>
  <c r="I8" i="2" s="1"/>
  <c r="H15" i="2"/>
  <c r="H14" i="2"/>
  <c r="H13" i="2"/>
  <c r="H7" i="2" s="1"/>
  <c r="K13" i="2"/>
  <c r="K7" i="2" s="1"/>
  <c r="J14" i="2"/>
  <c r="M13" i="2"/>
  <c r="J13" i="2"/>
  <c r="L14" i="2"/>
  <c r="I7" i="2"/>
  <c r="AG7" i="2" l="1"/>
  <c r="AM7" i="2"/>
  <c r="I9" i="2"/>
  <c r="J8" i="2"/>
  <c r="H8" i="2"/>
  <c r="L8" i="2"/>
  <c r="J7" i="2"/>
  <c r="M7" i="2"/>
  <c r="H9" i="2"/>
  <c r="Y9" i="2"/>
  <c r="AI7" i="2"/>
  <c r="R7" i="2"/>
  <c r="AE9" i="2"/>
  <c r="AQ8" i="2"/>
  <c r="AH9" i="2"/>
  <c r="AM9" i="2"/>
  <c r="AD7" i="2"/>
  <c r="AI9" i="2"/>
  <c r="Z7" i="2"/>
  <c r="AG9" i="2"/>
  <c r="AK8" i="2"/>
  <c r="AO7" i="2"/>
  <c r="AJ9" i="2"/>
  <c r="X7" i="2"/>
  <c r="AJ8" i="2"/>
  <c r="Y8" i="2"/>
  <c r="AC9" i="2"/>
  <c r="W9" i="2"/>
  <c r="AA7" i="2"/>
  <c r="AO8" i="2"/>
  <c r="AG8" i="2"/>
  <c r="S7" i="2"/>
  <c r="Y7" i="2"/>
  <c r="AL8" i="2"/>
  <c r="AP7" i="2"/>
  <c r="W8" i="2"/>
  <c r="O9" i="2"/>
  <c r="T8" i="2"/>
  <c r="AJ7" i="2"/>
  <c r="AF9" i="2"/>
  <c r="AD9" i="2"/>
  <c r="AB8" i="2"/>
  <c r="P7" i="2"/>
  <c r="U7" i="2"/>
  <c r="AQ9" i="2"/>
  <c r="AF7" i="2"/>
  <c r="AN8" i="2"/>
  <c r="AK7" i="2"/>
  <c r="AE8" i="2"/>
  <c r="AL9" i="2"/>
  <c r="AO9" i="2"/>
  <c r="AR9" i="2"/>
  <c r="S9" i="2"/>
  <c r="AA8" i="2"/>
  <c r="X9" i="2"/>
  <c r="AL7" i="2"/>
  <c r="AR7" i="2"/>
  <c r="AH7" i="2"/>
  <c r="AE7" i="2"/>
  <c r="O8" i="2"/>
  <c r="V8" i="2"/>
  <c r="AM8" i="2"/>
  <c r="AR8" i="2"/>
  <c r="AN7" i="2"/>
  <c r="Z9" i="2"/>
  <c r="Z8" i="2"/>
  <c r="AB7" i="2"/>
  <c r="AI8" i="2"/>
  <c r="V7" i="2"/>
  <c r="AD8" i="2"/>
  <c r="U8" i="2"/>
  <c r="P8" i="2"/>
  <c r="W7" i="2"/>
  <c r="R9" i="2"/>
  <c r="AC8" i="2"/>
  <c r="Q8" i="2"/>
  <c r="AN9" i="2"/>
  <c r="AQ7" i="2"/>
  <c r="Q9" i="2"/>
  <c r="O7" i="2"/>
  <c r="AA9" i="2"/>
  <c r="AH8" i="2"/>
  <c r="AK9" i="2"/>
  <c r="AP8" i="2"/>
  <c r="T9" i="2"/>
  <c r="X8" i="2"/>
  <c r="U9" i="2"/>
  <c r="T7" i="2"/>
  <c r="R8" i="2"/>
  <c r="P9" i="2"/>
  <c r="AP9" i="2"/>
  <c r="V9" i="2"/>
  <c r="AB9" i="2"/>
  <c r="AF8" i="2"/>
  <c r="AC7" i="2"/>
  <c r="Q7" i="2"/>
  <c r="S8" i="2"/>
</calcChain>
</file>

<file path=xl/sharedStrings.xml><?xml version="1.0" encoding="utf-8"?>
<sst xmlns="http://schemas.openxmlformats.org/spreadsheetml/2006/main" count="8228" uniqueCount="178">
  <si>
    <t>LISTE DES PRIORITÉS</t>
  </si>
  <si>
    <t>OBJECTIFS</t>
  </si>
  <si>
    <t>ACTIONS</t>
  </si>
  <si>
    <t>I- RETABLIR L'IGUANE DES PETITES ANTILLES DANS UN ETAT FAVORABLE PAR DES ACTIONS DE CONSERVATION ADAPTEES</t>
  </si>
  <si>
    <t>II- SENSIBILISER ET FORMER LES ACTEURS AUX ENJEUX DE LA PROTECTION DE L'IGUANE DES PETITES ANTILLES</t>
  </si>
  <si>
    <t>III- SUIVRE LES TENDANCES D'EVOLUTION DES POPULATIONS D'IGUANES DES PETITES ANTILLES ET DE LEURS HABITATS</t>
  </si>
  <si>
    <t>SOUS-ACTIONS</t>
  </si>
  <si>
    <t>I.1.a- Finaliser le plan de contrôle</t>
  </si>
  <si>
    <t>I.1.b- Créer des réseaux de veille</t>
  </si>
  <si>
    <t>DATE dernière mise à jour :</t>
  </si>
  <si>
    <t>DEAL</t>
  </si>
  <si>
    <t>PILOTE(S)</t>
  </si>
  <si>
    <t>Commentaires</t>
  </si>
  <si>
    <t>I.1.e- Actions de capture</t>
  </si>
  <si>
    <t>I.1- Réduire la pression
exercée par l'iguane 
commun</t>
  </si>
  <si>
    <t>I.2- Améliorer les outils 
réglementaires 
disponibles pour la 
protection de l'espèce</t>
  </si>
  <si>
    <t>I.3- Créer des fiches
réflexes par menace 
et pour chaque 
population</t>
  </si>
  <si>
    <t>I.4- Réduire la mortalité 
non naturelle de l'espèce</t>
  </si>
  <si>
    <t>I.5- Conserver la diversité
génétique et augmenter 
le nombre de populations</t>
  </si>
  <si>
    <t>I.6- Améliorer la 
conservation des habitats 
de l'espèce</t>
  </si>
  <si>
    <t>II.1- Définir une stratégie de
communication externe et
la mettre en œuvre</t>
  </si>
  <si>
    <t>II.2- Disposer d'outils de
diffusion interne de
l'information</t>
  </si>
  <si>
    <t>II.3- Renforcer les partenariats
à l'échelle internationale</t>
  </si>
  <si>
    <t>III.1- Poursuivre le suivi des
populations d'iguane des
petites Antilles</t>
  </si>
  <si>
    <t>III.2- Étudier la phylogénie de
l'iguane des petites Antilles</t>
  </si>
  <si>
    <t>III-3 Améliorer les connaissances
sur l'écologie et la biologie de
l'espèce</t>
  </si>
  <si>
    <t>III.4- Comprendre les mécanismes
d'interactions entre l'iguane
commun et l'iguane des petites
Antilles</t>
  </si>
  <si>
    <t>I.1.d- Effectuer les demandes
d'autorisation</t>
  </si>
  <si>
    <t>I.1.f- Évaluer l'impact des
mesures</t>
  </si>
  <si>
    <t>I.2.a- Intégrer la protection 
des habitats de l'iguane des
petites Antilles dans l'arrêté 
ministériel</t>
  </si>
  <si>
    <t>I.2.b- Intégrer les zones
prioritaires dans les 
politiques publiques</t>
  </si>
  <si>
    <t>I.2.c- Actualliser le statut de
l'iguane commun</t>
  </si>
  <si>
    <t>I.2.d- Augmenter le nombre
de sites protégés</t>
  </si>
  <si>
    <t>I.3.a- Rédaction des fiches</t>
  </si>
  <si>
    <t>I.3.b- Validation des fiches</t>
  </si>
  <si>
    <t>I.3.c- Diffusion des fiches</t>
  </si>
  <si>
    <t>I.3.d- Actualisation des fiches</t>
  </si>
  <si>
    <t>I.4.a- Campagne de piégeage
sur site de ponte</t>
  </si>
  <si>
    <t>I.4.b- Campagne de capture
en dehors des sites de ponte</t>
  </si>
  <si>
    <t>I.4.c- Limiter la mortalité liée
à l'homme</t>
  </si>
  <si>
    <t xml:space="preserve">I.5.b- Choix d'un projet </t>
  </si>
  <si>
    <t>I.6.a- Mise en place d'exclos</t>
  </si>
  <si>
    <t>I.6.b- Aménagement de point d'eau</t>
  </si>
  <si>
    <t>II.1.a- Définition de la stratégie</t>
  </si>
  <si>
    <t>I.5.a- Analyses génétiques des 
différentes populations</t>
  </si>
  <si>
    <t>I.6.c- Protection et entretien 
des sites de pontes</t>
  </si>
  <si>
    <t>I.6.d- Protection et restauration
de l'habitat naturel</t>
  </si>
  <si>
    <t>II.1.b- Mise à jour du plan de 
communication</t>
  </si>
  <si>
    <t>II.1.c- Mise en place des actions
de communication</t>
  </si>
  <si>
    <t>II.2.d- Archivage des données</t>
  </si>
  <si>
    <t>II.2.c- Mise en œuvre</t>
  </si>
  <si>
    <t>II.2.b- Validation des outils</t>
  </si>
  <si>
    <t>II.2.a- Identifier les besoins</t>
  </si>
  <si>
    <t>II.3.a- Mise en commun des 
moyens de recherche</t>
  </si>
  <si>
    <t>II.3.b- Participation à l'ISG</t>
  </si>
  <si>
    <t>II.3.c- Traduction des travaux</t>
  </si>
  <si>
    <t>II.3.d- Organisation d'un colloque</t>
  </si>
  <si>
    <t>III.1.a- Poursuivre le protocole 
CMR</t>
  </si>
  <si>
    <t xml:space="preserve">III.1.b- Évaluer le statut des
 autres suivis </t>
  </si>
  <si>
    <t>III.1.c- Déterminer les limites des
 populations du Nord Martinique</t>
  </si>
  <si>
    <t>III.1.d- Déterminer et mettre en 
œuvre un protocole de suivi
 pour le Nord Martinique</t>
  </si>
  <si>
    <t>III.1.e- Analyser et publier les
données</t>
  </si>
  <si>
    <t>III.2.c- Étude archéozoologiques</t>
  </si>
  <si>
    <t>III.3.b- Étude des juvéniles</t>
  </si>
  <si>
    <t>III.3.d- Suivi sanitaire</t>
  </si>
  <si>
    <t>III.3.f- Étude des habitats</t>
  </si>
  <si>
    <t>III.2.a- Étude génétique sur 
l'aire de répartition</t>
  </si>
  <si>
    <t>III.2.b- Étude génétique sur 
la population Nord Martinique</t>
  </si>
  <si>
    <t>III.3.a- Étude du territoire des 
adultes</t>
  </si>
  <si>
    <t>III.3.c- Suivi des sites de 
ponte</t>
  </si>
  <si>
    <t>III.3.e- Étude sur le régime
 alimentaire</t>
  </si>
  <si>
    <t>III.4.a- Analyse comportementale
des animaux</t>
  </si>
  <si>
    <t>III.4.b- Étude géographique 
de l'hybridation</t>
  </si>
  <si>
    <t>ONF
+
 RIPA</t>
  </si>
  <si>
    <t>Prestataire extérieur</t>
  </si>
  <si>
    <t>ONF
+
 DEAL</t>
  </si>
  <si>
    <t>RIPA</t>
  </si>
  <si>
    <t>ONF + Collectivités
+ DEAL</t>
  </si>
  <si>
    <t>DEAL
+
ONF</t>
  </si>
  <si>
    <t>COTEC puis COPIL</t>
  </si>
  <si>
    <t>ONF</t>
  </si>
  <si>
    <t>Prestataire et RIPA</t>
  </si>
  <si>
    <t>ONF
+
RIPA</t>
  </si>
  <si>
    <t>Porteur de projet national ou inter-national</t>
  </si>
  <si>
    <t>RIPA + COTEC</t>
  </si>
  <si>
    <t>Prestataire extérieur et gestionnaire</t>
  </si>
  <si>
    <t>Collectivités et gestionnaires</t>
  </si>
  <si>
    <t>COTEC+ prestataire extérieur</t>
  </si>
  <si>
    <t>COTEC</t>
  </si>
  <si>
    <t>ONF et/ou prestataire</t>
  </si>
  <si>
    <t>ONF + porteurs de projets</t>
  </si>
  <si>
    <t>ONF ou acteurs ou prestataire</t>
  </si>
  <si>
    <t>ONF + prestataire</t>
  </si>
  <si>
    <t>Gestionnaires + prestataires</t>
  </si>
  <si>
    <t>COTEC + réseau d'experts</t>
  </si>
  <si>
    <t>Gestionnaires + réseau d'acteurs + réseau d'experts</t>
  </si>
  <si>
    <t>Acteurs + univer-sitaires</t>
  </si>
  <si>
    <t>Gestionnaire + prestataire extérieur</t>
  </si>
  <si>
    <t>Univer-sitaire</t>
  </si>
  <si>
    <t>Acteurs + prestataire</t>
  </si>
  <si>
    <t>Univer-sitaire + acteurs</t>
  </si>
  <si>
    <t>Acteurs + univer-sitaires (stagiaire)</t>
  </si>
  <si>
    <t>Priorité</t>
  </si>
  <si>
    <t>ONF ou prestataire extérieur</t>
  </si>
  <si>
    <t>I.1.c- Mettre en place des
 formations 
[reconnaisssance et 
capture]</t>
  </si>
  <si>
    <r>
      <t xml:space="preserve">RIPA
</t>
    </r>
    <r>
      <rPr>
        <sz val="8"/>
        <color rgb="FF0B5394"/>
        <rFont val="Roboto"/>
      </rPr>
      <t>ou</t>
    </r>
    <r>
      <rPr>
        <b/>
        <sz val="8"/>
        <color rgb="FF0B5394"/>
        <rFont val="Roboto"/>
      </rPr>
      <t xml:space="preserve">
prestataire extérieur</t>
    </r>
  </si>
  <si>
    <t>TOTAL</t>
  </si>
  <si>
    <t>Type dépense</t>
  </si>
  <si>
    <t>Personnel</t>
  </si>
  <si>
    <t>Externe</t>
  </si>
  <si>
    <t>DEPENSES PREVISIONNELLES</t>
  </si>
  <si>
    <t>DEPENSES EXECUTEES</t>
  </si>
  <si>
    <t>ORGANISATION DU PNA</t>
  </si>
  <si>
    <t>Sous-total action I.1-Réduire la pression exercée par l'iguane commun</t>
  </si>
  <si>
    <t>FINANCEMENT 1</t>
  </si>
  <si>
    <t>TOTAL FINANCEMENTS OBTENUS</t>
  </si>
  <si>
    <t>ECART EXECUTE - PREVISIONNEL</t>
  </si>
  <si>
    <t>ECART PREVISIONNEL</t>
  </si>
  <si>
    <t>ECART EXECUTE</t>
  </si>
  <si>
    <t>ECART FINANCEMENTS OBTENUS - BUDGET PREVISIONNEL</t>
  </si>
  <si>
    <t>ESTIMATION BUDGETAIRE PNA</t>
  </si>
  <si>
    <t>TOTAL PNA</t>
  </si>
  <si>
    <t>Sous-total action III.4-Comprendre les mécanismes d'interactions entre l'iguane commun et l'iguane des petites Antilles</t>
  </si>
  <si>
    <t>Sous-total action III.3-Améliorer les connaissances sur l'écologie et la biologie de l'espèce</t>
  </si>
  <si>
    <t>Sous-total action III.2-Étudier la phylogénie de l'iguane des petites Antilles</t>
  </si>
  <si>
    <t>Sous-total action III.1-Poursuivre le suivi des populations d'iguane des petites Antilles</t>
  </si>
  <si>
    <t>Sous-total action II.3-Renforcer les partenariats à l'échelle internationale</t>
  </si>
  <si>
    <t>Sous-total action II.2-Disposer d'outils de diffusion interne de l'information</t>
  </si>
  <si>
    <t>Sous-total action II.1-Définir une stratégie de communication externe et la mettre en œuvre</t>
  </si>
  <si>
    <t>Sous-total action I.5-Améliorer la conservation des habitats de l'espèce</t>
  </si>
  <si>
    <t>Sous-total action I.5-Conserver la diversité génétique et augmenter le nombre de populations</t>
  </si>
  <si>
    <t>Sous-total action I.4-Réduire la mortalité non naturelle de l'espèce</t>
  </si>
  <si>
    <t>Sous-total action I.3-Créer des fiches réflexes par menace et pour chaque population</t>
  </si>
  <si>
    <t>Sous-total action I.2-Améliorer les outils réglementaires disponibles pour la protection de l'espèce</t>
  </si>
  <si>
    <r>
      <t xml:space="preserve">TOTAL OBJECTIF I- RETABLIR L'IGUANE DES PETITES ANTILLES DANS UN ETAT FAVORABLE PAR DES ACTIONS DE </t>
    </r>
    <r>
      <rPr>
        <b/>
        <u/>
        <sz val="11"/>
        <rFont val="Roboto"/>
      </rPr>
      <t>CONSERVATION</t>
    </r>
    <r>
      <rPr>
        <b/>
        <sz val="11"/>
        <rFont val="Roboto"/>
      </rPr>
      <t xml:space="preserve"> ADAPTEES</t>
    </r>
  </si>
  <si>
    <r>
      <t xml:space="preserve">TOTALOBJECTIF II- </t>
    </r>
    <r>
      <rPr>
        <b/>
        <u/>
        <sz val="11"/>
        <rFont val="Roboto"/>
      </rPr>
      <t>SENSIBILISER</t>
    </r>
    <r>
      <rPr>
        <b/>
        <sz val="11"/>
        <rFont val="Roboto"/>
      </rPr>
      <t xml:space="preserve"> ET FORMER LES ACTEURS AUX ENJEUX DE LA PROTECTION DE L'IGUANE DES PETITES ANTILLES</t>
    </r>
  </si>
  <si>
    <r>
      <t xml:space="preserve">TOTAL OBJECTIF III- </t>
    </r>
    <r>
      <rPr>
        <b/>
        <u/>
        <sz val="11"/>
        <rFont val="Roboto"/>
      </rPr>
      <t>SUIVRE LES TENDANCES D'EVOLUTION</t>
    </r>
    <r>
      <rPr>
        <b/>
        <sz val="11"/>
        <rFont val="Roboto"/>
      </rPr>
      <t xml:space="preserve"> DES POPULATIONS D'IGUANES DES PETITES ANTILLES ET DE LEURS HABITATS</t>
    </r>
  </si>
  <si>
    <t>FINANCEURS</t>
  </si>
  <si>
    <t>BENEFICIAIRES</t>
  </si>
  <si>
    <t>MONTANT</t>
  </si>
  <si>
    <t>%</t>
  </si>
  <si>
    <t>TOTAL FINANCEMENT</t>
  </si>
  <si>
    <t>NE RIEN SAISIR DANS LES ENCADRES ROUGES : REMPLISSAGE AUTOMATIQUE</t>
  </si>
  <si>
    <t>STRUCTURE</t>
  </si>
  <si>
    <t>ANIMATION DU PNA</t>
  </si>
  <si>
    <t>0-ANIMATION DU PNA</t>
  </si>
  <si>
    <t>0- Animation du PNA</t>
  </si>
  <si>
    <t>TOTAL ANIMATION PNA</t>
  </si>
  <si>
    <t>0- ANIMATION DU PNA</t>
  </si>
  <si>
    <t>0-Animation du PNA</t>
  </si>
  <si>
    <t>PNA Iguane des petites Antilles 2018-2022 - Tableau de bord financier Guadeloupe</t>
  </si>
  <si>
    <t>I.4.c- Limiter la mortalité liée
à l'homme (Désirade)</t>
  </si>
  <si>
    <t>CONVENTIONS</t>
  </si>
  <si>
    <t>Partenaire 1</t>
  </si>
  <si>
    <t>Partenaire 2</t>
  </si>
  <si>
    <t>Date signature</t>
  </si>
  <si>
    <t>Durée</t>
  </si>
  <si>
    <t>Date échéance</t>
  </si>
  <si>
    <t>Montant</t>
  </si>
  <si>
    <t>ONF (MIG Bio)</t>
  </si>
  <si>
    <t>Sous-total action I.6-Améliorer la conservation des habitats de l'espèce</t>
  </si>
  <si>
    <t>DEAL Guadeloupe</t>
  </si>
  <si>
    <t>ONF (MIG Bio / FEDER)</t>
  </si>
  <si>
    <t>FINANCEMENT en cours DEAL pour association Titè à La Désirade (2020)</t>
  </si>
  <si>
    <t>RECETTES</t>
  </si>
  <si>
    <t>Financeur</t>
  </si>
  <si>
    <t>Date versement</t>
  </si>
  <si>
    <t>Intitulé versement</t>
  </si>
  <si>
    <t>Bénéficiaire</t>
  </si>
  <si>
    <t>FINANCEMENT soldé DEAL pour ONF : Lutte iguane commun à Désirade en 2018</t>
  </si>
  <si>
    <t>FINANCEMENT soldé DEAL pour ONF : Lutte iguane commun en Guadeloupe en 2019</t>
  </si>
  <si>
    <t>FINANCEMENT en cours : MTE MIGBio annuel pour ONF (2018-2020)</t>
  </si>
  <si>
    <t>FINANCEMENT en cours OFB-DEAL pour ONF Pointe des Colibris (2019-2021)</t>
  </si>
  <si>
    <t>FINANCEMENT en cours FEDER pour ONF : Conservation IPA et TM (2018-2022)</t>
  </si>
  <si>
    <t>FINANCEMENT en cours DEAL Guadeloupe pour ONF : Animation des PNA (2017-2022) : 50% pour le PNA IPA</t>
  </si>
  <si>
    <t>Responsable interne suivi financement :</t>
  </si>
  <si>
    <t>Nicolas PARANTHOËN</t>
  </si>
  <si>
    <t>ONF 971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</si>
</sst>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yyyy"/>
    <numFmt numFmtId="165" formatCode="#,##0\ _€"/>
    <numFmt numFmtId="166" formatCode="#,##0\ &quot;€&quot;"/>
  </numFmts>
  <fonts count="70">
    <font>
      <sz val="10"/>
      <color rgb="FF000000"/>
      <name val="Arial"/>
    </font>
    <font>
      <sz val="11"/>
      <name val="Poppins"/>
    </font>
    <font>
      <b/>
      <sz val="11"/>
      <color rgb="FF0B5394"/>
      <name val="Poppins"/>
    </font>
    <font>
      <b/>
      <sz val="10"/>
      <color rgb="FF666666"/>
      <name val="Roboto"/>
    </font>
    <font>
      <sz val="10"/>
      <color rgb="FF999999"/>
      <name val="Roboto"/>
    </font>
    <font>
      <sz val="11"/>
      <color rgb="FF000000"/>
      <name val="Poppins"/>
    </font>
    <font>
      <sz val="11"/>
      <color rgb="FF0B5394"/>
      <name val="Poppins"/>
    </font>
    <font>
      <sz val="10"/>
      <name val="Arial"/>
      <family val="2"/>
    </font>
    <font>
      <b/>
      <sz val="8"/>
      <color rgb="FF0B5394"/>
      <name val="Roboto"/>
    </font>
    <font>
      <b/>
      <sz val="9"/>
      <color rgb="FFFFFFFF"/>
      <name val="Roboto"/>
    </font>
    <font>
      <sz val="11"/>
      <name val="Century Gothic"/>
      <family val="2"/>
    </font>
    <font>
      <sz val="8"/>
      <color rgb="FF0B5394"/>
      <name val="Roboto"/>
    </font>
    <font>
      <b/>
      <sz val="9"/>
      <color rgb="FF0B5394"/>
      <name val="Roboto"/>
    </font>
    <font>
      <b/>
      <sz val="16"/>
      <color rgb="FF000000"/>
      <name val="Roboto"/>
    </font>
    <font>
      <b/>
      <sz val="16"/>
      <color rgb="FFB85B22"/>
      <name val="Roboto"/>
    </font>
    <font>
      <sz val="11"/>
      <name val="Roboto"/>
    </font>
    <font>
      <sz val="8"/>
      <color rgb="FF434343"/>
      <name val="Roboto"/>
    </font>
    <font>
      <sz val="10"/>
      <color rgb="FF0B5394"/>
      <name val="Arial"/>
      <family val="2"/>
    </font>
    <font>
      <sz val="9"/>
      <color rgb="FFFFFFFF"/>
      <name val="Roboto"/>
    </font>
    <font>
      <b/>
      <sz val="9"/>
      <color rgb="FF434343"/>
      <name val="Roboto"/>
    </font>
    <font>
      <sz val="9"/>
      <color rgb="FF434343"/>
      <name val="Roboto"/>
    </font>
    <font>
      <b/>
      <sz val="8"/>
      <color rgb="FF434343"/>
      <name val="Roboto"/>
    </font>
    <font>
      <sz val="8"/>
      <color rgb="FF0B5394"/>
      <name val="Arial"/>
      <family val="2"/>
    </font>
    <font>
      <sz val="11"/>
      <color rgb="FF434343"/>
      <name val="Roboto"/>
    </font>
    <font>
      <b/>
      <sz val="11"/>
      <color rgb="FF434343"/>
      <name val="Roboto"/>
    </font>
    <font>
      <b/>
      <sz val="11"/>
      <color rgb="FF0B5394"/>
      <name val="Roboto"/>
    </font>
    <font>
      <sz val="10"/>
      <name val="Arial"/>
      <family val="2"/>
    </font>
    <font>
      <sz val="11"/>
      <color rgb="FF0B5394"/>
      <name val="Roboto"/>
    </font>
    <font>
      <b/>
      <sz val="24"/>
      <color rgb="FF0B5394"/>
      <name val="Roboto"/>
    </font>
    <font>
      <b/>
      <sz val="11"/>
      <color rgb="FFFFFFFF"/>
      <name val="Roboto"/>
    </font>
    <font>
      <b/>
      <sz val="10"/>
      <name val="Roboto"/>
    </font>
    <font>
      <sz val="9"/>
      <color rgb="FF0B5394"/>
      <name val="Roboto"/>
    </font>
    <font>
      <b/>
      <sz val="9"/>
      <color rgb="FF325F68"/>
      <name val="Roboto"/>
    </font>
    <font>
      <sz val="9"/>
      <color rgb="FF573A1D"/>
      <name val="Roboto"/>
    </font>
    <font>
      <b/>
      <sz val="10"/>
      <color rgb="FF0B5394"/>
      <name val="Roboto"/>
    </font>
    <font>
      <b/>
      <sz val="10"/>
      <name val="Arial"/>
      <family val="2"/>
    </font>
    <font>
      <sz val="9"/>
      <color rgb="FF172B2F"/>
      <name val="Roboto"/>
    </font>
    <font>
      <u/>
      <sz val="9"/>
      <color rgb="FF360036"/>
      <name val="Arial"/>
      <family val="2"/>
    </font>
    <font>
      <sz val="9"/>
      <name val="Roboto"/>
    </font>
    <font>
      <b/>
      <sz val="11"/>
      <name val="Roboto"/>
    </font>
    <font>
      <b/>
      <sz val="9"/>
      <name val="Roboto"/>
    </font>
    <font>
      <sz val="8"/>
      <name val="Roboto"/>
    </font>
    <font>
      <b/>
      <sz val="9"/>
      <color rgb="FF573A1D"/>
      <name val="Roboto"/>
    </font>
    <font>
      <b/>
      <sz val="9"/>
      <color theme="5" tint="-0.499984740745262"/>
      <name val="Roboto"/>
    </font>
    <font>
      <sz val="8"/>
      <color theme="1" tint="0.249977111117893"/>
      <name val="Roboto"/>
    </font>
    <font>
      <sz val="9"/>
      <color theme="1" tint="0.249977111117893"/>
      <name val="Roboto"/>
    </font>
    <font>
      <b/>
      <i/>
      <sz val="9"/>
      <color theme="5" tint="-0.499984740745262"/>
      <name val="Roboto"/>
    </font>
    <font>
      <b/>
      <i/>
      <sz val="11"/>
      <color rgb="FF0B5394"/>
      <name val="Roboto"/>
    </font>
    <font>
      <b/>
      <i/>
      <sz val="11"/>
      <name val="Roboto"/>
    </font>
    <font>
      <i/>
      <sz val="9"/>
      <color theme="1" tint="0.249977111117893"/>
      <name val="Roboto"/>
    </font>
    <font>
      <b/>
      <i/>
      <sz val="10"/>
      <name val="Roboto"/>
    </font>
    <font>
      <b/>
      <i/>
      <sz val="9"/>
      <color rgb="FF325F68"/>
      <name val="Roboto"/>
    </font>
    <font>
      <b/>
      <i/>
      <sz val="9"/>
      <color theme="9" tint="-0.499984740745262"/>
      <name val="Roboto"/>
    </font>
    <font>
      <b/>
      <sz val="9"/>
      <color rgb="FF172B2F"/>
      <name val="Roboto"/>
    </font>
    <font>
      <b/>
      <sz val="8"/>
      <name val="Roboto"/>
    </font>
    <font>
      <b/>
      <sz val="10"/>
      <color rgb="FF172B2F"/>
      <name val="Roboto"/>
    </font>
    <font>
      <u/>
      <sz val="9"/>
      <name val="Arial"/>
      <family val="2"/>
    </font>
    <font>
      <i/>
      <sz val="9"/>
      <name val="Roboto"/>
    </font>
    <font>
      <sz val="10"/>
      <name val="Roboto"/>
    </font>
    <font>
      <b/>
      <u/>
      <sz val="11"/>
      <name val="Roboto"/>
    </font>
    <font>
      <u/>
      <sz val="9"/>
      <color theme="0"/>
      <name val="Arial"/>
      <family val="2"/>
    </font>
    <font>
      <sz val="9"/>
      <color theme="0"/>
      <name val="Roboto"/>
    </font>
    <font>
      <b/>
      <sz val="9"/>
      <color theme="0"/>
      <name val="Roboto"/>
    </font>
    <font>
      <b/>
      <sz val="18"/>
      <color rgb="FFFF0000"/>
      <name val="Roboto"/>
    </font>
    <font>
      <i/>
      <sz val="10"/>
      <name val="Roboto"/>
    </font>
    <font>
      <i/>
      <sz val="9"/>
      <color rgb="FF172B2F"/>
      <name val="Roboto"/>
    </font>
    <font>
      <b/>
      <i/>
      <sz val="9"/>
      <name val="Roboto"/>
    </font>
    <font>
      <sz val="9"/>
      <name val="Arial"/>
      <family val="2"/>
    </font>
    <font>
      <b/>
      <sz val="9"/>
      <name val="Arial"/>
      <family val="2"/>
    </font>
    <font>
      <i/>
      <sz val="11"/>
      <name val="Roboto"/>
    </font>
  </fonts>
  <fills count="3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0B5394"/>
        <bgColor rgb="FF0B5394"/>
      </patternFill>
    </fill>
    <fill>
      <patternFill patternType="solid">
        <fgColor rgb="FF45818E"/>
        <bgColor rgb="FF45818E"/>
      </patternFill>
    </fill>
    <fill>
      <patternFill patternType="solid">
        <fgColor rgb="FF996633"/>
        <bgColor rgb="FF45818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ADF4"/>
        <bgColor indexed="64"/>
      </patternFill>
    </fill>
    <fill>
      <patternFill patternType="solid">
        <fgColor rgb="FF93C7F7"/>
        <bgColor indexed="64"/>
      </patternFill>
    </fill>
    <fill>
      <patternFill patternType="solid">
        <fgColor rgb="FFC9E3FB"/>
        <bgColor indexed="64"/>
      </patternFill>
    </fill>
    <fill>
      <patternFill patternType="solid">
        <fgColor rgb="FF8CBEC6"/>
        <bgColor indexed="64"/>
      </patternFill>
    </fill>
    <fill>
      <patternFill patternType="solid">
        <fgColor rgb="FFB3D1D7"/>
        <bgColor indexed="64"/>
      </patternFill>
    </fill>
    <fill>
      <patternFill patternType="solid">
        <fgColor rgb="FFD9E8EB"/>
        <bgColor indexed="64"/>
      </patternFill>
    </fill>
    <fill>
      <patternFill patternType="solid">
        <fgColor theme="7" tint="-0.499984740745262"/>
        <bgColor rgb="FF45818E"/>
      </patternFill>
    </fill>
    <fill>
      <patternFill patternType="solid">
        <fgColor theme="5" tint="-0.499984740745262"/>
        <bgColor rgb="FF45818E"/>
      </patternFill>
    </fill>
    <fill>
      <patternFill patternType="solid">
        <fgColor theme="9" tint="-0.499984740745262"/>
        <bgColor rgb="FF45818E"/>
      </patternFill>
    </fill>
    <fill>
      <patternFill patternType="solid">
        <fgColor rgb="FFF09B62"/>
        <bgColor indexed="64"/>
      </patternFill>
    </fill>
    <fill>
      <patternFill patternType="solid">
        <fgColor rgb="FFF5BC95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C5C5C5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A0CD85"/>
        <bgColor indexed="64"/>
      </patternFill>
    </fill>
    <fill>
      <patternFill patternType="solid">
        <fgColor rgb="FFBFDDAD"/>
        <bgColor indexed="64"/>
      </patternFill>
    </fill>
    <fill>
      <patternFill patternType="solid">
        <fgColor rgb="FFDFEED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E2E2E2"/>
        <bgColor rgb="FFF3F3F3"/>
      </patternFill>
    </fill>
    <fill>
      <patternFill patternType="solid">
        <fgColor theme="4" tint="-0.499984740745262"/>
        <bgColor rgb="FF45818E"/>
      </patternFill>
    </fill>
    <fill>
      <patternFill patternType="solid">
        <fgColor theme="7"/>
        <bgColor rgb="FF45818E"/>
      </patternFill>
    </fill>
  </fills>
  <borders count="180">
    <border>
      <left/>
      <right/>
      <top/>
      <bottom/>
      <diagonal/>
    </border>
    <border>
      <left/>
      <right/>
      <top/>
      <bottom style="hair">
        <color rgb="FF999999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rgb="FFC00000"/>
      </right>
      <top/>
      <bottom/>
      <diagonal/>
    </border>
    <border>
      <left style="thick">
        <color rgb="FFC00000"/>
      </left>
      <right style="thick">
        <color rgb="FFC00000"/>
      </right>
      <top/>
      <bottom/>
      <diagonal/>
    </border>
    <border>
      <left style="thick">
        <color rgb="FFC00000"/>
      </left>
      <right style="medium">
        <color indexed="64"/>
      </right>
      <top/>
      <bottom/>
      <diagonal/>
    </border>
    <border>
      <left style="dotted">
        <color indexed="64"/>
      </left>
      <right style="thick">
        <color rgb="FFC00000"/>
      </right>
      <top/>
      <bottom/>
      <diagonal/>
    </border>
    <border>
      <left style="dotted">
        <color indexed="64"/>
      </left>
      <right style="thick">
        <color rgb="FFC00000"/>
      </right>
      <top style="medium">
        <color indexed="64"/>
      </top>
      <bottom/>
      <diagonal/>
    </border>
    <border>
      <left style="dotted">
        <color indexed="64"/>
      </left>
      <right style="thick">
        <color rgb="FFC00000"/>
      </right>
      <top/>
      <bottom style="medium">
        <color indexed="64"/>
      </bottom>
      <diagonal/>
    </border>
    <border>
      <left style="thick">
        <color rgb="FFC00000"/>
      </left>
      <right/>
      <top/>
      <bottom style="medium">
        <color indexed="64"/>
      </bottom>
      <diagonal/>
    </border>
    <border>
      <left style="dotted">
        <color indexed="64"/>
      </left>
      <right style="thick">
        <color rgb="FFC00000"/>
      </right>
      <top/>
      <bottom style="thin">
        <color indexed="64"/>
      </bottom>
      <diagonal/>
    </border>
    <border>
      <left style="dotted">
        <color indexed="64"/>
      </left>
      <right style="thick">
        <color rgb="FFC00000"/>
      </right>
      <top style="thin">
        <color indexed="64"/>
      </top>
      <bottom/>
      <diagonal/>
    </border>
    <border>
      <left/>
      <right style="thick">
        <color rgb="FFC00000"/>
      </right>
      <top/>
      <bottom style="medium">
        <color indexed="64"/>
      </bottom>
      <diagonal/>
    </border>
    <border>
      <left style="dotted">
        <color indexed="64"/>
      </left>
      <right style="thick">
        <color rgb="FFC00000"/>
      </right>
      <top style="hair">
        <color indexed="64"/>
      </top>
      <bottom/>
      <diagonal/>
    </border>
    <border>
      <left style="dotted">
        <color indexed="64"/>
      </left>
      <right style="thick">
        <color rgb="FFC00000"/>
      </right>
      <top/>
      <bottom style="hair">
        <color indexed="64"/>
      </bottom>
      <diagonal/>
    </border>
    <border>
      <left/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thick">
        <color rgb="FFC00000"/>
      </left>
      <right style="thin">
        <color auto="1"/>
      </right>
      <top/>
      <bottom/>
      <diagonal/>
    </border>
    <border>
      <left style="thick">
        <color rgb="FFC00000"/>
      </left>
      <right style="thin">
        <color auto="1"/>
      </right>
      <top/>
      <bottom style="medium">
        <color indexed="64"/>
      </bottom>
      <diagonal/>
    </border>
    <border>
      <left style="thick">
        <color rgb="FFC00000"/>
      </left>
      <right style="thin">
        <color auto="1"/>
      </right>
      <top style="medium">
        <color indexed="64"/>
      </top>
      <bottom/>
      <diagonal/>
    </border>
    <border>
      <left style="thick">
        <color rgb="FFC00000"/>
      </left>
      <right style="thin">
        <color auto="1"/>
      </right>
      <top style="thin">
        <color indexed="64"/>
      </top>
      <bottom/>
      <diagonal/>
    </border>
    <border>
      <left style="thick">
        <color rgb="FFC00000"/>
      </left>
      <right style="thin">
        <color auto="1"/>
      </right>
      <top style="hair">
        <color indexed="64"/>
      </top>
      <bottom/>
      <diagonal/>
    </border>
    <border>
      <left style="thick">
        <color rgb="FFC00000"/>
      </left>
      <right style="thin">
        <color auto="1"/>
      </right>
      <top/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/>
      <diagonal/>
    </border>
    <border>
      <left style="medium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dotted">
        <color indexed="64"/>
      </right>
      <top style="medium">
        <color rgb="FFFF0000"/>
      </top>
      <bottom/>
      <diagonal/>
    </border>
    <border>
      <left style="dotted">
        <color indexed="64"/>
      </left>
      <right style="dotted">
        <color indexed="64"/>
      </right>
      <top style="medium">
        <color rgb="FFFF0000"/>
      </top>
      <bottom/>
      <diagonal/>
    </border>
    <border>
      <left style="dotted">
        <color indexed="64"/>
      </left>
      <right/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 style="dotted">
        <color indexed="64"/>
      </left>
      <right style="medium">
        <color indexed="64"/>
      </right>
      <top style="medium">
        <color rgb="FFFF0000"/>
      </top>
      <bottom/>
      <diagonal/>
    </border>
    <border>
      <left style="dotted">
        <color indexed="64"/>
      </left>
      <right style="thick">
        <color rgb="FFC0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/>
      <bottom/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tted">
        <color indexed="64"/>
      </right>
      <top/>
      <bottom style="medium">
        <color rgb="FFFF0000"/>
      </bottom>
      <diagonal/>
    </border>
    <border>
      <left style="dotted">
        <color indexed="64"/>
      </left>
      <right style="dotted">
        <color indexed="64"/>
      </right>
      <top/>
      <bottom style="medium">
        <color rgb="FFFF0000"/>
      </bottom>
      <diagonal/>
    </border>
    <border>
      <left style="dotted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tted">
        <color indexed="64"/>
      </left>
      <right style="medium">
        <color indexed="64"/>
      </right>
      <top/>
      <bottom style="medium">
        <color rgb="FFFF0000"/>
      </bottom>
      <diagonal/>
    </border>
    <border>
      <left style="dotted">
        <color indexed="64"/>
      </left>
      <right style="thick">
        <color rgb="FFC00000"/>
      </right>
      <top/>
      <bottom style="medium">
        <color rgb="FFFF0000"/>
      </bottom>
      <diagonal/>
    </border>
    <border>
      <left style="dotted">
        <color indexed="64"/>
      </left>
      <right style="medium">
        <color rgb="FFFF0000"/>
      </right>
      <top style="medium">
        <color rgb="FFFF0000"/>
      </top>
      <bottom/>
      <diagonal/>
    </border>
    <border>
      <left style="dotted">
        <color indexed="64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rgb="FFFF0000"/>
      </right>
      <top/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rgb="FFFF0000"/>
      </right>
      <top style="medium">
        <color indexed="64"/>
      </top>
      <bottom/>
      <diagonal/>
    </border>
    <border>
      <left style="dotted">
        <color indexed="64"/>
      </left>
      <right style="medium">
        <color rgb="FFFF0000"/>
      </right>
      <top/>
      <bottom style="thin">
        <color indexed="64"/>
      </bottom>
      <diagonal/>
    </border>
    <border>
      <left style="dotted">
        <color indexed="64"/>
      </left>
      <right style="medium">
        <color rgb="FFFF0000"/>
      </right>
      <top style="thin">
        <color indexed="64"/>
      </top>
      <bottom/>
      <diagonal/>
    </border>
    <border>
      <left style="dotted">
        <color indexed="64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rgb="FFFF0000"/>
      </right>
      <top style="hair">
        <color indexed="64"/>
      </top>
      <bottom/>
      <diagonal/>
    </border>
    <border>
      <left style="medium">
        <color rgb="FFFF0000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rgb="FFFF0000"/>
      </right>
      <top/>
      <bottom style="hair">
        <color indexed="64"/>
      </bottom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dotted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medium">
        <color rgb="FFFF0000"/>
      </top>
      <bottom/>
      <diagonal/>
    </border>
    <border>
      <left style="hair">
        <color indexed="64"/>
      </left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 style="hair">
        <color indexed="64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hair">
        <color indexed="64"/>
      </bottom>
      <diagonal/>
    </border>
    <border>
      <left/>
      <right style="medium">
        <color rgb="FFFF0000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medium">
        <color rgb="FFFF0000"/>
      </left>
      <right style="medium">
        <color indexed="64"/>
      </right>
      <top/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medium">
        <color rgb="FFFF0000"/>
      </left>
      <right style="medium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FF0000"/>
      </right>
      <top style="medium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/>
      <top/>
      <bottom/>
      <diagonal/>
    </border>
    <border>
      <left style="thick">
        <color rgb="FFC00000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rgb="FFC00000"/>
      </left>
      <right style="thin">
        <color auto="1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rgb="FFC00000"/>
      </left>
      <right style="thin">
        <color auto="1"/>
      </right>
      <top style="medium">
        <color auto="1"/>
      </top>
      <bottom style="thin">
        <color theme="0" tint="-0.24994659260841701"/>
      </bottom>
      <diagonal/>
    </border>
    <border>
      <left/>
      <right style="thin">
        <color indexed="64"/>
      </right>
      <top style="medium">
        <color auto="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ck">
        <color rgb="FFC00000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1309">
    <xf numFmtId="0" fontId="0" fillId="0" borderId="0" xfId="0" applyFont="1" applyAlignment="1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7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10" fillId="0" borderId="0" xfId="0" applyFont="1" applyAlignment="1">
      <alignment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7" fillId="3" borderId="0" xfId="0" applyFont="1" applyFill="1" applyAlignment="1">
      <alignment horizont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7" fillId="3" borderId="0" xfId="0" applyFont="1" applyFill="1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3" fillId="2" borderId="0" xfId="0" applyFont="1" applyFill="1" applyAlignment="1"/>
    <xf numFmtId="0" fontId="13" fillId="2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0" fontId="22" fillId="3" borderId="0" xfId="0" applyFont="1" applyFill="1"/>
    <xf numFmtId="0" fontId="11" fillId="3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14" fillId="2" borderId="0" xfId="0" applyNumberFormat="1" applyFont="1" applyFill="1" applyAlignment="1">
      <alignment horizontal="center" wrapText="1"/>
    </xf>
    <xf numFmtId="0" fontId="26" fillId="3" borderId="0" xfId="0" applyFont="1" applyFill="1" applyAlignment="1"/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7" fillId="3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horizontal="left"/>
    </xf>
    <xf numFmtId="0" fontId="0" fillId="0" borderId="0" xfId="0" applyFont="1" applyAlignment="1"/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left" vertical="center"/>
    </xf>
    <xf numFmtId="0" fontId="29" fillId="7" borderId="4" xfId="0" applyFont="1" applyFill="1" applyBorder="1" applyAlignment="1">
      <alignment vertical="center" wrapText="1"/>
    </xf>
    <xf numFmtId="0" fontId="33" fillId="0" borderId="8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  <xf numFmtId="0" fontId="33" fillId="0" borderId="27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45" xfId="0" applyFont="1" applyBorder="1" applyAlignment="1">
      <alignment horizontal="left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43" fillId="3" borderId="15" xfId="0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38" fillId="20" borderId="13" xfId="0" applyFont="1" applyFill="1" applyBorder="1" applyAlignment="1">
      <alignment horizontal="left" vertical="center" wrapText="1"/>
    </xf>
    <xf numFmtId="0" fontId="38" fillId="21" borderId="9" xfId="0" applyFont="1" applyFill="1" applyBorder="1" applyAlignment="1">
      <alignment horizontal="left" vertical="center" wrapText="1"/>
    </xf>
    <xf numFmtId="0" fontId="38" fillId="22" borderId="9" xfId="0" applyFont="1" applyFill="1" applyBorder="1" applyAlignment="1">
      <alignment horizontal="left" vertical="center" wrapText="1"/>
    </xf>
    <xf numFmtId="0" fontId="52" fillId="3" borderId="15" xfId="0" applyFont="1" applyFill="1" applyBorder="1" applyAlignment="1">
      <alignment horizontal="center" vertical="center" wrapText="1"/>
    </xf>
    <xf numFmtId="0" fontId="36" fillId="21" borderId="9" xfId="0" applyFont="1" applyFill="1" applyBorder="1" applyAlignment="1">
      <alignment vertical="center" wrapText="1"/>
    </xf>
    <xf numFmtId="0" fontId="36" fillId="22" borderId="34" xfId="0" applyFont="1" applyFill="1" applyBorder="1" applyAlignment="1">
      <alignment vertical="center" wrapText="1"/>
    </xf>
    <xf numFmtId="0" fontId="36" fillId="20" borderId="43" xfId="0" applyFont="1" applyFill="1" applyBorder="1" applyAlignment="1">
      <alignment horizontal="left" vertical="center" wrapText="1"/>
    </xf>
    <xf numFmtId="165" fontId="11" fillId="0" borderId="40" xfId="0" applyNumberFormat="1" applyFont="1" applyFill="1" applyBorder="1" applyAlignment="1">
      <alignment vertical="center" wrapText="1"/>
    </xf>
    <xf numFmtId="165" fontId="11" fillId="0" borderId="22" xfId="0" applyNumberFormat="1" applyFont="1" applyFill="1" applyBorder="1" applyAlignment="1">
      <alignment vertical="center" wrapText="1"/>
    </xf>
    <xf numFmtId="165" fontId="11" fillId="0" borderId="31" xfId="0" applyNumberFormat="1" applyFont="1" applyFill="1" applyBorder="1" applyAlignment="1">
      <alignment vertical="center" wrapText="1"/>
    </xf>
    <xf numFmtId="165" fontId="11" fillId="0" borderId="21" xfId="0" applyNumberFormat="1" applyFont="1" applyFill="1" applyBorder="1" applyAlignment="1">
      <alignment vertical="center" wrapText="1"/>
    </xf>
    <xf numFmtId="165" fontId="11" fillId="0" borderId="39" xfId="0" applyNumberFormat="1" applyFont="1" applyFill="1" applyBorder="1" applyAlignment="1">
      <alignment vertical="center" wrapText="1"/>
    </xf>
    <xf numFmtId="165" fontId="11" fillId="0" borderId="30" xfId="0" applyNumberFormat="1" applyFont="1" applyFill="1" applyBorder="1" applyAlignment="1">
      <alignment vertical="center" wrapText="1"/>
    </xf>
    <xf numFmtId="0" fontId="36" fillId="22" borderId="62" xfId="0" applyFont="1" applyFill="1" applyBorder="1" applyAlignment="1">
      <alignment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32" fillId="3" borderId="21" xfId="0" applyFont="1" applyFill="1" applyBorder="1" applyAlignment="1">
      <alignment horizontal="center" vertical="center" wrapText="1"/>
    </xf>
    <xf numFmtId="0" fontId="32" fillId="3" borderId="22" xfId="0" applyFont="1" applyFill="1" applyBorder="1" applyAlignment="1">
      <alignment horizontal="center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3" borderId="66" xfId="0" applyFont="1" applyFill="1" applyBorder="1" applyAlignment="1">
      <alignment horizontal="center" vertical="center" wrapText="1"/>
    </xf>
    <xf numFmtId="0" fontId="51" fillId="3" borderId="15" xfId="0" applyFont="1" applyFill="1" applyBorder="1" applyAlignment="1">
      <alignment horizontal="center" vertical="center" wrapText="1"/>
    </xf>
    <xf numFmtId="0" fontId="51" fillId="3" borderId="21" xfId="0" applyFont="1" applyFill="1" applyBorder="1" applyAlignment="1">
      <alignment horizontal="center" vertical="center" wrapText="1"/>
    </xf>
    <xf numFmtId="0" fontId="51" fillId="3" borderId="22" xfId="0" applyFont="1" applyFill="1" applyBorder="1" applyAlignment="1">
      <alignment horizontal="center" vertical="center" wrapText="1"/>
    </xf>
    <xf numFmtId="0" fontId="51" fillId="3" borderId="66" xfId="0" applyFont="1" applyFill="1" applyBorder="1" applyAlignment="1">
      <alignment horizontal="center" vertical="center" wrapText="1"/>
    </xf>
    <xf numFmtId="0" fontId="52" fillId="3" borderId="9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52" fillId="3" borderId="22" xfId="0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 wrapText="1"/>
    </xf>
    <xf numFmtId="0" fontId="52" fillId="3" borderId="66" xfId="0" applyFont="1" applyFill="1" applyBorder="1" applyAlignment="1">
      <alignment horizontal="center" vertical="center" wrapText="1"/>
    </xf>
    <xf numFmtId="0" fontId="43" fillId="3" borderId="21" xfId="0" applyFont="1" applyFill="1" applyBorder="1" applyAlignment="1">
      <alignment horizontal="center" vertical="center" wrapText="1"/>
    </xf>
    <xf numFmtId="0" fontId="43" fillId="3" borderId="22" xfId="0" applyFont="1" applyFill="1" applyBorder="1" applyAlignment="1">
      <alignment horizontal="center" vertical="center" wrapText="1"/>
    </xf>
    <xf numFmtId="0" fontId="43" fillId="3" borderId="23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21" xfId="0" applyFont="1" applyFill="1" applyBorder="1" applyAlignment="1">
      <alignment horizontal="center" vertical="center" wrapText="1"/>
    </xf>
    <xf numFmtId="0" fontId="46" fillId="3" borderId="22" xfId="0" applyFont="1" applyFill="1" applyBorder="1" applyAlignment="1">
      <alignment horizontal="center" vertical="center" wrapText="1"/>
    </xf>
    <xf numFmtId="0" fontId="55" fillId="20" borderId="13" xfId="0" applyFont="1" applyFill="1" applyBorder="1" applyAlignment="1">
      <alignment horizontal="left" vertical="center" wrapText="1"/>
    </xf>
    <xf numFmtId="0" fontId="55" fillId="21" borderId="9" xfId="0" applyFont="1" applyFill="1" applyBorder="1" applyAlignment="1">
      <alignment vertical="center" wrapText="1"/>
    </xf>
    <xf numFmtId="0" fontId="55" fillId="22" borderId="11" xfId="0" applyFont="1" applyFill="1" applyBorder="1" applyAlignment="1">
      <alignment vertical="center" wrapText="1"/>
    </xf>
    <xf numFmtId="0" fontId="55" fillId="22" borderId="9" xfId="0" applyFont="1" applyFill="1" applyBorder="1" applyAlignment="1">
      <alignment vertical="center" wrapText="1"/>
    </xf>
    <xf numFmtId="0" fontId="55" fillId="22" borderId="62" xfId="0" applyFont="1" applyFill="1" applyBorder="1" applyAlignment="1">
      <alignment vertical="center" wrapText="1"/>
    </xf>
    <xf numFmtId="0" fontId="55" fillId="20" borderId="57" xfId="0" applyFont="1" applyFill="1" applyBorder="1" applyAlignment="1">
      <alignment horizontal="left" vertical="center" wrapText="1"/>
    </xf>
    <xf numFmtId="0" fontId="12" fillId="3" borderId="51" xfId="0" applyFont="1" applyFill="1" applyBorder="1" applyAlignment="1">
      <alignment horizontal="center" vertical="center" wrapText="1"/>
    </xf>
    <xf numFmtId="0" fontId="40" fillId="20" borderId="57" xfId="0" applyFont="1" applyFill="1" applyBorder="1" applyAlignment="1">
      <alignment horizontal="left" vertical="center" wrapText="1"/>
    </xf>
    <xf numFmtId="0" fontId="40" fillId="21" borderId="9" xfId="0" applyFont="1" applyFill="1" applyBorder="1" applyAlignment="1">
      <alignment vertical="center" wrapText="1"/>
    </xf>
    <xf numFmtId="0" fontId="40" fillId="22" borderId="34" xfId="0" applyFont="1" applyFill="1" applyBorder="1" applyAlignment="1">
      <alignment vertical="center" wrapText="1"/>
    </xf>
    <xf numFmtId="0" fontId="40" fillId="22" borderId="11" xfId="0" applyFont="1" applyFill="1" applyBorder="1" applyAlignment="1">
      <alignment vertical="center" wrapText="1"/>
    </xf>
    <xf numFmtId="165" fontId="40" fillId="20" borderId="54" xfId="0" applyNumberFormat="1" applyFont="1" applyFill="1" applyBorder="1" applyAlignment="1">
      <alignment horizontal="right" vertical="center" wrapText="1"/>
    </xf>
    <xf numFmtId="165" fontId="40" fillId="20" borderId="55" xfId="0" applyNumberFormat="1" applyFont="1" applyFill="1" applyBorder="1" applyAlignment="1">
      <alignment horizontal="right" vertical="center" wrapText="1"/>
    </xf>
    <xf numFmtId="165" fontId="40" fillId="20" borderId="56" xfId="0" applyNumberFormat="1" applyFont="1" applyFill="1" applyBorder="1" applyAlignment="1">
      <alignment horizontal="right" vertical="center" wrapText="1"/>
    </xf>
    <xf numFmtId="165" fontId="40" fillId="20" borderId="58" xfId="0" applyNumberFormat="1" applyFont="1" applyFill="1" applyBorder="1" applyAlignment="1">
      <alignment horizontal="right" vertical="center" wrapText="1"/>
    </xf>
    <xf numFmtId="165" fontId="40" fillId="20" borderId="69" xfId="0" applyNumberFormat="1" applyFont="1" applyFill="1" applyBorder="1" applyAlignment="1">
      <alignment horizontal="right" vertical="center" wrapText="1"/>
    </xf>
    <xf numFmtId="165" fontId="38" fillId="21" borderId="15" xfId="0" applyNumberFormat="1" applyFont="1" applyFill="1" applyBorder="1" applyAlignment="1">
      <alignment horizontal="right" vertical="center" wrapText="1"/>
    </xf>
    <xf numFmtId="165" fontId="38" fillId="21" borderId="21" xfId="0" applyNumberFormat="1" applyFont="1" applyFill="1" applyBorder="1" applyAlignment="1">
      <alignment horizontal="right" vertical="center" wrapText="1"/>
    </xf>
    <xf numFmtId="165" fontId="38" fillId="21" borderId="22" xfId="0" applyNumberFormat="1" applyFont="1" applyFill="1" applyBorder="1" applyAlignment="1">
      <alignment horizontal="right" vertical="center" wrapText="1"/>
    </xf>
    <xf numFmtId="165" fontId="38" fillId="21" borderId="23" xfId="0" applyNumberFormat="1" applyFont="1" applyFill="1" applyBorder="1" applyAlignment="1">
      <alignment horizontal="right" vertical="center" wrapText="1"/>
    </xf>
    <xf numFmtId="165" fontId="38" fillId="21" borderId="66" xfId="0" applyNumberFormat="1" applyFont="1" applyFill="1" applyBorder="1" applyAlignment="1">
      <alignment horizontal="right" vertical="center" wrapText="1"/>
    </xf>
    <xf numFmtId="165" fontId="38" fillId="22" borderId="15" xfId="0" applyNumberFormat="1" applyFont="1" applyFill="1" applyBorder="1" applyAlignment="1">
      <alignment horizontal="right" vertical="center" wrapText="1"/>
    </xf>
    <xf numFmtId="165" fontId="38" fillId="22" borderId="21" xfId="0" applyNumberFormat="1" applyFont="1" applyFill="1" applyBorder="1" applyAlignment="1">
      <alignment horizontal="right" vertical="center" wrapText="1"/>
    </xf>
    <xf numFmtId="165" fontId="38" fillId="22" borderId="22" xfId="0" applyNumberFormat="1" applyFont="1" applyFill="1" applyBorder="1" applyAlignment="1">
      <alignment horizontal="right" vertical="center" wrapText="1"/>
    </xf>
    <xf numFmtId="165" fontId="38" fillId="22" borderId="23" xfId="0" applyNumberFormat="1" applyFont="1" applyFill="1" applyBorder="1" applyAlignment="1">
      <alignment horizontal="right" vertical="center" wrapText="1"/>
    </xf>
    <xf numFmtId="165" fontId="38" fillId="22" borderId="66" xfId="0" applyNumberFormat="1" applyFont="1" applyFill="1" applyBorder="1" applyAlignment="1">
      <alignment horizontal="right" vertical="center" wrapText="1"/>
    </xf>
    <xf numFmtId="165" fontId="54" fillId="20" borderId="55" xfId="0" applyNumberFormat="1" applyFont="1" applyFill="1" applyBorder="1" applyAlignment="1">
      <alignment horizontal="right" vertical="center" wrapText="1"/>
    </xf>
    <xf numFmtId="165" fontId="41" fillId="21" borderId="15" xfId="0" applyNumberFormat="1" applyFont="1" applyFill="1" applyBorder="1" applyAlignment="1">
      <alignment horizontal="right" vertical="center" wrapText="1"/>
    </xf>
    <xf numFmtId="165" fontId="58" fillId="21" borderId="15" xfId="0" applyNumberFormat="1" applyFont="1" applyFill="1" applyBorder="1" applyAlignment="1">
      <alignment horizontal="right" vertical="center" wrapText="1"/>
    </xf>
    <xf numFmtId="165" fontId="58" fillId="9" borderId="21" xfId="0" applyNumberFormat="1" applyFont="1" applyFill="1" applyBorder="1" applyAlignment="1">
      <alignment horizontal="right" vertical="center" wrapText="1"/>
    </xf>
    <xf numFmtId="165" fontId="58" fillId="9" borderId="22" xfId="0" applyNumberFormat="1" applyFont="1" applyFill="1" applyBorder="1" applyAlignment="1">
      <alignment horizontal="right" vertical="center" wrapText="1"/>
    </xf>
    <xf numFmtId="165" fontId="58" fillId="9" borderId="66" xfId="0" applyNumberFormat="1" applyFont="1" applyFill="1" applyBorder="1" applyAlignment="1">
      <alignment horizontal="right" vertical="center" wrapText="1"/>
    </xf>
    <xf numFmtId="165" fontId="58" fillId="22" borderId="16" xfId="0" applyNumberFormat="1" applyFont="1" applyFill="1" applyBorder="1" applyAlignment="1">
      <alignment horizontal="right" vertical="center" wrapText="1"/>
    </xf>
    <xf numFmtId="165" fontId="58" fillId="10" borderId="18" xfId="0" applyNumberFormat="1" applyFont="1" applyFill="1" applyBorder="1" applyAlignment="1">
      <alignment horizontal="right" vertical="center" wrapText="1"/>
    </xf>
    <xf numFmtId="165" fontId="58" fillId="10" borderId="19" xfId="0" applyNumberFormat="1" applyFont="1" applyFill="1" applyBorder="1" applyAlignment="1">
      <alignment horizontal="right" vertical="center" wrapText="1"/>
    </xf>
    <xf numFmtId="165" fontId="58" fillId="10" borderId="64" xfId="0" applyNumberFormat="1" applyFont="1" applyFill="1" applyBorder="1" applyAlignment="1">
      <alignment horizontal="right" vertical="center" wrapText="1"/>
    </xf>
    <xf numFmtId="165" fontId="58" fillId="22" borderId="59" xfId="0" applyNumberFormat="1" applyFont="1" applyFill="1" applyBorder="1" applyAlignment="1">
      <alignment horizontal="right" vertical="center" wrapText="1"/>
    </xf>
    <xf numFmtId="165" fontId="58" fillId="10" borderId="60" xfId="0" applyNumberFormat="1" applyFont="1" applyFill="1" applyBorder="1" applyAlignment="1">
      <alignment horizontal="right" vertical="center" wrapText="1"/>
    </xf>
    <xf numFmtId="165" fontId="58" fillId="10" borderId="61" xfId="0" applyNumberFormat="1" applyFont="1" applyFill="1" applyBorder="1" applyAlignment="1">
      <alignment horizontal="right" vertical="center" wrapText="1"/>
    </xf>
    <xf numFmtId="165" fontId="58" fillId="10" borderId="70" xfId="0" applyNumberFormat="1" applyFont="1" applyFill="1" applyBorder="1" applyAlignment="1">
      <alignment horizontal="right" vertical="center" wrapText="1"/>
    </xf>
    <xf numFmtId="165" fontId="30" fillId="20" borderId="54" xfId="0" applyNumberFormat="1" applyFont="1" applyFill="1" applyBorder="1" applyAlignment="1">
      <alignment horizontal="right" vertical="center" wrapText="1"/>
    </xf>
    <xf numFmtId="165" fontId="30" fillId="8" borderId="55" xfId="0" applyNumberFormat="1" applyFont="1" applyFill="1" applyBorder="1" applyAlignment="1">
      <alignment horizontal="right" vertical="center" wrapText="1"/>
    </xf>
    <xf numFmtId="165" fontId="30" fillId="8" borderId="56" xfId="0" applyNumberFormat="1" applyFont="1" applyFill="1" applyBorder="1" applyAlignment="1">
      <alignment horizontal="right" vertical="center" wrapText="1"/>
    </xf>
    <xf numFmtId="165" fontId="30" fillId="8" borderId="69" xfId="0" applyNumberFormat="1" applyFont="1" applyFill="1" applyBorder="1" applyAlignment="1">
      <alignment horizontal="right" vertical="center" wrapText="1"/>
    </xf>
    <xf numFmtId="165" fontId="58" fillId="12" borderId="21" xfId="0" applyNumberFormat="1" applyFont="1" applyFill="1" applyBorder="1" applyAlignment="1">
      <alignment horizontal="right" vertical="center" wrapText="1"/>
    </xf>
    <xf numFmtId="165" fontId="58" fillId="12" borderId="22" xfId="0" applyNumberFormat="1" applyFont="1" applyFill="1" applyBorder="1" applyAlignment="1">
      <alignment horizontal="right" vertical="center" wrapText="1"/>
    </xf>
    <xf numFmtId="165" fontId="58" fillId="12" borderId="23" xfId="0" applyNumberFormat="1" applyFont="1" applyFill="1" applyBorder="1" applyAlignment="1">
      <alignment horizontal="right" vertical="center" wrapText="1"/>
    </xf>
    <xf numFmtId="165" fontId="58" fillId="12" borderId="66" xfId="0" applyNumberFormat="1" applyFont="1" applyFill="1" applyBorder="1" applyAlignment="1">
      <alignment horizontal="right" vertical="center" wrapText="1"/>
    </xf>
    <xf numFmtId="165" fontId="58" fillId="13" borderId="18" xfId="0" applyNumberFormat="1" applyFont="1" applyFill="1" applyBorder="1" applyAlignment="1">
      <alignment horizontal="right" vertical="center" wrapText="1"/>
    </xf>
    <xf numFmtId="165" fontId="58" fillId="13" borderId="19" xfId="0" applyNumberFormat="1" applyFont="1" applyFill="1" applyBorder="1" applyAlignment="1">
      <alignment horizontal="right" vertical="center" wrapText="1"/>
    </xf>
    <xf numFmtId="165" fontId="58" fillId="13" borderId="20" xfId="0" applyNumberFormat="1" applyFont="1" applyFill="1" applyBorder="1" applyAlignment="1">
      <alignment horizontal="right" vertical="center" wrapText="1"/>
    </xf>
    <xf numFmtId="165" fontId="58" fillId="13" borderId="64" xfId="0" applyNumberFormat="1" applyFont="1" applyFill="1" applyBorder="1" applyAlignment="1">
      <alignment horizontal="right" vertical="center" wrapText="1"/>
    </xf>
    <xf numFmtId="165" fontId="58" fillId="13" borderId="60" xfId="0" applyNumberFormat="1" applyFont="1" applyFill="1" applyBorder="1" applyAlignment="1">
      <alignment horizontal="right" vertical="center" wrapText="1"/>
    </xf>
    <xf numFmtId="165" fontId="58" fillId="13" borderId="61" xfId="0" applyNumberFormat="1" applyFont="1" applyFill="1" applyBorder="1" applyAlignment="1">
      <alignment horizontal="right" vertical="center" wrapText="1"/>
    </xf>
    <xf numFmtId="165" fontId="58" fillId="13" borderId="63" xfId="0" applyNumberFormat="1" applyFont="1" applyFill="1" applyBorder="1" applyAlignment="1">
      <alignment horizontal="right" vertical="center" wrapText="1"/>
    </xf>
    <xf numFmtId="165" fontId="58" fillId="13" borderId="70" xfId="0" applyNumberFormat="1" applyFont="1" applyFill="1" applyBorder="1" applyAlignment="1">
      <alignment horizontal="right" vertical="center" wrapText="1"/>
    </xf>
    <xf numFmtId="165" fontId="30" fillId="11" borderId="55" xfId="0" applyNumberFormat="1" applyFont="1" applyFill="1" applyBorder="1" applyAlignment="1">
      <alignment horizontal="right" vertical="center" wrapText="1"/>
    </xf>
    <xf numFmtId="165" fontId="30" fillId="11" borderId="56" xfId="0" applyNumberFormat="1" applyFont="1" applyFill="1" applyBorder="1" applyAlignment="1">
      <alignment horizontal="right" vertical="center" wrapText="1"/>
    </xf>
    <xf numFmtId="165" fontId="30" fillId="11" borderId="58" xfId="0" applyNumberFormat="1" applyFont="1" applyFill="1" applyBorder="1" applyAlignment="1">
      <alignment horizontal="right" vertical="center" wrapText="1"/>
    </xf>
    <xf numFmtId="165" fontId="30" fillId="11" borderId="69" xfId="0" applyNumberFormat="1" applyFont="1" applyFill="1" applyBorder="1" applyAlignment="1">
      <alignment horizontal="right" vertical="center" wrapText="1"/>
    </xf>
    <xf numFmtId="165" fontId="45" fillId="0" borderId="25" xfId="0" applyNumberFormat="1" applyFont="1" applyFill="1" applyBorder="1" applyAlignment="1">
      <alignment horizontal="right" vertical="center" wrapText="1"/>
    </xf>
    <xf numFmtId="165" fontId="45" fillId="0" borderId="65" xfId="0" applyNumberFormat="1" applyFont="1" applyFill="1" applyBorder="1" applyAlignment="1">
      <alignment horizontal="right" vertical="center" wrapText="1"/>
    </xf>
    <xf numFmtId="165" fontId="41" fillId="9" borderId="15" xfId="0" applyNumberFormat="1" applyFont="1" applyFill="1" applyBorder="1" applyAlignment="1">
      <alignment horizontal="right" vertical="center" wrapText="1"/>
    </xf>
    <xf numFmtId="165" fontId="44" fillId="9" borderId="21" xfId="0" applyNumberFormat="1" applyFont="1" applyFill="1" applyBorder="1" applyAlignment="1">
      <alignment horizontal="right" vertical="center" wrapText="1"/>
    </xf>
    <xf numFmtId="165" fontId="45" fillId="0" borderId="22" xfId="0" applyNumberFormat="1" applyFont="1" applyFill="1" applyBorder="1" applyAlignment="1">
      <alignment horizontal="right" vertical="center" wrapText="1"/>
    </xf>
    <xf numFmtId="165" fontId="45" fillId="0" borderId="66" xfId="0" applyNumberFormat="1" applyFont="1" applyFill="1" applyBorder="1" applyAlignment="1">
      <alignment horizontal="right" vertical="center" wrapText="1"/>
    </xf>
    <xf numFmtId="165" fontId="41" fillId="10" borderId="15" xfId="0" applyNumberFormat="1" applyFont="1" applyFill="1" applyBorder="1" applyAlignment="1">
      <alignment horizontal="right" vertical="center" wrapText="1"/>
    </xf>
    <xf numFmtId="165" fontId="44" fillId="10" borderId="21" xfId="0" applyNumberFormat="1" applyFont="1" applyFill="1" applyBorder="1" applyAlignment="1">
      <alignment horizontal="right" vertical="center" wrapText="1"/>
    </xf>
    <xf numFmtId="165" fontId="39" fillId="8" borderId="38" xfId="0" applyNumberFormat="1" applyFont="1" applyFill="1" applyBorder="1" applyAlignment="1">
      <alignment horizontal="right" vertical="center" wrapText="1"/>
    </xf>
    <xf numFmtId="165" fontId="11" fillId="8" borderId="39" xfId="0" applyNumberFormat="1" applyFont="1" applyFill="1" applyBorder="1" applyAlignment="1">
      <alignment horizontal="right" vertical="center" wrapText="1"/>
    </xf>
    <xf numFmtId="165" fontId="36" fillId="0" borderId="40" xfId="0" applyNumberFormat="1" applyFont="1" applyFill="1" applyBorder="1" applyAlignment="1">
      <alignment horizontal="right" vertical="center" wrapText="1"/>
    </xf>
    <xf numFmtId="165" fontId="36" fillId="0" borderId="68" xfId="0" applyNumberFormat="1" applyFont="1" applyFill="1" applyBorder="1" applyAlignment="1">
      <alignment horizontal="right" vertical="center" wrapText="1"/>
    </xf>
    <xf numFmtId="165" fontId="11" fillId="9" borderId="23" xfId="0" applyNumberFormat="1" applyFont="1" applyFill="1" applyBorder="1" applyAlignment="1">
      <alignment horizontal="right" vertical="center" wrapText="1"/>
    </xf>
    <xf numFmtId="165" fontId="11" fillId="9" borderId="21" xfId="0" applyNumberFormat="1" applyFont="1" applyFill="1" applyBorder="1" applyAlignment="1">
      <alignment horizontal="right" vertical="center" wrapText="1"/>
    </xf>
    <xf numFmtId="165" fontId="36" fillId="0" borderId="22" xfId="0" applyNumberFormat="1" applyFont="1" applyFill="1" applyBorder="1" applyAlignment="1">
      <alignment horizontal="right" vertical="center" wrapText="1"/>
    </xf>
    <xf numFmtId="165" fontId="36" fillId="0" borderId="66" xfId="0" applyNumberFormat="1" applyFont="1" applyFill="1" applyBorder="1" applyAlignment="1">
      <alignment horizontal="right" vertical="center" wrapText="1"/>
    </xf>
    <xf numFmtId="165" fontId="11" fillId="10" borderId="32" xfId="0" applyNumberFormat="1" applyFont="1" applyFill="1" applyBorder="1" applyAlignment="1">
      <alignment horizontal="right" vertical="center" wrapText="1"/>
    </xf>
    <xf numFmtId="165" fontId="11" fillId="10" borderId="30" xfId="0" applyNumberFormat="1" applyFont="1" applyFill="1" applyBorder="1" applyAlignment="1">
      <alignment horizontal="right" vertical="center" wrapText="1"/>
    </xf>
    <xf numFmtId="165" fontId="36" fillId="0" borderId="31" xfId="0" applyNumberFormat="1" applyFont="1" applyFill="1" applyBorder="1" applyAlignment="1">
      <alignment horizontal="right" vertical="center" wrapText="1"/>
    </xf>
    <xf numFmtId="165" fontId="36" fillId="0" borderId="67" xfId="0" applyNumberFormat="1" applyFont="1" applyFill="1" applyBorder="1" applyAlignment="1">
      <alignment horizontal="right" vertical="center" wrapText="1"/>
    </xf>
    <xf numFmtId="165" fontId="11" fillId="8" borderId="40" xfId="0" applyNumberFormat="1" applyFont="1" applyFill="1" applyBorder="1" applyAlignment="1">
      <alignment horizontal="right" vertical="center" wrapText="1"/>
    </xf>
    <xf numFmtId="165" fontId="11" fillId="9" borderId="22" xfId="0" applyNumberFormat="1" applyFont="1" applyFill="1" applyBorder="1" applyAlignment="1">
      <alignment horizontal="right" vertical="center" wrapText="1"/>
    </xf>
    <xf numFmtId="165" fontId="11" fillId="10" borderId="22" xfId="0" applyNumberFormat="1" applyFont="1" applyFill="1" applyBorder="1" applyAlignment="1">
      <alignment horizontal="right" vertical="center" wrapText="1"/>
    </xf>
    <xf numFmtId="165" fontId="11" fillId="10" borderId="21" xfId="0" applyNumberFormat="1" applyFont="1" applyFill="1" applyBorder="1" applyAlignment="1">
      <alignment horizontal="right" vertical="center" wrapText="1"/>
    </xf>
    <xf numFmtId="165" fontId="11" fillId="9" borderId="51" xfId="0" applyNumberFormat="1" applyFont="1" applyFill="1" applyBorder="1" applyAlignment="1">
      <alignment horizontal="right" vertical="center" wrapText="1"/>
    </xf>
    <xf numFmtId="165" fontId="11" fillId="10" borderId="31" xfId="0" applyNumberFormat="1" applyFont="1" applyFill="1" applyBorder="1" applyAlignment="1">
      <alignment horizontal="right" vertical="center" wrapText="1"/>
    </xf>
    <xf numFmtId="165" fontId="11" fillId="10" borderId="23" xfId="0" applyNumberFormat="1" applyFont="1" applyFill="1" applyBorder="1" applyAlignment="1">
      <alignment horizontal="right" vertical="center" wrapText="1"/>
    </xf>
    <xf numFmtId="165" fontId="38" fillId="22" borderId="18" xfId="0" applyNumberFormat="1" applyFont="1" applyFill="1" applyBorder="1" applyAlignment="1">
      <alignment horizontal="right" vertical="center" wrapText="1"/>
    </xf>
    <xf numFmtId="165" fontId="38" fillId="22" borderId="19" xfId="0" applyNumberFormat="1" applyFont="1" applyFill="1" applyBorder="1" applyAlignment="1">
      <alignment horizontal="right" vertical="center" wrapText="1"/>
    </xf>
    <xf numFmtId="165" fontId="38" fillId="22" borderId="64" xfId="0" applyNumberFormat="1" applyFont="1" applyFill="1" applyBorder="1" applyAlignment="1">
      <alignment horizontal="right" vertical="center" wrapText="1"/>
    </xf>
    <xf numFmtId="165" fontId="39" fillId="11" borderId="17" xfId="0" applyNumberFormat="1" applyFont="1" applyFill="1" applyBorder="1" applyAlignment="1">
      <alignment horizontal="right" vertical="center" wrapText="1"/>
    </xf>
    <xf numFmtId="165" fontId="45" fillId="11" borderId="24" xfId="0" applyNumberFormat="1" applyFont="1" applyFill="1" applyBorder="1" applyAlignment="1">
      <alignment horizontal="right" vertical="center" wrapText="1"/>
    </xf>
    <xf numFmtId="165" fontId="45" fillId="0" borderId="26" xfId="0" applyNumberFormat="1" applyFont="1" applyFill="1" applyBorder="1" applyAlignment="1">
      <alignment horizontal="right" vertical="center" wrapText="1"/>
    </xf>
    <xf numFmtId="165" fontId="48" fillId="11" borderId="13" xfId="0" applyNumberFormat="1" applyFont="1" applyFill="1" applyBorder="1" applyAlignment="1">
      <alignment horizontal="right" vertical="center" wrapText="1"/>
    </xf>
    <xf numFmtId="165" fontId="49" fillId="11" borderId="24" xfId="0" applyNumberFormat="1" applyFont="1" applyFill="1" applyBorder="1" applyAlignment="1">
      <alignment horizontal="right" vertical="center" wrapText="1"/>
    </xf>
    <xf numFmtId="165" fontId="49" fillId="0" borderId="25" xfId="0" applyNumberFormat="1" applyFont="1" applyFill="1" applyBorder="1" applyAlignment="1">
      <alignment horizontal="right" vertical="center" wrapText="1"/>
    </xf>
    <xf numFmtId="165" fontId="49" fillId="0" borderId="65" xfId="0" applyNumberFormat="1" applyFont="1" applyFill="1" applyBorder="1" applyAlignment="1">
      <alignment horizontal="right" vertical="center" wrapText="1"/>
    </xf>
    <xf numFmtId="165" fontId="48" fillId="23" borderId="17" xfId="0" applyNumberFormat="1" applyFont="1" applyFill="1" applyBorder="1" applyAlignment="1">
      <alignment horizontal="right" vertical="center" wrapText="1"/>
    </xf>
    <xf numFmtId="165" fontId="49" fillId="23" borderId="24" xfId="0" applyNumberFormat="1" applyFont="1" applyFill="1" applyBorder="1" applyAlignment="1">
      <alignment horizontal="right" vertical="center" wrapText="1"/>
    </xf>
    <xf numFmtId="165" fontId="30" fillId="12" borderId="15" xfId="0" applyNumberFormat="1" applyFont="1" applyFill="1" applyBorder="1" applyAlignment="1">
      <alignment horizontal="right" vertical="center" wrapText="1"/>
    </xf>
    <xf numFmtId="165" fontId="45" fillId="12" borderId="21" xfId="0" applyNumberFormat="1" applyFont="1" applyFill="1" applyBorder="1" applyAlignment="1">
      <alignment horizontal="right" vertical="center" wrapText="1"/>
    </xf>
    <xf numFmtId="165" fontId="45" fillId="0" borderId="23" xfId="0" applyNumberFormat="1" applyFont="1" applyFill="1" applyBorder="1" applyAlignment="1">
      <alignment horizontal="right" vertical="center" wrapText="1"/>
    </xf>
    <xf numFmtId="165" fontId="50" fillId="12" borderId="9" xfId="0" applyNumberFormat="1" applyFont="1" applyFill="1" applyBorder="1" applyAlignment="1">
      <alignment horizontal="right" vertical="center" wrapText="1"/>
    </xf>
    <xf numFmtId="165" fontId="49" fillId="12" borderId="21" xfId="0" applyNumberFormat="1" applyFont="1" applyFill="1" applyBorder="1" applyAlignment="1">
      <alignment horizontal="right" vertical="center" wrapText="1"/>
    </xf>
    <xf numFmtId="165" fontId="49" fillId="0" borderId="22" xfId="0" applyNumberFormat="1" applyFont="1" applyFill="1" applyBorder="1" applyAlignment="1">
      <alignment horizontal="right" vertical="center" wrapText="1"/>
    </xf>
    <xf numFmtId="165" fontId="49" fillId="0" borderId="66" xfId="0" applyNumberFormat="1" applyFont="1" applyFill="1" applyBorder="1" applyAlignment="1">
      <alignment horizontal="right" vertical="center" wrapText="1"/>
    </xf>
    <xf numFmtId="165" fontId="50" fillId="24" borderId="9" xfId="0" applyNumberFormat="1" applyFont="1" applyFill="1" applyBorder="1" applyAlignment="1">
      <alignment horizontal="right" vertical="center" wrapText="1"/>
    </xf>
    <xf numFmtId="165" fontId="49" fillId="24" borderId="21" xfId="0" applyNumberFormat="1" applyFont="1" applyFill="1" applyBorder="1" applyAlignment="1">
      <alignment horizontal="right" vertical="center" wrapText="1"/>
    </xf>
    <xf numFmtId="165" fontId="49" fillId="0" borderId="23" xfId="0" applyNumberFormat="1" applyFont="1" applyFill="1" applyBorder="1" applyAlignment="1">
      <alignment horizontal="right" vertical="center" wrapText="1"/>
    </xf>
    <xf numFmtId="165" fontId="50" fillId="24" borderId="15" xfId="0" applyNumberFormat="1" applyFont="1" applyFill="1" applyBorder="1" applyAlignment="1">
      <alignment horizontal="right" vertical="center" wrapText="1"/>
    </xf>
    <xf numFmtId="165" fontId="30" fillId="13" borderId="15" xfId="0" applyNumberFormat="1" applyFont="1" applyFill="1" applyBorder="1" applyAlignment="1">
      <alignment horizontal="right" vertical="center" wrapText="1"/>
    </xf>
    <xf numFmtId="165" fontId="45" fillId="13" borderId="21" xfId="0" applyNumberFormat="1" applyFont="1" applyFill="1" applyBorder="1" applyAlignment="1">
      <alignment horizontal="right" vertical="center" wrapText="1"/>
    </xf>
    <xf numFmtId="165" fontId="50" fillId="13" borderId="9" xfId="0" applyNumberFormat="1" applyFont="1" applyFill="1" applyBorder="1" applyAlignment="1">
      <alignment horizontal="right" vertical="center" wrapText="1"/>
    </xf>
    <xf numFmtId="165" fontId="49" fillId="13" borderId="21" xfId="0" applyNumberFormat="1" applyFont="1" applyFill="1" applyBorder="1" applyAlignment="1">
      <alignment horizontal="right" vertical="center" wrapText="1"/>
    </xf>
    <xf numFmtId="165" fontId="50" fillId="25" borderId="9" xfId="0" applyNumberFormat="1" applyFont="1" applyFill="1" applyBorder="1" applyAlignment="1">
      <alignment horizontal="right" vertical="center" wrapText="1"/>
    </xf>
    <xf numFmtId="165" fontId="49" fillId="25" borderId="21" xfId="0" applyNumberFormat="1" applyFont="1" applyFill="1" applyBorder="1" applyAlignment="1">
      <alignment horizontal="right" vertical="center" wrapText="1"/>
    </xf>
    <xf numFmtId="165" fontId="50" fillId="25" borderId="15" xfId="0" applyNumberFormat="1" applyFont="1" applyFill="1" applyBorder="1" applyAlignment="1">
      <alignment horizontal="right" vertical="center" wrapText="1"/>
    </xf>
    <xf numFmtId="165" fontId="36" fillId="11" borderId="38" xfId="0" applyNumberFormat="1" applyFont="1" applyFill="1" applyBorder="1" applyAlignment="1">
      <alignment horizontal="right" vertical="center" wrapText="1"/>
    </xf>
    <xf numFmtId="165" fontId="36" fillId="11" borderId="39" xfId="0" applyNumberFormat="1" applyFont="1" applyFill="1" applyBorder="1" applyAlignment="1">
      <alignment horizontal="right" vertical="center" wrapText="1"/>
    </xf>
    <xf numFmtId="165" fontId="36" fillId="0" borderId="41" xfId="0" applyNumberFormat="1" applyFont="1" applyFill="1" applyBorder="1" applyAlignment="1">
      <alignment horizontal="right" vertical="center" wrapText="1"/>
    </xf>
    <xf numFmtId="165" fontId="36" fillId="12" borderId="15" xfId="0" applyNumberFormat="1" applyFont="1" applyFill="1" applyBorder="1" applyAlignment="1">
      <alignment horizontal="right" vertical="center" wrapText="1"/>
    </xf>
    <xf numFmtId="165" fontId="36" fillId="12" borderId="21" xfId="0" applyNumberFormat="1" applyFont="1" applyFill="1" applyBorder="1" applyAlignment="1">
      <alignment horizontal="right" vertical="center" wrapText="1"/>
    </xf>
    <xf numFmtId="165" fontId="36" fillId="0" borderId="23" xfId="0" applyNumberFormat="1" applyFont="1" applyFill="1" applyBorder="1" applyAlignment="1">
      <alignment horizontal="right" vertical="center" wrapText="1"/>
    </xf>
    <xf numFmtId="165" fontId="36" fillId="13" borderId="29" xfId="0" applyNumberFormat="1" applyFont="1" applyFill="1" applyBorder="1" applyAlignment="1">
      <alignment horizontal="right" vertical="center" wrapText="1"/>
    </xf>
    <xf numFmtId="165" fontId="36" fillId="13" borderId="30" xfId="0" applyNumberFormat="1" applyFont="1" applyFill="1" applyBorder="1" applyAlignment="1">
      <alignment horizontal="right" vertical="center" wrapText="1"/>
    </xf>
    <xf numFmtId="165" fontId="36" fillId="0" borderId="32" xfId="0" applyNumberFormat="1" applyFont="1" applyFill="1" applyBorder="1" applyAlignment="1">
      <alignment horizontal="right" vertical="center" wrapText="1"/>
    </xf>
    <xf numFmtId="165" fontId="36" fillId="11" borderId="40" xfId="0" applyNumberFormat="1" applyFont="1" applyFill="1" applyBorder="1" applyAlignment="1">
      <alignment horizontal="right" vertical="center" wrapText="1"/>
    </xf>
    <xf numFmtId="165" fontId="36" fillId="11" borderId="41" xfId="0" applyNumberFormat="1" applyFont="1" applyFill="1" applyBorder="1" applyAlignment="1">
      <alignment horizontal="right" vertical="center" wrapText="1"/>
    </xf>
    <xf numFmtId="165" fontId="36" fillId="11" borderId="68" xfId="0" applyNumberFormat="1" applyFont="1" applyFill="1" applyBorder="1" applyAlignment="1">
      <alignment horizontal="right" vertical="center" wrapText="1"/>
    </xf>
    <xf numFmtId="165" fontId="36" fillId="12" borderId="22" xfId="0" applyNumberFormat="1" applyFont="1" applyFill="1" applyBorder="1" applyAlignment="1">
      <alignment horizontal="right" vertical="center" wrapText="1"/>
    </xf>
    <xf numFmtId="165" fontId="36" fillId="12" borderId="23" xfId="0" applyNumberFormat="1" applyFont="1" applyFill="1" applyBorder="1" applyAlignment="1">
      <alignment horizontal="right" vertical="center" wrapText="1"/>
    </xf>
    <xf numFmtId="165" fontId="36" fillId="12" borderId="66" xfId="0" applyNumberFormat="1" applyFont="1" applyFill="1" applyBorder="1" applyAlignment="1">
      <alignment horizontal="right" vertical="center" wrapText="1"/>
    </xf>
    <xf numFmtId="165" fontId="36" fillId="13" borderId="31" xfId="0" applyNumberFormat="1" applyFont="1" applyFill="1" applyBorder="1" applyAlignment="1">
      <alignment horizontal="right" vertical="center" wrapText="1"/>
    </xf>
    <xf numFmtId="165" fontId="36" fillId="13" borderId="32" xfId="0" applyNumberFormat="1" applyFont="1" applyFill="1" applyBorder="1" applyAlignment="1">
      <alignment horizontal="right" vertical="center" wrapText="1"/>
    </xf>
    <xf numFmtId="165" fontId="36" fillId="13" borderId="67" xfId="0" applyNumberFormat="1" applyFont="1" applyFill="1" applyBorder="1" applyAlignment="1">
      <alignment horizontal="right" vertical="center" wrapText="1"/>
    </xf>
    <xf numFmtId="165" fontId="45" fillId="11" borderId="25" xfId="0" applyNumberFormat="1" applyFont="1" applyFill="1" applyBorder="1" applyAlignment="1">
      <alignment horizontal="right" vertical="center" wrapText="1"/>
    </xf>
    <xf numFmtId="165" fontId="49" fillId="11" borderId="25" xfId="0" applyNumberFormat="1" applyFont="1" applyFill="1" applyBorder="1" applyAlignment="1">
      <alignment horizontal="right" vertical="center" wrapText="1"/>
    </xf>
    <xf numFmtId="165" fontId="45" fillId="12" borderId="22" xfId="0" applyNumberFormat="1" applyFont="1" applyFill="1" applyBorder="1" applyAlignment="1">
      <alignment horizontal="right" vertical="center" wrapText="1"/>
    </xf>
    <xf numFmtId="165" fontId="49" fillId="12" borderId="22" xfId="0" applyNumberFormat="1" applyFont="1" applyFill="1" applyBorder="1" applyAlignment="1">
      <alignment horizontal="right" vertical="center" wrapText="1"/>
    </xf>
    <xf numFmtId="165" fontId="36" fillId="0" borderId="36" xfId="0" applyNumberFormat="1" applyFont="1" applyFill="1" applyBorder="1" applyAlignment="1">
      <alignment horizontal="right" vertical="center" wrapText="1"/>
    </xf>
    <xf numFmtId="165" fontId="45" fillId="13" borderId="22" xfId="0" applyNumberFormat="1" applyFont="1" applyFill="1" applyBorder="1" applyAlignment="1">
      <alignment horizontal="right" vertical="center" wrapText="1"/>
    </xf>
    <xf numFmtId="165" fontId="49" fillId="13" borderId="22" xfId="0" applyNumberFormat="1" applyFont="1" applyFill="1" applyBorder="1" applyAlignment="1">
      <alignment horizontal="right" vertical="center" wrapText="1"/>
    </xf>
    <xf numFmtId="165" fontId="36" fillId="0" borderId="37" xfId="0" applyNumberFormat="1" applyFont="1" applyFill="1" applyBorder="1" applyAlignment="1">
      <alignment horizontal="right" vertical="center" wrapText="1"/>
    </xf>
    <xf numFmtId="165" fontId="36" fillId="0" borderId="46" xfId="0" applyNumberFormat="1" applyFont="1" applyFill="1" applyBorder="1" applyAlignment="1">
      <alignment horizontal="right" vertical="center" wrapText="1"/>
    </xf>
    <xf numFmtId="165" fontId="36" fillId="0" borderId="39" xfId="0" applyNumberFormat="1" applyFont="1" applyFill="1" applyBorder="1" applyAlignment="1">
      <alignment horizontal="right" vertical="center" wrapText="1"/>
    </xf>
    <xf numFmtId="165" fontId="36" fillId="0" borderId="21" xfId="0" applyNumberFormat="1" applyFont="1" applyFill="1" applyBorder="1" applyAlignment="1">
      <alignment horizontal="right" vertical="center" wrapText="1"/>
    </xf>
    <xf numFmtId="165" fontId="36" fillId="0" borderId="21" xfId="0" applyNumberFormat="1" applyFont="1" applyFill="1" applyBorder="1" applyAlignment="1">
      <alignment horizontal="right" vertical="center"/>
    </xf>
    <xf numFmtId="165" fontId="36" fillId="13" borderId="15" xfId="0" applyNumberFormat="1" applyFont="1" applyFill="1" applyBorder="1" applyAlignment="1">
      <alignment horizontal="right" vertical="center" wrapText="1"/>
    </xf>
    <xf numFmtId="165" fontId="36" fillId="13" borderId="22" xfId="0" applyNumberFormat="1" applyFont="1" applyFill="1" applyBorder="1" applyAlignment="1">
      <alignment horizontal="right" vertical="center" wrapText="1"/>
    </xf>
    <xf numFmtId="165" fontId="36" fillId="13" borderId="23" xfId="0" applyNumberFormat="1" applyFont="1" applyFill="1" applyBorder="1" applyAlignment="1">
      <alignment horizontal="right" vertical="center" wrapText="1"/>
    </xf>
    <xf numFmtId="165" fontId="36" fillId="13" borderId="66" xfId="0" applyNumberFormat="1" applyFont="1" applyFill="1" applyBorder="1" applyAlignment="1">
      <alignment horizontal="right" vertical="center" wrapText="1"/>
    </xf>
    <xf numFmtId="165" fontId="38" fillId="22" borderId="16" xfId="0" applyNumberFormat="1" applyFont="1" applyFill="1" applyBorder="1" applyAlignment="1">
      <alignment horizontal="right" vertical="center" wrapText="1"/>
    </xf>
    <xf numFmtId="165" fontId="38" fillId="22" borderId="20" xfId="0" applyNumberFormat="1" applyFont="1" applyFill="1" applyBorder="1" applyAlignment="1">
      <alignment horizontal="right" vertical="center" wrapText="1"/>
    </xf>
    <xf numFmtId="165" fontId="36" fillId="0" borderId="30" xfId="0" applyNumberFormat="1" applyFont="1" applyFill="1" applyBorder="1" applyAlignment="1">
      <alignment horizontal="right" vertical="center" wrapText="1"/>
    </xf>
    <xf numFmtId="165" fontId="45" fillId="11" borderId="26" xfId="0" applyNumberFormat="1" applyFont="1" applyFill="1" applyBorder="1" applyAlignment="1">
      <alignment horizontal="right" vertical="center" wrapText="1"/>
    </xf>
    <xf numFmtId="165" fontId="45" fillId="11" borderId="65" xfId="0" applyNumberFormat="1" applyFont="1" applyFill="1" applyBorder="1" applyAlignment="1">
      <alignment horizontal="right" vertical="center" wrapText="1"/>
    </xf>
    <xf numFmtId="165" fontId="49" fillId="11" borderId="65" xfId="0" applyNumberFormat="1" applyFont="1" applyFill="1" applyBorder="1" applyAlignment="1">
      <alignment horizontal="right" vertical="center" wrapText="1"/>
    </xf>
    <xf numFmtId="165" fontId="45" fillId="12" borderId="23" xfId="0" applyNumberFormat="1" applyFont="1" applyFill="1" applyBorder="1" applyAlignment="1">
      <alignment horizontal="right" vertical="center" wrapText="1"/>
    </xf>
    <xf numFmtId="165" fontId="45" fillId="12" borderId="66" xfId="0" applyNumberFormat="1" applyFont="1" applyFill="1" applyBorder="1" applyAlignment="1">
      <alignment horizontal="right" vertical="center" wrapText="1"/>
    </xf>
    <xf numFmtId="165" fontId="49" fillId="12" borderId="66" xfId="0" applyNumberFormat="1" applyFont="1" applyFill="1" applyBorder="1" applyAlignment="1">
      <alignment horizontal="right" vertical="center" wrapText="1"/>
    </xf>
    <xf numFmtId="165" fontId="45" fillId="13" borderId="23" xfId="0" applyNumberFormat="1" applyFont="1" applyFill="1" applyBorder="1" applyAlignment="1">
      <alignment horizontal="right" vertical="center" wrapText="1"/>
    </xf>
    <xf numFmtId="165" fontId="45" fillId="13" borderId="66" xfId="0" applyNumberFormat="1" applyFont="1" applyFill="1" applyBorder="1" applyAlignment="1">
      <alignment horizontal="right" vertical="center" wrapText="1"/>
    </xf>
    <xf numFmtId="165" fontId="49" fillId="13" borderId="66" xfId="0" applyNumberFormat="1" applyFont="1" applyFill="1" applyBorder="1" applyAlignment="1">
      <alignment horizontal="right" vertical="center" wrapText="1"/>
    </xf>
    <xf numFmtId="165" fontId="45" fillId="0" borderId="24" xfId="0" applyNumberFormat="1" applyFont="1" applyFill="1" applyBorder="1" applyAlignment="1">
      <alignment horizontal="right" vertical="center" wrapText="1"/>
    </xf>
    <xf numFmtId="165" fontId="49" fillId="0" borderId="24" xfId="0" applyNumberFormat="1" applyFont="1" applyFill="1" applyBorder="1" applyAlignment="1">
      <alignment horizontal="right" vertical="center" wrapText="1"/>
    </xf>
    <xf numFmtId="165" fontId="45" fillId="0" borderId="21" xfId="0" applyNumberFormat="1" applyFont="1" applyFill="1" applyBorder="1" applyAlignment="1">
      <alignment horizontal="right" vertical="center" wrapText="1"/>
    </xf>
    <xf numFmtId="165" fontId="49" fillId="0" borderId="21" xfId="0" applyNumberFormat="1" applyFont="1" applyFill="1" applyBorder="1" applyAlignment="1">
      <alignment horizontal="right" vertical="center" wrapText="1"/>
    </xf>
    <xf numFmtId="165" fontId="36" fillId="13" borderId="21" xfId="0" applyNumberFormat="1" applyFont="1" applyFill="1" applyBorder="1" applyAlignment="1">
      <alignment horizontal="right" vertical="center" wrapText="1"/>
    </xf>
    <xf numFmtId="165" fontId="54" fillId="21" borderId="15" xfId="0" applyNumberFormat="1" applyFont="1" applyFill="1" applyBorder="1" applyAlignment="1">
      <alignment horizontal="right" vertical="center" wrapText="1"/>
    </xf>
    <xf numFmtId="0" fontId="29" fillId="7" borderId="52" xfId="0" applyFont="1" applyFill="1" applyBorder="1" applyAlignment="1">
      <alignment vertical="center" wrapText="1"/>
    </xf>
    <xf numFmtId="0" fontId="37" fillId="0" borderId="8" xfId="0" applyFont="1" applyBorder="1" applyAlignment="1">
      <alignment horizontal="left" vertical="center" wrapText="1"/>
    </xf>
    <xf numFmtId="0" fontId="46" fillId="3" borderId="98" xfId="0" applyFont="1" applyFill="1" applyBorder="1" applyAlignment="1">
      <alignment horizontal="center" vertical="center" wrapText="1"/>
    </xf>
    <xf numFmtId="0" fontId="29" fillId="7" borderId="101" xfId="0" applyFont="1" applyFill="1" applyBorder="1" applyAlignment="1">
      <alignment vertical="center" wrapText="1"/>
    </xf>
    <xf numFmtId="0" fontId="56" fillId="0" borderId="110" xfId="0" applyFont="1" applyBorder="1" applyAlignment="1">
      <alignment horizontal="left" vertical="center" wrapText="1"/>
    </xf>
    <xf numFmtId="0" fontId="38" fillId="0" borderId="108" xfId="0" applyFont="1" applyBorder="1" applyAlignment="1">
      <alignment horizontal="left" vertical="center" wrapText="1"/>
    </xf>
    <xf numFmtId="0" fontId="56" fillId="0" borderId="8" xfId="0" applyFont="1" applyBorder="1" applyAlignment="1">
      <alignment horizontal="left" vertical="center" wrapText="1"/>
    </xf>
    <xf numFmtId="0" fontId="38" fillId="0" borderId="2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left" vertical="center" wrapText="1"/>
    </xf>
    <xf numFmtId="15" fontId="42" fillId="0" borderId="2" xfId="0" applyNumberFormat="1" applyFont="1" applyBorder="1" applyAlignment="1">
      <alignment horizontal="left" vertical="center" wrapText="1"/>
    </xf>
    <xf numFmtId="0" fontId="37" fillId="0" borderId="80" xfId="0" applyFont="1" applyBorder="1" applyAlignment="1">
      <alignment horizontal="left" vertical="center" wrapText="1"/>
    </xf>
    <xf numFmtId="165" fontId="33" fillId="0" borderId="8" xfId="0" applyNumberFormat="1" applyFont="1" applyBorder="1" applyAlignment="1">
      <alignment horizontal="left" vertical="center" wrapText="1"/>
    </xf>
    <xf numFmtId="165" fontId="33" fillId="0" borderId="2" xfId="0" applyNumberFormat="1" applyFont="1" applyBorder="1" applyAlignment="1">
      <alignment horizontal="left" vertical="center" wrapText="1"/>
    </xf>
    <xf numFmtId="165" fontId="33" fillId="0" borderId="45" xfId="0" applyNumberFormat="1" applyFont="1" applyBorder="1" applyAlignment="1">
      <alignment horizontal="left" vertical="center" wrapText="1"/>
    </xf>
    <xf numFmtId="165" fontId="37" fillId="0" borderId="80" xfId="0" applyNumberFormat="1" applyFont="1" applyBorder="1" applyAlignment="1">
      <alignment horizontal="left" vertical="center" wrapText="1"/>
    </xf>
    <xf numFmtId="165" fontId="33" fillId="0" borderId="4" xfId="0" applyNumberFormat="1" applyFont="1" applyBorder="1" applyAlignment="1">
      <alignment horizontal="left" vertical="center" wrapText="1"/>
    </xf>
    <xf numFmtId="165" fontId="33" fillId="0" borderId="27" xfId="0" applyNumberFormat="1" applyFont="1" applyBorder="1" applyAlignment="1">
      <alignment horizontal="left" vertical="center" wrapText="1"/>
    </xf>
    <xf numFmtId="0" fontId="61" fillId="26" borderId="108" xfId="0" applyFont="1" applyFill="1" applyBorder="1" applyAlignment="1">
      <alignment horizontal="left" vertical="center" wrapText="1"/>
    </xf>
    <xf numFmtId="0" fontId="61" fillId="26" borderId="15" xfId="0" applyFont="1" applyFill="1" applyBorder="1" applyAlignment="1">
      <alignment horizontal="left" vertical="center" wrapText="1"/>
    </xf>
    <xf numFmtId="0" fontId="61" fillId="26" borderId="10" xfId="0" applyFont="1" applyFill="1" applyBorder="1" applyAlignment="1">
      <alignment horizontal="left" vertical="center" wrapText="1"/>
    </xf>
    <xf numFmtId="0" fontId="61" fillId="26" borderId="2" xfId="0" applyFont="1" applyFill="1" applyBorder="1" applyAlignment="1">
      <alignment horizontal="left" vertical="center" wrapText="1"/>
    </xf>
    <xf numFmtId="0" fontId="61" fillId="26" borderId="112" xfId="0" applyFont="1" applyFill="1" applyBorder="1" applyAlignment="1">
      <alignment horizontal="left" vertical="center" wrapText="1"/>
    </xf>
    <xf numFmtId="0" fontId="61" fillId="26" borderId="38" xfId="0" applyFont="1" applyFill="1" applyBorder="1" applyAlignment="1">
      <alignment horizontal="left" vertical="center" wrapText="1"/>
    </xf>
    <xf numFmtId="0" fontId="61" fillId="26" borderId="42" xfId="0" applyFont="1" applyFill="1" applyBorder="1" applyAlignment="1">
      <alignment horizontal="left" vertical="center" wrapText="1"/>
    </xf>
    <xf numFmtId="0" fontId="61" fillId="26" borderId="45" xfId="0" applyFont="1" applyFill="1" applyBorder="1" applyAlignment="1">
      <alignment horizontal="left" vertical="center" wrapText="1"/>
    </xf>
    <xf numFmtId="0" fontId="61" fillId="26" borderId="113" xfId="0" applyFont="1" applyFill="1" applyBorder="1" applyAlignment="1">
      <alignment horizontal="left" vertical="center" wrapText="1"/>
    </xf>
    <xf numFmtId="0" fontId="61" fillId="26" borderId="29" xfId="0" applyFont="1" applyFill="1" applyBorder="1" applyAlignment="1">
      <alignment horizontal="left" vertical="center" wrapText="1"/>
    </xf>
    <xf numFmtId="0" fontId="61" fillId="26" borderId="33" xfId="0" applyFont="1" applyFill="1" applyBorder="1" applyAlignment="1">
      <alignment horizontal="left" vertical="center" wrapText="1"/>
    </xf>
    <xf numFmtId="0" fontId="61" fillId="26" borderId="27" xfId="0" applyFont="1" applyFill="1" applyBorder="1" applyAlignment="1">
      <alignment horizontal="left" vertical="center" wrapText="1"/>
    </xf>
    <xf numFmtId="15" fontId="62" fillId="26" borderId="108" xfId="0" applyNumberFormat="1" applyFont="1" applyFill="1" applyBorder="1" applyAlignment="1">
      <alignment horizontal="left" vertical="center" wrapText="1"/>
    </xf>
    <xf numFmtId="15" fontId="62" fillId="26" borderId="15" xfId="0" applyNumberFormat="1" applyFont="1" applyFill="1" applyBorder="1" applyAlignment="1">
      <alignment horizontal="left" vertical="center" wrapText="1"/>
    </xf>
    <xf numFmtId="15" fontId="62" fillId="26" borderId="10" xfId="0" applyNumberFormat="1" applyFont="1" applyFill="1" applyBorder="1" applyAlignment="1">
      <alignment horizontal="left" vertical="center" wrapText="1"/>
    </xf>
    <xf numFmtId="15" fontId="62" fillId="26" borderId="2" xfId="0" applyNumberFormat="1" applyFont="1" applyFill="1" applyBorder="1" applyAlignment="1">
      <alignment horizontal="left" vertical="center" wrapText="1"/>
    </xf>
    <xf numFmtId="15" fontId="62" fillId="26" borderId="48" xfId="0" applyNumberFormat="1" applyFont="1" applyFill="1" applyBorder="1" applyAlignment="1">
      <alignment horizontal="left" vertical="center" wrapText="1"/>
    </xf>
    <xf numFmtId="0" fontId="60" fillId="26" borderId="111" xfId="0" applyFont="1" applyFill="1" applyBorder="1" applyAlignment="1">
      <alignment horizontal="left" vertical="center" wrapText="1"/>
    </xf>
    <xf numFmtId="0" fontId="60" fillId="26" borderId="54" xfId="0" applyFont="1" applyFill="1" applyBorder="1" applyAlignment="1">
      <alignment horizontal="left" vertical="center" wrapText="1"/>
    </xf>
    <xf numFmtId="0" fontId="60" fillId="26" borderId="81" xfId="0" applyFont="1" applyFill="1" applyBorder="1" applyAlignment="1">
      <alignment horizontal="left" vertical="center" wrapText="1"/>
    </xf>
    <xf numFmtId="0" fontId="60" fillId="26" borderId="80" xfId="0" applyFont="1" applyFill="1" applyBorder="1" applyAlignment="1">
      <alignment horizontal="left" vertical="center" wrapText="1"/>
    </xf>
    <xf numFmtId="0" fontId="60" fillId="26" borderId="79" xfId="0" applyFont="1" applyFill="1" applyBorder="1" applyAlignment="1">
      <alignment horizontal="left" vertical="center" wrapText="1"/>
    </xf>
    <xf numFmtId="0" fontId="61" fillId="26" borderId="110" xfId="0" applyFont="1" applyFill="1" applyBorder="1" applyAlignment="1">
      <alignment horizontal="left" vertical="center" wrapText="1"/>
    </xf>
    <xf numFmtId="0" fontId="61" fillId="26" borderId="17" xfId="0" applyFont="1" applyFill="1" applyBorder="1" applyAlignment="1">
      <alignment horizontal="left" vertical="center" wrapText="1"/>
    </xf>
    <xf numFmtId="0" fontId="61" fillId="26" borderId="14" xfId="0" applyFont="1" applyFill="1" applyBorder="1" applyAlignment="1">
      <alignment horizontal="left" vertical="center" wrapText="1"/>
    </xf>
    <xf numFmtId="0" fontId="61" fillId="26" borderId="8" xfId="0" applyFont="1" applyFill="1" applyBorder="1" applyAlignment="1">
      <alignment horizontal="left" vertical="center" wrapText="1"/>
    </xf>
    <xf numFmtId="0" fontId="61" fillId="26" borderId="47" xfId="0" applyFont="1" applyFill="1" applyBorder="1" applyAlignment="1">
      <alignment horizontal="left" vertical="center" wrapText="1"/>
    </xf>
    <xf numFmtId="0" fontId="61" fillId="26" borderId="109" xfId="0" applyFont="1" applyFill="1" applyBorder="1" applyAlignment="1">
      <alignment horizontal="left" vertical="center" wrapText="1"/>
    </xf>
    <xf numFmtId="0" fontId="61" fillId="26" borderId="16" xfId="0" applyFont="1" applyFill="1" applyBorder="1" applyAlignment="1">
      <alignment horizontal="left" vertical="center" wrapText="1"/>
    </xf>
    <xf numFmtId="0" fontId="61" fillId="26" borderId="12" xfId="0" applyFont="1" applyFill="1" applyBorder="1" applyAlignment="1">
      <alignment horizontal="left" vertical="center" wrapText="1"/>
    </xf>
    <xf numFmtId="0" fontId="61" fillId="26" borderId="4" xfId="0" applyFont="1" applyFill="1" applyBorder="1" applyAlignment="1">
      <alignment horizontal="left" vertical="center" wrapText="1"/>
    </xf>
    <xf numFmtId="0" fontId="61" fillId="26" borderId="49" xfId="0" applyFont="1" applyFill="1" applyBorder="1" applyAlignment="1">
      <alignment horizontal="left" vertical="center" wrapText="1"/>
    </xf>
    <xf numFmtId="165" fontId="61" fillId="26" borderId="110" xfId="0" applyNumberFormat="1" applyFont="1" applyFill="1" applyBorder="1" applyAlignment="1">
      <alignment horizontal="left" vertical="center" wrapText="1"/>
    </xf>
    <xf numFmtId="165" fontId="61" fillId="26" borderId="17" xfId="0" applyNumberFormat="1" applyFont="1" applyFill="1" applyBorder="1" applyAlignment="1">
      <alignment horizontal="left" vertical="center" wrapText="1"/>
    </xf>
    <xf numFmtId="165" fontId="61" fillId="26" borderId="14" xfId="0" applyNumberFormat="1" applyFont="1" applyFill="1" applyBorder="1" applyAlignment="1">
      <alignment horizontal="left" vertical="center" wrapText="1"/>
    </xf>
    <xf numFmtId="165" fontId="61" fillId="26" borderId="8" xfId="0" applyNumberFormat="1" applyFont="1" applyFill="1" applyBorder="1" applyAlignment="1">
      <alignment horizontal="left" vertical="center" wrapText="1"/>
    </xf>
    <xf numFmtId="165" fontId="61" fillId="26" borderId="47" xfId="0" applyNumberFormat="1" applyFont="1" applyFill="1" applyBorder="1" applyAlignment="1">
      <alignment horizontal="left" vertical="center" wrapText="1"/>
    </xf>
    <xf numFmtId="165" fontId="61" fillId="26" borderId="108" xfId="0" applyNumberFormat="1" applyFont="1" applyFill="1" applyBorder="1" applyAlignment="1">
      <alignment horizontal="left" vertical="center" wrapText="1"/>
    </xf>
    <xf numFmtId="165" fontId="61" fillId="26" borderId="15" xfId="0" applyNumberFormat="1" applyFont="1" applyFill="1" applyBorder="1" applyAlignment="1">
      <alignment horizontal="left" vertical="center" wrapText="1"/>
    </xf>
    <xf numFmtId="165" fontId="61" fillId="26" borderId="10" xfId="0" applyNumberFormat="1" applyFont="1" applyFill="1" applyBorder="1" applyAlignment="1">
      <alignment horizontal="left" vertical="center" wrapText="1"/>
    </xf>
    <xf numFmtId="165" fontId="61" fillId="26" borderId="2" xfId="0" applyNumberFormat="1" applyFont="1" applyFill="1" applyBorder="1" applyAlignment="1">
      <alignment horizontal="left" vertical="center" wrapText="1"/>
    </xf>
    <xf numFmtId="165" fontId="61" fillId="26" borderId="48" xfId="0" applyNumberFormat="1" applyFont="1" applyFill="1" applyBorder="1" applyAlignment="1">
      <alignment horizontal="left" vertical="center" wrapText="1"/>
    </xf>
    <xf numFmtId="165" fontId="61" fillId="26" borderId="112" xfId="0" applyNumberFormat="1" applyFont="1" applyFill="1" applyBorder="1" applyAlignment="1">
      <alignment horizontal="left" vertical="center" wrapText="1"/>
    </xf>
    <xf numFmtId="165" fontId="61" fillId="26" borderId="38" xfId="0" applyNumberFormat="1" applyFont="1" applyFill="1" applyBorder="1" applyAlignment="1">
      <alignment horizontal="left" vertical="center" wrapText="1"/>
    </xf>
    <xf numFmtId="165" fontId="61" fillId="26" borderId="42" xfId="0" applyNumberFormat="1" applyFont="1" applyFill="1" applyBorder="1" applyAlignment="1">
      <alignment horizontal="left" vertical="center" wrapText="1"/>
    </xf>
    <xf numFmtId="165" fontId="61" fillId="26" borderId="45" xfId="0" applyNumberFormat="1" applyFont="1" applyFill="1" applyBorder="1" applyAlignment="1">
      <alignment horizontal="left" vertical="center" wrapText="1"/>
    </xf>
    <xf numFmtId="165" fontId="61" fillId="26" borderId="73" xfId="0" applyNumberFormat="1" applyFont="1" applyFill="1" applyBorder="1" applyAlignment="1">
      <alignment horizontal="left" vertical="center" wrapText="1"/>
    </xf>
    <xf numFmtId="165" fontId="60" fillId="26" borderId="111" xfId="0" applyNumberFormat="1" applyFont="1" applyFill="1" applyBorder="1" applyAlignment="1">
      <alignment horizontal="left" vertical="center" wrapText="1"/>
    </xf>
    <xf numFmtId="165" fontId="60" fillId="26" borderId="54" xfId="0" applyNumberFormat="1" applyFont="1" applyFill="1" applyBorder="1" applyAlignment="1">
      <alignment horizontal="left" vertical="center" wrapText="1"/>
    </xf>
    <xf numFmtId="165" fontId="60" fillId="26" borderId="81" xfId="0" applyNumberFormat="1" applyFont="1" applyFill="1" applyBorder="1" applyAlignment="1">
      <alignment horizontal="left" vertical="center" wrapText="1"/>
    </xf>
    <xf numFmtId="165" fontId="60" fillId="26" borderId="80" xfId="0" applyNumberFormat="1" applyFont="1" applyFill="1" applyBorder="1" applyAlignment="1">
      <alignment horizontal="left" vertical="center" wrapText="1"/>
    </xf>
    <xf numFmtId="165" fontId="60" fillId="26" borderId="79" xfId="0" applyNumberFormat="1" applyFont="1" applyFill="1" applyBorder="1" applyAlignment="1">
      <alignment horizontal="left" vertical="center" wrapText="1"/>
    </xf>
    <xf numFmtId="165" fontId="61" fillId="26" borderId="109" xfId="0" applyNumberFormat="1" applyFont="1" applyFill="1" applyBorder="1" applyAlignment="1">
      <alignment horizontal="left" vertical="center" wrapText="1"/>
    </xf>
    <xf numFmtId="165" fontId="61" fillId="26" borderId="16" xfId="0" applyNumberFormat="1" applyFont="1" applyFill="1" applyBorder="1" applyAlignment="1">
      <alignment horizontal="left" vertical="center" wrapText="1"/>
    </xf>
    <xf numFmtId="165" fontId="61" fillId="26" borderId="12" xfId="0" applyNumberFormat="1" applyFont="1" applyFill="1" applyBorder="1" applyAlignment="1">
      <alignment horizontal="left" vertical="center" wrapText="1"/>
    </xf>
    <xf numFmtId="165" fontId="61" fillId="26" borderId="4" xfId="0" applyNumberFormat="1" applyFont="1" applyFill="1" applyBorder="1" applyAlignment="1">
      <alignment horizontal="left" vertical="center" wrapText="1"/>
    </xf>
    <xf numFmtId="165" fontId="61" fillId="26" borderId="49" xfId="0" applyNumberFormat="1" applyFont="1" applyFill="1" applyBorder="1" applyAlignment="1">
      <alignment horizontal="left" vertical="center" wrapText="1"/>
    </xf>
    <xf numFmtId="165" fontId="61" fillId="26" borderId="113" xfId="0" applyNumberFormat="1" applyFont="1" applyFill="1" applyBorder="1" applyAlignment="1">
      <alignment horizontal="left" vertical="center" wrapText="1"/>
    </xf>
    <xf numFmtId="165" fontId="61" fillId="26" borderId="29" xfId="0" applyNumberFormat="1" applyFont="1" applyFill="1" applyBorder="1" applyAlignment="1">
      <alignment horizontal="left" vertical="center" wrapText="1"/>
    </xf>
    <xf numFmtId="165" fontId="61" fillId="26" borderId="33" xfId="0" applyNumberFormat="1" applyFont="1" applyFill="1" applyBorder="1" applyAlignment="1">
      <alignment horizontal="left" vertical="center" wrapText="1"/>
    </xf>
    <xf numFmtId="165" fontId="61" fillId="26" borderId="27" xfId="0" applyNumberFormat="1" applyFont="1" applyFill="1" applyBorder="1" applyAlignment="1">
      <alignment horizontal="left" vertical="center" wrapText="1"/>
    </xf>
    <xf numFmtId="165" fontId="61" fillId="26" borderId="72" xfId="0" applyNumberFormat="1" applyFont="1" applyFill="1" applyBorder="1" applyAlignment="1">
      <alignment horizontal="left" vertical="center" wrapText="1"/>
    </xf>
    <xf numFmtId="166" fontId="56" fillId="0" borderId="17" xfId="0" applyNumberFormat="1" applyFont="1" applyBorder="1" applyAlignment="1">
      <alignment horizontal="left" vertical="center" wrapText="1"/>
    </xf>
    <xf numFmtId="10" fontId="56" fillId="0" borderId="14" xfId="0" applyNumberFormat="1" applyFont="1" applyBorder="1" applyAlignment="1">
      <alignment horizontal="left" vertical="center" wrapText="1"/>
    </xf>
    <xf numFmtId="166" fontId="38" fillId="0" borderId="15" xfId="0" applyNumberFormat="1" applyFont="1" applyBorder="1" applyAlignment="1">
      <alignment horizontal="left" vertical="center" wrapText="1"/>
    </xf>
    <xf numFmtId="10" fontId="38" fillId="0" borderId="10" xfId="0" applyNumberFormat="1" applyFont="1" applyBorder="1" applyAlignment="1">
      <alignment horizontal="left" vertical="center" wrapText="1"/>
    </xf>
    <xf numFmtId="0" fontId="56" fillId="0" borderId="13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0" fontId="15" fillId="0" borderId="48" xfId="0" applyFont="1" applyBorder="1" applyAlignment="1">
      <alignment vertical="center"/>
    </xf>
    <xf numFmtId="166" fontId="38" fillId="17" borderId="13" xfId="0" applyNumberFormat="1" applyFont="1" applyFill="1" applyBorder="1" applyAlignment="1">
      <alignment horizontal="right" vertical="center" wrapText="1"/>
    </xf>
    <xf numFmtId="166" fontId="38" fillId="17" borderId="24" xfId="0" applyNumberFormat="1" applyFont="1" applyFill="1" applyBorder="1" applyAlignment="1">
      <alignment horizontal="right" vertical="center" wrapText="1"/>
    </xf>
    <xf numFmtId="166" fontId="38" fillId="17" borderId="25" xfId="0" applyNumberFormat="1" applyFont="1" applyFill="1" applyBorder="1" applyAlignment="1">
      <alignment horizontal="right" vertical="center" wrapText="1"/>
    </xf>
    <xf numFmtId="166" fontId="38" fillId="17" borderId="35" xfId="0" applyNumberFormat="1" applyFont="1" applyFill="1" applyBorder="1" applyAlignment="1">
      <alignment horizontal="right" vertical="center" wrapText="1"/>
    </xf>
    <xf numFmtId="166" fontId="38" fillId="17" borderId="17" xfId="0" applyNumberFormat="1" applyFont="1" applyFill="1" applyBorder="1" applyAlignment="1">
      <alignment horizontal="right" vertical="center" wrapText="1"/>
    </xf>
    <xf numFmtId="166" fontId="38" fillId="17" borderId="65" xfId="0" applyNumberFormat="1" applyFont="1" applyFill="1" applyBorder="1" applyAlignment="1">
      <alignment horizontal="right" vertical="center" wrapText="1"/>
    </xf>
    <xf numFmtId="166" fontId="38" fillId="17" borderId="99" xfId="0" applyNumberFormat="1" applyFont="1" applyFill="1" applyBorder="1" applyAlignment="1">
      <alignment horizontal="right" vertical="center" wrapText="1"/>
    </xf>
    <xf numFmtId="166" fontId="38" fillId="18" borderId="9" xfId="0" applyNumberFormat="1" applyFont="1" applyFill="1" applyBorder="1" applyAlignment="1">
      <alignment horizontal="right" vertical="center" wrapText="1"/>
    </xf>
    <xf numFmtId="166" fontId="38" fillId="18" borderId="21" xfId="0" applyNumberFormat="1" applyFont="1" applyFill="1" applyBorder="1" applyAlignment="1">
      <alignment horizontal="right" vertical="center" wrapText="1"/>
    </xf>
    <xf numFmtId="166" fontId="38" fillId="18" borderId="22" xfId="0" applyNumberFormat="1" applyFont="1" applyFill="1" applyBorder="1" applyAlignment="1">
      <alignment horizontal="right" vertical="center" wrapText="1"/>
    </xf>
    <xf numFmtId="166" fontId="38" fillId="18" borderId="23" xfId="0" applyNumberFormat="1" applyFont="1" applyFill="1" applyBorder="1" applyAlignment="1">
      <alignment horizontal="right" vertical="center" wrapText="1"/>
    </xf>
    <xf numFmtId="166" fontId="38" fillId="18" borderId="15" xfId="0" applyNumberFormat="1" applyFont="1" applyFill="1" applyBorder="1" applyAlignment="1">
      <alignment horizontal="right" vertical="center" wrapText="1"/>
    </xf>
    <xf numFmtId="166" fontId="38" fillId="18" borderId="66" xfId="0" applyNumberFormat="1" applyFont="1" applyFill="1" applyBorder="1" applyAlignment="1">
      <alignment horizontal="right" vertical="center" wrapText="1"/>
    </xf>
    <xf numFmtId="166" fontId="38" fillId="18" borderId="98" xfId="0" applyNumberFormat="1" applyFont="1" applyFill="1" applyBorder="1" applyAlignment="1">
      <alignment horizontal="right" vertical="center" wrapText="1"/>
    </xf>
    <xf numFmtId="166" fontId="38" fillId="19" borderId="60" xfId="0" applyNumberFormat="1" applyFont="1" applyFill="1" applyBorder="1" applyAlignment="1">
      <alignment horizontal="right" vertical="center" wrapText="1"/>
    </xf>
    <xf numFmtId="166" fontId="38" fillId="19" borderId="61" xfId="0" applyNumberFormat="1" applyFont="1" applyFill="1" applyBorder="1" applyAlignment="1">
      <alignment horizontal="right" vertical="center" wrapText="1"/>
    </xf>
    <xf numFmtId="166" fontId="38" fillId="19" borderId="63" xfId="0" applyNumberFormat="1" applyFont="1" applyFill="1" applyBorder="1" applyAlignment="1">
      <alignment horizontal="right" vertical="center" wrapText="1"/>
    </xf>
    <xf numFmtId="166" fontId="38" fillId="19" borderId="70" xfId="0" applyNumberFormat="1" applyFont="1" applyFill="1" applyBorder="1" applyAlignment="1">
      <alignment horizontal="right" vertical="center" wrapText="1"/>
    </xf>
    <xf numFmtId="166" fontId="38" fillId="19" borderId="102" xfId="0" applyNumberFormat="1" applyFont="1" applyFill="1" applyBorder="1" applyAlignment="1">
      <alignment horizontal="right" vertical="center" wrapText="1"/>
    </xf>
    <xf numFmtId="166" fontId="38" fillId="17" borderId="55" xfId="0" applyNumberFormat="1" applyFont="1" applyFill="1" applyBorder="1" applyAlignment="1">
      <alignment horizontal="right" vertical="center" wrapText="1"/>
    </xf>
    <xf numFmtId="166" fontId="38" fillId="17" borderId="56" xfId="0" applyNumberFormat="1" applyFont="1" applyFill="1" applyBorder="1" applyAlignment="1">
      <alignment horizontal="right" vertical="center" wrapText="1"/>
    </xf>
    <xf numFmtId="166" fontId="38" fillId="17" borderId="58" xfId="0" applyNumberFormat="1" applyFont="1" applyFill="1" applyBorder="1" applyAlignment="1">
      <alignment horizontal="right" vertical="center" wrapText="1"/>
    </xf>
    <xf numFmtId="166" fontId="38" fillId="17" borderId="69" xfId="0" applyNumberFormat="1" applyFont="1" applyFill="1" applyBorder="1" applyAlignment="1">
      <alignment horizontal="right" vertical="center" wrapText="1"/>
    </xf>
    <xf numFmtId="166" fontId="38" fillId="17" borderId="103" xfId="0" applyNumberFormat="1" applyFont="1" applyFill="1" applyBorder="1" applyAlignment="1">
      <alignment horizontal="right" vertical="center" wrapText="1"/>
    </xf>
    <xf numFmtId="166" fontId="39" fillId="17" borderId="13" xfId="0" applyNumberFormat="1" applyFont="1" applyFill="1" applyBorder="1" applyAlignment="1">
      <alignment horizontal="right" vertical="center" wrapText="1"/>
    </xf>
    <xf numFmtId="166" fontId="45" fillId="17" borderId="24" xfId="0" applyNumberFormat="1" applyFont="1" applyFill="1" applyBorder="1" applyAlignment="1">
      <alignment horizontal="right" vertical="center" wrapText="1"/>
    </xf>
    <xf numFmtId="166" fontId="45" fillId="17" borderId="25" xfId="0" applyNumberFormat="1" applyFont="1" applyFill="1" applyBorder="1" applyAlignment="1">
      <alignment horizontal="right" vertical="center" wrapText="1"/>
    </xf>
    <xf numFmtId="166" fontId="45" fillId="17" borderId="35" xfId="0" applyNumberFormat="1" applyFont="1" applyFill="1" applyBorder="1" applyAlignment="1">
      <alignment horizontal="right" vertical="center" wrapText="1"/>
    </xf>
    <xf numFmtId="166" fontId="39" fillId="17" borderId="17" xfId="0" applyNumberFormat="1" applyFont="1" applyFill="1" applyBorder="1" applyAlignment="1">
      <alignment horizontal="right" vertical="center" wrapText="1"/>
    </xf>
    <xf numFmtId="166" fontId="45" fillId="17" borderId="65" xfId="0" applyNumberFormat="1" applyFont="1" applyFill="1" applyBorder="1" applyAlignment="1">
      <alignment horizontal="right" vertical="center" wrapText="1"/>
    </xf>
    <xf numFmtId="166" fontId="48" fillId="17" borderId="13" xfId="0" applyNumberFormat="1" applyFont="1" applyFill="1" applyBorder="1" applyAlignment="1">
      <alignment horizontal="right" vertical="center" wrapText="1"/>
    </xf>
    <xf numFmtId="166" fontId="49" fillId="17" borderId="24" xfId="0" applyNumberFormat="1" applyFont="1" applyFill="1" applyBorder="1" applyAlignment="1">
      <alignment horizontal="right" vertical="center" wrapText="1"/>
    </xf>
    <xf numFmtId="166" fontId="49" fillId="17" borderId="25" xfId="0" applyNumberFormat="1" applyFont="1" applyFill="1" applyBorder="1" applyAlignment="1">
      <alignment horizontal="right" vertical="center" wrapText="1"/>
    </xf>
    <xf numFmtId="166" fontId="49" fillId="17" borderId="99" xfId="0" applyNumberFormat="1" applyFont="1" applyFill="1" applyBorder="1" applyAlignment="1">
      <alignment horizontal="right" vertical="center" wrapText="1"/>
    </xf>
    <xf numFmtId="166" fontId="30" fillId="18" borderId="9" xfId="0" applyNumberFormat="1" applyFont="1" applyFill="1" applyBorder="1" applyAlignment="1">
      <alignment horizontal="right" vertical="center" wrapText="1"/>
    </xf>
    <xf numFmtId="166" fontId="45" fillId="18" borderId="21" xfId="0" applyNumberFormat="1" applyFont="1" applyFill="1" applyBorder="1" applyAlignment="1">
      <alignment horizontal="right" vertical="center" wrapText="1"/>
    </xf>
    <xf numFmtId="166" fontId="45" fillId="18" borderId="22" xfId="0" applyNumberFormat="1" applyFont="1" applyFill="1" applyBorder="1" applyAlignment="1">
      <alignment horizontal="right" vertical="center" wrapText="1"/>
    </xf>
    <xf numFmtId="166" fontId="45" fillId="18" borderId="23" xfId="0" applyNumberFormat="1" applyFont="1" applyFill="1" applyBorder="1" applyAlignment="1">
      <alignment horizontal="right" vertical="center" wrapText="1"/>
    </xf>
    <xf numFmtId="166" fontId="30" fillId="18" borderId="15" xfId="0" applyNumberFormat="1" applyFont="1" applyFill="1" applyBorder="1" applyAlignment="1">
      <alignment horizontal="right" vertical="center" wrapText="1"/>
    </xf>
    <xf numFmtId="166" fontId="45" fillId="18" borderId="66" xfId="0" applyNumberFormat="1" applyFont="1" applyFill="1" applyBorder="1" applyAlignment="1">
      <alignment horizontal="right" vertical="center" wrapText="1"/>
    </xf>
    <xf numFmtId="166" fontId="50" fillId="18" borderId="9" xfId="0" applyNumberFormat="1" applyFont="1" applyFill="1" applyBorder="1" applyAlignment="1">
      <alignment horizontal="right" vertical="center" wrapText="1"/>
    </xf>
    <xf numFmtId="166" fontId="49" fillId="18" borderId="21" xfId="0" applyNumberFormat="1" applyFont="1" applyFill="1" applyBorder="1" applyAlignment="1">
      <alignment horizontal="right" vertical="center" wrapText="1"/>
    </xf>
    <xf numFmtId="166" fontId="49" fillId="18" borderId="22" xfId="0" applyNumberFormat="1" applyFont="1" applyFill="1" applyBorder="1" applyAlignment="1">
      <alignment horizontal="right" vertical="center" wrapText="1"/>
    </xf>
    <xf numFmtId="166" fontId="49" fillId="18" borderId="98" xfId="0" applyNumberFormat="1" applyFont="1" applyFill="1" applyBorder="1" applyAlignment="1">
      <alignment horizontal="right" vertical="center" wrapText="1"/>
    </xf>
    <xf numFmtId="166" fontId="30" fillId="19" borderId="9" xfId="0" applyNumberFormat="1" applyFont="1" applyFill="1" applyBorder="1" applyAlignment="1">
      <alignment horizontal="right" vertical="center" wrapText="1"/>
    </xf>
    <xf numFmtId="166" fontId="45" fillId="19" borderId="21" xfId="0" applyNumberFormat="1" applyFont="1" applyFill="1" applyBorder="1" applyAlignment="1">
      <alignment horizontal="right" vertical="center" wrapText="1"/>
    </xf>
    <xf numFmtId="166" fontId="45" fillId="19" borderId="22" xfId="0" applyNumberFormat="1" applyFont="1" applyFill="1" applyBorder="1" applyAlignment="1">
      <alignment horizontal="right" vertical="center" wrapText="1"/>
    </xf>
    <xf numFmtId="166" fontId="45" fillId="19" borderId="23" xfId="0" applyNumberFormat="1" applyFont="1" applyFill="1" applyBorder="1" applyAlignment="1">
      <alignment horizontal="right" vertical="center" wrapText="1"/>
    </xf>
    <xf numFmtId="166" fontId="30" fillId="19" borderId="15" xfId="0" applyNumberFormat="1" applyFont="1" applyFill="1" applyBorder="1" applyAlignment="1">
      <alignment horizontal="right" vertical="center" wrapText="1"/>
    </xf>
    <xf numFmtId="166" fontId="45" fillId="19" borderId="66" xfId="0" applyNumberFormat="1" applyFont="1" applyFill="1" applyBorder="1" applyAlignment="1">
      <alignment horizontal="right" vertical="center" wrapText="1"/>
    </xf>
    <xf numFmtId="166" fontId="50" fillId="19" borderId="9" xfId="0" applyNumberFormat="1" applyFont="1" applyFill="1" applyBorder="1" applyAlignment="1">
      <alignment horizontal="right" vertical="center" wrapText="1"/>
    </xf>
    <xf numFmtId="166" fontId="49" fillId="19" borderId="21" xfId="0" applyNumberFormat="1" applyFont="1" applyFill="1" applyBorder="1" applyAlignment="1">
      <alignment horizontal="right" vertical="center" wrapText="1"/>
    </xf>
    <xf numFmtId="166" fontId="49" fillId="19" borderId="22" xfId="0" applyNumberFormat="1" applyFont="1" applyFill="1" applyBorder="1" applyAlignment="1">
      <alignment horizontal="right" vertical="center" wrapText="1"/>
    </xf>
    <xf numFmtId="166" fontId="49" fillId="19" borderId="98" xfId="0" applyNumberFormat="1" applyFont="1" applyFill="1" applyBorder="1" applyAlignment="1">
      <alignment horizontal="right" vertical="center" wrapText="1"/>
    </xf>
    <xf numFmtId="166" fontId="36" fillId="20" borderId="57" xfId="0" applyNumberFormat="1" applyFont="1" applyFill="1" applyBorder="1" applyAlignment="1">
      <alignment horizontal="right" vertical="center" wrapText="1"/>
    </xf>
    <xf numFmtId="166" fontId="36" fillId="20" borderId="55" xfId="0" applyNumberFormat="1" applyFont="1" applyFill="1" applyBorder="1" applyAlignment="1">
      <alignment horizontal="right" vertical="center" wrapText="1"/>
    </xf>
    <xf numFmtId="166" fontId="36" fillId="20" borderId="56" xfId="0" applyNumberFormat="1" applyFont="1" applyFill="1" applyBorder="1" applyAlignment="1">
      <alignment horizontal="right" vertical="center" wrapText="1"/>
    </xf>
    <xf numFmtId="166" fontId="36" fillId="20" borderId="58" xfId="0" applyNumberFormat="1" applyFont="1" applyFill="1" applyBorder="1" applyAlignment="1">
      <alignment horizontal="right" vertical="center" wrapText="1"/>
    </xf>
    <xf numFmtId="166" fontId="36" fillId="20" borderId="54" xfId="0" applyNumberFormat="1" applyFont="1" applyFill="1" applyBorder="1" applyAlignment="1">
      <alignment horizontal="right" vertical="center" wrapText="1"/>
    </xf>
    <xf numFmtId="166" fontId="36" fillId="20" borderId="69" xfId="0" applyNumberFormat="1" applyFont="1" applyFill="1" applyBorder="1" applyAlignment="1">
      <alignment horizontal="right" vertical="center" wrapText="1"/>
    </xf>
    <xf numFmtId="166" fontId="36" fillId="20" borderId="103" xfId="0" applyNumberFormat="1" applyFont="1" applyFill="1" applyBorder="1" applyAlignment="1">
      <alignment horizontal="right" vertical="center" wrapText="1"/>
    </xf>
    <xf numFmtId="166" fontId="36" fillId="21" borderId="9" xfId="0" applyNumberFormat="1" applyFont="1" applyFill="1" applyBorder="1" applyAlignment="1">
      <alignment horizontal="right" vertical="center" wrapText="1"/>
    </xf>
    <xf numFmtId="166" fontId="36" fillId="21" borderId="21" xfId="0" applyNumberFormat="1" applyFont="1" applyFill="1" applyBorder="1" applyAlignment="1">
      <alignment horizontal="right" vertical="center" wrapText="1"/>
    </xf>
    <xf numFmtId="166" fontId="36" fillId="21" borderId="22" xfId="0" applyNumberFormat="1" applyFont="1" applyFill="1" applyBorder="1" applyAlignment="1">
      <alignment horizontal="right" vertical="center" wrapText="1"/>
    </xf>
    <xf numFmtId="166" fontId="36" fillId="21" borderId="23" xfId="0" applyNumberFormat="1" applyFont="1" applyFill="1" applyBorder="1" applyAlignment="1">
      <alignment horizontal="right" vertical="center" wrapText="1"/>
    </xf>
    <xf numFmtId="166" fontId="36" fillId="21" borderId="15" xfId="0" applyNumberFormat="1" applyFont="1" applyFill="1" applyBorder="1" applyAlignment="1">
      <alignment horizontal="right" vertical="center" wrapText="1"/>
    </xf>
    <xf numFmtId="166" fontId="36" fillId="21" borderId="66" xfId="0" applyNumberFormat="1" applyFont="1" applyFill="1" applyBorder="1" applyAlignment="1">
      <alignment horizontal="right" vertical="center" wrapText="1"/>
    </xf>
    <xf numFmtId="166" fontId="36" fillId="21" borderId="98" xfId="0" applyNumberFormat="1" applyFont="1" applyFill="1" applyBorder="1" applyAlignment="1">
      <alignment horizontal="right" vertical="center" wrapText="1"/>
    </xf>
    <xf numFmtId="166" fontId="36" fillId="22" borderId="9" xfId="0" applyNumberFormat="1" applyFont="1" applyFill="1" applyBorder="1" applyAlignment="1">
      <alignment horizontal="right" vertical="center" wrapText="1"/>
    </xf>
    <xf numFmtId="166" fontId="36" fillId="22" borderId="21" xfId="0" applyNumberFormat="1" applyFont="1" applyFill="1" applyBorder="1" applyAlignment="1">
      <alignment horizontal="right" vertical="center" wrapText="1"/>
    </xf>
    <xf numFmtId="166" fontId="36" fillId="22" borderId="22" xfId="0" applyNumberFormat="1" applyFont="1" applyFill="1" applyBorder="1" applyAlignment="1">
      <alignment horizontal="right" vertical="center" wrapText="1"/>
    </xf>
    <xf numFmtId="166" fontId="36" fillId="22" borderId="23" xfId="0" applyNumberFormat="1" applyFont="1" applyFill="1" applyBorder="1" applyAlignment="1">
      <alignment horizontal="right" vertical="center" wrapText="1"/>
    </xf>
    <xf numFmtId="166" fontId="36" fillId="22" borderId="15" xfId="0" applyNumberFormat="1" applyFont="1" applyFill="1" applyBorder="1" applyAlignment="1">
      <alignment horizontal="right" vertical="center" wrapText="1"/>
    </xf>
    <xf numFmtId="166" fontId="36" fillId="22" borderId="66" xfId="0" applyNumberFormat="1" applyFont="1" applyFill="1" applyBorder="1" applyAlignment="1">
      <alignment horizontal="right" vertical="center" wrapText="1"/>
    </xf>
    <xf numFmtId="166" fontId="36" fillId="22" borderId="98" xfId="0" applyNumberFormat="1" applyFont="1" applyFill="1" applyBorder="1" applyAlignment="1">
      <alignment horizontal="right" vertical="center" wrapText="1"/>
    </xf>
    <xf numFmtId="166" fontId="36" fillId="19" borderId="34" xfId="0" applyNumberFormat="1" applyFont="1" applyFill="1" applyBorder="1" applyAlignment="1">
      <alignment horizontal="right" vertical="center" wrapText="1"/>
    </xf>
    <xf numFmtId="166" fontId="36" fillId="19" borderId="30" xfId="0" applyNumberFormat="1" applyFont="1" applyFill="1" applyBorder="1" applyAlignment="1">
      <alignment horizontal="right" vertical="center"/>
    </xf>
    <xf numFmtId="166" fontId="36" fillId="19" borderId="31" xfId="0" applyNumberFormat="1" applyFont="1" applyFill="1" applyBorder="1" applyAlignment="1">
      <alignment horizontal="right" vertical="center" wrapText="1"/>
    </xf>
    <xf numFmtId="166" fontId="36" fillId="19" borderId="37" xfId="0" applyNumberFormat="1" applyFont="1" applyFill="1" applyBorder="1" applyAlignment="1">
      <alignment horizontal="right" vertical="center" wrapText="1"/>
    </xf>
    <xf numFmtId="166" fontId="36" fillId="19" borderId="29" xfId="0" applyNumberFormat="1" applyFont="1" applyFill="1" applyBorder="1" applyAlignment="1">
      <alignment horizontal="right" vertical="center" wrapText="1"/>
    </xf>
    <xf numFmtId="166" fontId="36" fillId="19" borderId="67" xfId="0" applyNumberFormat="1" applyFont="1" applyFill="1" applyBorder="1" applyAlignment="1">
      <alignment horizontal="right" vertical="center" wrapText="1"/>
    </xf>
    <xf numFmtId="166" fontId="36" fillId="19" borderId="106" xfId="0" applyNumberFormat="1" applyFont="1" applyFill="1" applyBorder="1" applyAlignment="1">
      <alignment horizontal="right" vertical="center" wrapText="1"/>
    </xf>
    <xf numFmtId="166" fontId="36" fillId="18" borderId="9" xfId="0" applyNumberFormat="1" applyFont="1" applyFill="1" applyBorder="1" applyAlignment="1">
      <alignment horizontal="right" vertical="center" wrapText="1"/>
    </xf>
    <xf numFmtId="166" fontId="36" fillId="18" borderId="21" xfId="0" applyNumberFormat="1" applyFont="1" applyFill="1" applyBorder="1" applyAlignment="1">
      <alignment horizontal="right" vertical="center"/>
    </xf>
    <xf numFmtId="166" fontId="36" fillId="18" borderId="22" xfId="0" applyNumberFormat="1" applyFont="1" applyFill="1" applyBorder="1" applyAlignment="1">
      <alignment horizontal="right" vertical="center" wrapText="1"/>
    </xf>
    <xf numFmtId="166" fontId="36" fillId="18" borderId="36" xfId="0" applyNumberFormat="1" applyFont="1" applyFill="1" applyBorder="1" applyAlignment="1">
      <alignment horizontal="right" vertical="center" wrapText="1"/>
    </xf>
    <xf numFmtId="166" fontId="36" fillId="18" borderId="15" xfId="0" applyNumberFormat="1" applyFont="1" applyFill="1" applyBorder="1" applyAlignment="1">
      <alignment horizontal="right" vertical="center" wrapText="1"/>
    </xf>
    <xf numFmtId="166" fontId="36" fillId="18" borderId="66" xfId="0" applyNumberFormat="1" applyFont="1" applyFill="1" applyBorder="1" applyAlignment="1">
      <alignment horizontal="right" vertical="center" wrapText="1"/>
    </xf>
    <xf numFmtId="166" fontId="36" fillId="18" borderId="98" xfId="0" applyNumberFormat="1" applyFont="1" applyFill="1" applyBorder="1" applyAlignment="1">
      <alignment horizontal="right" vertical="center" wrapText="1"/>
    </xf>
    <xf numFmtId="166" fontId="36" fillId="17" borderId="43" xfId="0" applyNumberFormat="1" applyFont="1" applyFill="1" applyBorder="1" applyAlignment="1">
      <alignment horizontal="right" vertical="center" wrapText="1"/>
    </xf>
    <xf numFmtId="166" fontId="36" fillId="17" borderId="39" xfId="0" applyNumberFormat="1" applyFont="1" applyFill="1" applyBorder="1" applyAlignment="1">
      <alignment horizontal="right" vertical="center"/>
    </xf>
    <xf numFmtId="166" fontId="36" fillId="17" borderId="40" xfId="0" applyNumberFormat="1" applyFont="1" applyFill="1" applyBorder="1" applyAlignment="1">
      <alignment horizontal="right" vertical="center" wrapText="1"/>
    </xf>
    <xf numFmtId="166" fontId="36" fillId="17" borderId="46" xfId="0" applyNumberFormat="1" applyFont="1" applyFill="1" applyBorder="1" applyAlignment="1">
      <alignment horizontal="right" vertical="center" wrapText="1"/>
    </xf>
    <xf numFmtId="166" fontId="36" fillId="17" borderId="38" xfId="0" applyNumberFormat="1" applyFont="1" applyFill="1" applyBorder="1" applyAlignment="1">
      <alignment horizontal="right" vertical="center" wrapText="1"/>
    </xf>
    <xf numFmtId="166" fontId="36" fillId="17" borderId="68" xfId="0" applyNumberFormat="1" applyFont="1" applyFill="1" applyBorder="1" applyAlignment="1">
      <alignment horizontal="right" vertical="center" wrapText="1"/>
    </xf>
    <xf numFmtId="166" fontId="36" fillId="17" borderId="105" xfId="0" applyNumberFormat="1" applyFont="1" applyFill="1" applyBorder="1" applyAlignment="1">
      <alignment horizontal="right" vertical="center" wrapText="1"/>
    </xf>
    <xf numFmtId="166" fontId="36" fillId="22" borderId="11" xfId="0" applyNumberFormat="1" applyFont="1" applyFill="1" applyBorder="1" applyAlignment="1">
      <alignment horizontal="right" vertical="center" wrapText="1"/>
    </xf>
    <xf numFmtId="166" fontId="36" fillId="22" borderId="18" xfId="0" applyNumberFormat="1" applyFont="1" applyFill="1" applyBorder="1" applyAlignment="1">
      <alignment horizontal="right" vertical="center" wrapText="1"/>
    </xf>
    <xf numFmtId="166" fontId="36" fillId="22" borderId="19" xfId="0" applyNumberFormat="1" applyFont="1" applyFill="1" applyBorder="1" applyAlignment="1">
      <alignment horizontal="right" vertical="center" wrapText="1"/>
    </xf>
    <xf numFmtId="166" fontId="36" fillId="22" borderId="20" xfId="0" applyNumberFormat="1" applyFont="1" applyFill="1" applyBorder="1" applyAlignment="1">
      <alignment horizontal="right" vertical="center" wrapText="1"/>
    </xf>
    <xf numFmtId="166" fontId="36" fillId="22" borderId="16" xfId="0" applyNumberFormat="1" applyFont="1" applyFill="1" applyBorder="1" applyAlignment="1">
      <alignment horizontal="right" vertical="center" wrapText="1"/>
    </xf>
    <xf numFmtId="166" fontId="36" fillId="22" borderId="64" xfId="0" applyNumberFormat="1" applyFont="1" applyFill="1" applyBorder="1" applyAlignment="1">
      <alignment horizontal="right" vertical="center" wrapText="1"/>
    </xf>
    <xf numFmtId="166" fontId="36" fillId="22" borderId="100" xfId="0" applyNumberFormat="1" applyFont="1" applyFill="1" applyBorder="1" applyAlignment="1">
      <alignment horizontal="right" vertical="center" wrapText="1"/>
    </xf>
    <xf numFmtId="166" fontId="38" fillId="19" borderId="9" xfId="0" applyNumberFormat="1" applyFont="1" applyFill="1" applyBorder="1" applyAlignment="1">
      <alignment horizontal="right" vertical="center" wrapText="1"/>
    </xf>
    <xf numFmtId="166" fontId="38" fillId="19" borderId="21" xfId="0" applyNumberFormat="1" applyFont="1" applyFill="1" applyBorder="1" applyAlignment="1">
      <alignment horizontal="right" vertical="center" wrapText="1"/>
    </xf>
    <xf numFmtId="166" fontId="38" fillId="19" borderId="22" xfId="0" applyNumberFormat="1" applyFont="1" applyFill="1" applyBorder="1" applyAlignment="1">
      <alignment horizontal="right" vertical="center" wrapText="1"/>
    </xf>
    <xf numFmtId="166" fontId="38" fillId="19" borderId="23" xfId="0" applyNumberFormat="1" applyFont="1" applyFill="1" applyBorder="1" applyAlignment="1">
      <alignment horizontal="right" vertical="center" wrapText="1"/>
    </xf>
    <xf numFmtId="166" fontId="38" fillId="19" borderId="15" xfId="0" applyNumberFormat="1" applyFont="1" applyFill="1" applyBorder="1" applyAlignment="1">
      <alignment horizontal="right" vertical="center" wrapText="1"/>
    </xf>
    <xf numFmtId="166" fontId="38" fillId="19" borderId="66" xfId="0" applyNumberFormat="1" applyFont="1" applyFill="1" applyBorder="1" applyAlignment="1">
      <alignment horizontal="right" vertical="center" wrapText="1"/>
    </xf>
    <xf numFmtId="166" fontId="38" fillId="19" borderId="98" xfId="0" applyNumberFormat="1" applyFont="1" applyFill="1" applyBorder="1" applyAlignment="1">
      <alignment horizontal="right" vertical="center" wrapText="1"/>
    </xf>
    <xf numFmtId="0" fontId="55" fillId="20" borderId="114" xfId="0" applyFont="1" applyFill="1" applyBorder="1" applyAlignment="1">
      <alignment horizontal="left" vertical="center" wrapText="1"/>
    </xf>
    <xf numFmtId="166" fontId="38" fillId="17" borderId="116" xfId="0" applyNumberFormat="1" applyFont="1" applyFill="1" applyBorder="1" applyAlignment="1">
      <alignment horizontal="right" vertical="center" wrapText="1"/>
    </xf>
    <xf numFmtId="166" fontId="38" fillId="17" borderId="117" xfId="0" applyNumberFormat="1" applyFont="1" applyFill="1" applyBorder="1" applyAlignment="1">
      <alignment horizontal="right" vertical="center" wrapText="1"/>
    </xf>
    <xf numFmtId="166" fontId="38" fillId="17" borderId="118" xfId="0" applyNumberFormat="1" applyFont="1" applyFill="1" applyBorder="1" applyAlignment="1">
      <alignment horizontal="right" vertical="center" wrapText="1"/>
    </xf>
    <xf numFmtId="166" fontId="38" fillId="17" borderId="120" xfId="0" applyNumberFormat="1" applyFont="1" applyFill="1" applyBorder="1" applyAlignment="1">
      <alignment horizontal="right" vertical="center" wrapText="1"/>
    </xf>
    <xf numFmtId="166" fontId="38" fillId="17" borderId="121" xfId="0" applyNumberFormat="1" applyFont="1" applyFill="1" applyBorder="1" applyAlignment="1">
      <alignment horizontal="right" vertical="center" wrapText="1"/>
    </xf>
    <xf numFmtId="0" fontId="55" fillId="21" borderId="122" xfId="0" applyFont="1" applyFill="1" applyBorder="1" applyAlignment="1">
      <alignment vertical="center" wrapText="1"/>
    </xf>
    <xf numFmtId="0" fontId="55" fillId="22" borderId="123" xfId="0" applyFont="1" applyFill="1" applyBorder="1" applyAlignment="1">
      <alignment vertical="center" wrapText="1"/>
    </xf>
    <xf numFmtId="0" fontId="55" fillId="20" borderId="124" xfId="0" applyFont="1" applyFill="1" applyBorder="1" applyAlignment="1">
      <alignment horizontal="left" vertical="center" wrapText="1"/>
    </xf>
    <xf numFmtId="0" fontId="55" fillId="22" borderId="125" xfId="0" applyFont="1" applyFill="1" applyBorder="1" applyAlignment="1">
      <alignment vertical="center" wrapText="1"/>
    </xf>
    <xf numFmtId="166" fontId="38" fillId="19" borderId="127" xfId="0" applyNumberFormat="1" applyFont="1" applyFill="1" applyBorder="1" applyAlignment="1">
      <alignment horizontal="right" vertical="center" wrapText="1"/>
    </xf>
    <xf numFmtId="166" fontId="38" fillId="19" borderId="128" xfId="0" applyNumberFormat="1" applyFont="1" applyFill="1" applyBorder="1" applyAlignment="1">
      <alignment horizontal="right" vertical="center" wrapText="1"/>
    </xf>
    <xf numFmtId="166" fontId="38" fillId="19" borderId="129" xfId="0" applyNumberFormat="1" applyFont="1" applyFill="1" applyBorder="1" applyAlignment="1">
      <alignment horizontal="right" vertical="center" wrapText="1"/>
    </xf>
    <xf numFmtId="166" fontId="38" fillId="19" borderId="131" xfId="0" applyNumberFormat="1" applyFont="1" applyFill="1" applyBorder="1" applyAlignment="1">
      <alignment horizontal="right" vertical="center" wrapText="1"/>
    </xf>
    <xf numFmtId="166" fontId="38" fillId="19" borderId="132" xfId="0" applyNumberFormat="1" applyFont="1" applyFill="1" applyBorder="1" applyAlignment="1">
      <alignment horizontal="right" vertical="center" wrapText="1"/>
    </xf>
    <xf numFmtId="0" fontId="38" fillId="0" borderId="78" xfId="0" applyFont="1" applyBorder="1" applyAlignment="1">
      <alignment horizontal="left" vertical="center" wrapText="1"/>
    </xf>
    <xf numFmtId="0" fontId="56" fillId="0" borderId="80" xfId="0" applyFont="1" applyBorder="1" applyAlignment="1">
      <alignment horizontal="left" vertical="center" wrapText="1"/>
    </xf>
    <xf numFmtId="165" fontId="30" fillId="20" borderId="119" xfId="0" applyNumberFormat="1" applyFont="1" applyFill="1" applyBorder="1" applyAlignment="1">
      <alignment horizontal="right" vertical="center" wrapText="1"/>
    </xf>
    <xf numFmtId="165" fontId="30" fillId="8" borderId="116" xfId="0" applyNumberFormat="1" applyFont="1" applyFill="1" applyBorder="1" applyAlignment="1">
      <alignment horizontal="right" vertical="center" wrapText="1"/>
    </xf>
    <xf numFmtId="165" fontId="30" fillId="8" borderId="117" xfId="0" applyNumberFormat="1" applyFont="1" applyFill="1" applyBorder="1" applyAlignment="1">
      <alignment horizontal="right" vertical="center" wrapText="1"/>
    </xf>
    <xf numFmtId="165" fontId="30" fillId="8" borderId="120" xfId="0" applyNumberFormat="1" applyFont="1" applyFill="1" applyBorder="1" applyAlignment="1">
      <alignment horizontal="right" vertical="center" wrapText="1"/>
    </xf>
    <xf numFmtId="0" fontId="55" fillId="20" borderId="115" xfId="0" applyFont="1" applyFill="1" applyBorder="1" applyAlignment="1">
      <alignment horizontal="left" vertical="center" wrapText="1"/>
    </xf>
    <xf numFmtId="165" fontId="30" fillId="11" borderId="116" xfId="0" applyNumberFormat="1" applyFont="1" applyFill="1" applyBorder="1" applyAlignment="1">
      <alignment horizontal="right" vertical="center" wrapText="1"/>
    </xf>
    <xf numFmtId="165" fontId="30" fillId="11" borderId="117" xfId="0" applyNumberFormat="1" applyFont="1" applyFill="1" applyBorder="1" applyAlignment="1">
      <alignment horizontal="right" vertical="center" wrapText="1"/>
    </xf>
    <xf numFmtId="165" fontId="30" fillId="11" borderId="118" xfId="0" applyNumberFormat="1" applyFont="1" applyFill="1" applyBorder="1" applyAlignment="1">
      <alignment horizontal="right" vertical="center" wrapText="1"/>
    </xf>
    <xf numFmtId="165" fontId="30" fillId="11" borderId="120" xfId="0" applyNumberFormat="1" applyFont="1" applyFill="1" applyBorder="1" applyAlignment="1">
      <alignment horizontal="right" vertical="center" wrapText="1"/>
    </xf>
    <xf numFmtId="0" fontId="55" fillId="22" borderId="135" xfId="0" applyFont="1" applyFill="1" applyBorder="1" applyAlignment="1">
      <alignment vertical="center" wrapText="1"/>
    </xf>
    <xf numFmtId="165" fontId="58" fillId="22" borderId="130" xfId="0" applyNumberFormat="1" applyFont="1" applyFill="1" applyBorder="1" applyAlignment="1">
      <alignment horizontal="right" vertical="center" wrapText="1"/>
    </xf>
    <xf numFmtId="165" fontId="58" fillId="10" borderId="127" xfId="0" applyNumberFormat="1" applyFont="1" applyFill="1" applyBorder="1" applyAlignment="1">
      <alignment horizontal="right" vertical="center" wrapText="1"/>
    </xf>
    <xf numFmtId="165" fontId="58" fillId="10" borderId="128" xfId="0" applyNumberFormat="1" applyFont="1" applyFill="1" applyBorder="1" applyAlignment="1">
      <alignment horizontal="right" vertical="center" wrapText="1"/>
    </xf>
    <xf numFmtId="165" fontId="58" fillId="10" borderId="131" xfId="0" applyNumberFormat="1" applyFont="1" applyFill="1" applyBorder="1" applyAlignment="1">
      <alignment horizontal="right" vertical="center" wrapText="1"/>
    </xf>
    <xf numFmtId="0" fontId="55" fillId="22" borderId="126" xfId="0" applyFont="1" applyFill="1" applyBorder="1" applyAlignment="1">
      <alignment vertical="center" wrapText="1"/>
    </xf>
    <xf numFmtId="165" fontId="58" fillId="13" borderId="127" xfId="0" applyNumberFormat="1" applyFont="1" applyFill="1" applyBorder="1" applyAlignment="1">
      <alignment horizontal="right" vertical="center" wrapText="1"/>
    </xf>
    <xf numFmtId="165" fontId="58" fillId="13" borderId="128" xfId="0" applyNumberFormat="1" applyFont="1" applyFill="1" applyBorder="1" applyAlignment="1">
      <alignment horizontal="right" vertical="center" wrapText="1"/>
    </xf>
    <xf numFmtId="165" fontId="58" fillId="13" borderId="129" xfId="0" applyNumberFormat="1" applyFont="1" applyFill="1" applyBorder="1" applyAlignment="1">
      <alignment horizontal="right" vertical="center" wrapText="1"/>
    </xf>
    <xf numFmtId="165" fontId="58" fillId="13" borderId="131" xfId="0" applyNumberFormat="1" applyFont="1" applyFill="1" applyBorder="1" applyAlignment="1">
      <alignment horizontal="right" vertical="center" wrapText="1"/>
    </xf>
    <xf numFmtId="0" fontId="38" fillId="20" borderId="114" xfId="0" applyFont="1" applyFill="1" applyBorder="1" applyAlignment="1">
      <alignment horizontal="left" vertical="center" wrapText="1"/>
    </xf>
    <xf numFmtId="165" fontId="39" fillId="8" borderId="119" xfId="0" applyNumberFormat="1" applyFont="1" applyFill="1" applyBorder="1" applyAlignment="1">
      <alignment horizontal="right" vertical="center" wrapText="1"/>
    </xf>
    <xf numFmtId="165" fontId="44" fillId="8" borderId="116" xfId="0" applyNumberFormat="1" applyFont="1" applyFill="1" applyBorder="1" applyAlignment="1">
      <alignment horizontal="right" vertical="center" wrapText="1"/>
    </xf>
    <xf numFmtId="165" fontId="45" fillId="0" borderId="117" xfId="0" applyNumberFormat="1" applyFont="1" applyFill="1" applyBorder="1" applyAlignment="1">
      <alignment horizontal="right" vertical="center" wrapText="1"/>
    </xf>
    <xf numFmtId="0" fontId="38" fillId="21" borderId="122" xfId="0" applyFont="1" applyFill="1" applyBorder="1" applyAlignment="1">
      <alignment horizontal="left" vertical="center" wrapText="1"/>
    </xf>
    <xf numFmtId="0" fontId="38" fillId="22" borderId="122" xfId="0" applyFont="1" applyFill="1" applyBorder="1" applyAlignment="1">
      <alignment horizontal="left" vertical="center" wrapText="1"/>
    </xf>
    <xf numFmtId="0" fontId="36" fillId="20" borderId="144" xfId="0" applyFont="1" applyFill="1" applyBorder="1" applyAlignment="1">
      <alignment horizontal="left" vertical="center" wrapText="1"/>
    </xf>
    <xf numFmtId="0" fontId="36" fillId="21" borderId="122" xfId="0" applyFont="1" applyFill="1" applyBorder="1" applyAlignment="1">
      <alignment vertical="center" wrapText="1"/>
    </xf>
    <xf numFmtId="0" fontId="36" fillId="22" borderId="146" xfId="0" applyFont="1" applyFill="1" applyBorder="1" applyAlignment="1">
      <alignment vertical="center" wrapText="1"/>
    </xf>
    <xf numFmtId="165" fontId="11" fillId="8" borderId="145" xfId="0" applyNumberFormat="1" applyFont="1" applyFill="1" applyBorder="1" applyAlignment="1">
      <alignment horizontal="right" vertical="center" wrapText="1"/>
    </xf>
    <xf numFmtId="165" fontId="11" fillId="9" borderId="134" xfId="0" applyNumberFormat="1" applyFont="1" applyFill="1" applyBorder="1" applyAlignment="1">
      <alignment horizontal="right" vertical="center" wrapText="1"/>
    </xf>
    <xf numFmtId="165" fontId="11" fillId="10" borderId="134" xfId="0" applyNumberFormat="1" applyFont="1" applyFill="1" applyBorder="1" applyAlignment="1">
      <alignment horizontal="right" vertical="center" wrapText="1"/>
    </xf>
    <xf numFmtId="0" fontId="36" fillId="22" borderId="123" xfId="0" applyFont="1" applyFill="1" applyBorder="1" applyAlignment="1">
      <alignment vertical="center" wrapText="1"/>
    </xf>
    <xf numFmtId="0" fontId="53" fillId="20" borderId="124" xfId="0" applyFont="1" applyFill="1" applyBorder="1" applyAlignment="1">
      <alignment horizontal="left" vertical="center" wrapText="1"/>
    </xf>
    <xf numFmtId="165" fontId="40" fillId="20" borderId="140" xfId="0" applyNumberFormat="1" applyFont="1" applyFill="1" applyBorder="1" applyAlignment="1">
      <alignment horizontal="right" vertical="center" wrapText="1"/>
    </xf>
    <xf numFmtId="0" fontId="53" fillId="21" borderId="122" xfId="0" applyFont="1" applyFill="1" applyBorder="1" applyAlignment="1">
      <alignment vertical="center" wrapText="1"/>
    </xf>
    <xf numFmtId="165" fontId="38" fillId="21" borderId="134" xfId="0" applyNumberFormat="1" applyFont="1" applyFill="1" applyBorder="1" applyAlignment="1">
      <alignment horizontal="right" vertical="center" wrapText="1"/>
    </xf>
    <xf numFmtId="0" fontId="53" fillId="22" borderId="125" xfId="0" applyFont="1" applyFill="1" applyBorder="1" applyAlignment="1">
      <alignment vertical="center" wrapText="1"/>
    </xf>
    <xf numFmtId="165" fontId="41" fillId="22" borderId="130" xfId="0" applyNumberFormat="1" applyFont="1" applyFill="1" applyBorder="1" applyAlignment="1">
      <alignment horizontal="right" vertical="center" wrapText="1"/>
    </xf>
    <xf numFmtId="165" fontId="38" fillId="22" borderId="127" xfId="0" applyNumberFormat="1" applyFont="1" applyFill="1" applyBorder="1" applyAlignment="1">
      <alignment horizontal="right" vertical="center" wrapText="1"/>
    </xf>
    <xf numFmtId="165" fontId="38" fillId="22" borderId="128" xfId="0" applyNumberFormat="1" applyFont="1" applyFill="1" applyBorder="1" applyAlignment="1">
      <alignment horizontal="right" vertical="center" wrapText="1"/>
    </xf>
    <xf numFmtId="165" fontId="38" fillId="22" borderId="141" xfId="0" applyNumberFormat="1" applyFont="1" applyFill="1" applyBorder="1" applyAlignment="1">
      <alignment horizontal="right" vertical="center" wrapText="1"/>
    </xf>
    <xf numFmtId="165" fontId="11" fillId="8" borderId="116" xfId="0" applyNumberFormat="1" applyFont="1" applyFill="1" applyBorder="1" applyAlignment="1">
      <alignment horizontal="right" vertical="center" wrapText="1"/>
    </xf>
    <xf numFmtId="165" fontId="11" fillId="8" borderId="117" xfId="0" applyNumberFormat="1" applyFont="1" applyFill="1" applyBorder="1" applyAlignment="1">
      <alignment horizontal="right" vertical="center" wrapText="1"/>
    </xf>
    <xf numFmtId="165" fontId="11" fillId="0" borderId="133" xfId="0" applyNumberFormat="1" applyFont="1" applyFill="1" applyBorder="1" applyAlignment="1">
      <alignment horizontal="right" vertical="center" wrapText="1"/>
    </xf>
    <xf numFmtId="165" fontId="11" fillId="0" borderId="134" xfId="0" applyNumberFormat="1" applyFont="1" applyFill="1" applyBorder="1" applyAlignment="1">
      <alignment horizontal="right" vertical="center" wrapText="1"/>
    </xf>
    <xf numFmtId="165" fontId="11" fillId="0" borderId="145" xfId="0" applyNumberFormat="1" applyFont="1" applyFill="1" applyBorder="1" applyAlignment="1">
      <alignment horizontal="right" vertical="center" wrapText="1"/>
    </xf>
    <xf numFmtId="0" fontId="40" fillId="20" borderId="124" xfId="0" applyFont="1" applyFill="1" applyBorder="1" applyAlignment="1">
      <alignment horizontal="left" vertical="center" wrapText="1"/>
    </xf>
    <xf numFmtId="0" fontId="40" fillId="21" borderId="122" xfId="0" applyFont="1" applyFill="1" applyBorder="1" applyAlignment="1">
      <alignment vertical="center" wrapText="1"/>
    </xf>
    <xf numFmtId="0" fontId="40" fillId="22" borderId="125" xfId="0" applyFont="1" applyFill="1" applyBorder="1" applyAlignment="1">
      <alignment vertical="center" wrapText="1"/>
    </xf>
    <xf numFmtId="165" fontId="11" fillId="8" borderId="133" xfId="0" applyNumberFormat="1" applyFont="1" applyFill="1" applyBorder="1" applyAlignment="1">
      <alignment horizontal="right" vertical="center" wrapText="1"/>
    </xf>
    <xf numFmtId="165" fontId="54" fillId="22" borderId="130" xfId="0" applyNumberFormat="1" applyFont="1" applyFill="1" applyBorder="1" applyAlignment="1">
      <alignment horizontal="right" vertical="center" wrapText="1"/>
    </xf>
    <xf numFmtId="165" fontId="39" fillId="11" borderId="119" xfId="0" applyNumberFormat="1" applyFont="1" applyFill="1" applyBorder="1" applyAlignment="1">
      <alignment horizontal="right" vertical="center" wrapText="1"/>
    </xf>
    <xf numFmtId="165" fontId="45" fillId="11" borderId="116" xfId="0" applyNumberFormat="1" applyFont="1" applyFill="1" applyBorder="1" applyAlignment="1">
      <alignment horizontal="right" vertical="center" wrapText="1"/>
    </xf>
    <xf numFmtId="165" fontId="45" fillId="0" borderId="149" xfId="0" applyNumberFormat="1" applyFont="1" applyFill="1" applyBorder="1" applyAlignment="1">
      <alignment horizontal="right" vertical="center" wrapText="1"/>
    </xf>
    <xf numFmtId="165" fontId="45" fillId="0" borderId="120" xfId="0" applyNumberFormat="1" applyFont="1" applyFill="1" applyBorder="1" applyAlignment="1">
      <alignment horizontal="right" vertical="center" wrapText="1"/>
    </xf>
    <xf numFmtId="165" fontId="48" fillId="11" borderId="115" xfId="0" applyNumberFormat="1" applyFont="1" applyFill="1" applyBorder="1" applyAlignment="1">
      <alignment horizontal="right" vertical="center" wrapText="1"/>
    </xf>
    <xf numFmtId="165" fontId="49" fillId="11" borderId="116" xfId="0" applyNumberFormat="1" applyFont="1" applyFill="1" applyBorder="1" applyAlignment="1">
      <alignment horizontal="right" vertical="center" wrapText="1"/>
    </xf>
    <xf numFmtId="165" fontId="49" fillId="0" borderId="117" xfId="0" applyNumberFormat="1" applyFont="1" applyFill="1" applyBorder="1" applyAlignment="1">
      <alignment horizontal="right" vertical="center" wrapText="1"/>
    </xf>
    <xf numFmtId="165" fontId="49" fillId="0" borderId="120" xfId="0" applyNumberFormat="1" applyFont="1" applyFill="1" applyBorder="1" applyAlignment="1">
      <alignment horizontal="right" vertical="center" wrapText="1"/>
    </xf>
    <xf numFmtId="165" fontId="48" fillId="23" borderId="119" xfId="0" applyNumberFormat="1" applyFont="1" applyFill="1" applyBorder="1" applyAlignment="1">
      <alignment horizontal="right" vertical="center" wrapText="1"/>
    </xf>
    <xf numFmtId="165" fontId="49" fillId="23" borderId="116" xfId="0" applyNumberFormat="1" applyFont="1" applyFill="1" applyBorder="1" applyAlignment="1">
      <alignment horizontal="right" vertical="center" wrapText="1"/>
    </xf>
    <xf numFmtId="165" fontId="49" fillId="0" borderId="149" xfId="0" applyNumberFormat="1" applyFont="1" applyFill="1" applyBorder="1" applyAlignment="1">
      <alignment horizontal="right" vertical="center" wrapText="1"/>
    </xf>
    <xf numFmtId="165" fontId="49" fillId="0" borderId="152" xfId="0" applyNumberFormat="1" applyFont="1" applyFill="1" applyBorder="1" applyAlignment="1">
      <alignment horizontal="right" vertical="center" wrapText="1"/>
    </xf>
    <xf numFmtId="165" fontId="49" fillId="0" borderId="153" xfId="0" applyNumberFormat="1" applyFont="1" applyFill="1" applyBorder="1" applyAlignment="1">
      <alignment horizontal="right" vertical="center" wrapText="1"/>
    </xf>
    <xf numFmtId="165" fontId="49" fillId="0" borderId="134" xfId="0" applyNumberFormat="1" applyFont="1" applyFill="1" applyBorder="1" applyAlignment="1">
      <alignment horizontal="right" vertical="center" wrapText="1"/>
    </xf>
    <xf numFmtId="0" fontId="38" fillId="20" borderId="137" xfId="0" applyFont="1" applyFill="1" applyBorder="1" applyAlignment="1">
      <alignment horizontal="left" vertical="center" wrapText="1"/>
    </xf>
    <xf numFmtId="165" fontId="38" fillId="22" borderId="130" xfId="0" applyNumberFormat="1" applyFont="1" applyFill="1" applyBorder="1" applyAlignment="1">
      <alignment horizontal="right" vertical="center" wrapText="1"/>
    </xf>
    <xf numFmtId="165" fontId="38" fillId="22" borderId="129" xfId="0" applyNumberFormat="1" applyFont="1" applyFill="1" applyBorder="1" applyAlignment="1">
      <alignment horizontal="right" vertical="center" wrapText="1"/>
    </xf>
    <xf numFmtId="165" fontId="38" fillId="22" borderId="131" xfId="0" applyNumberFormat="1" applyFont="1" applyFill="1" applyBorder="1" applyAlignment="1">
      <alignment horizontal="right" vertical="center" wrapText="1"/>
    </xf>
    <xf numFmtId="165" fontId="45" fillId="11" borderId="117" xfId="0" applyNumberFormat="1" applyFont="1" applyFill="1" applyBorder="1" applyAlignment="1">
      <alignment horizontal="right" vertical="center" wrapText="1"/>
    </xf>
    <xf numFmtId="165" fontId="45" fillId="11" borderId="149" xfId="0" applyNumberFormat="1" applyFont="1" applyFill="1" applyBorder="1" applyAlignment="1">
      <alignment horizontal="right" vertical="center" wrapText="1"/>
    </xf>
    <xf numFmtId="165" fontId="45" fillId="11" borderId="120" xfId="0" applyNumberFormat="1" applyFont="1" applyFill="1" applyBorder="1" applyAlignment="1">
      <alignment horizontal="right" vertical="center" wrapText="1"/>
    </xf>
    <xf numFmtId="165" fontId="49" fillId="11" borderId="117" xfId="0" applyNumberFormat="1" applyFont="1" applyFill="1" applyBorder="1" applyAlignment="1">
      <alignment horizontal="right" vertical="center" wrapText="1"/>
    </xf>
    <xf numFmtId="165" fontId="49" fillId="11" borderId="120" xfId="0" applyNumberFormat="1" applyFont="1" applyFill="1" applyBorder="1" applyAlignment="1">
      <alignment horizontal="right" vertical="center" wrapText="1"/>
    </xf>
    <xf numFmtId="166" fontId="40" fillId="17" borderId="115" xfId="0" applyNumberFormat="1" applyFont="1" applyFill="1" applyBorder="1" applyAlignment="1">
      <alignment horizontal="right" vertical="center" wrapText="1"/>
    </xf>
    <xf numFmtId="166" fontId="40" fillId="18" borderId="9" xfId="0" applyNumberFormat="1" applyFont="1" applyFill="1" applyBorder="1" applyAlignment="1">
      <alignment horizontal="right" vertical="center" wrapText="1"/>
    </xf>
    <xf numFmtId="166" fontId="40" fillId="19" borderId="62" xfId="0" applyNumberFormat="1" applyFont="1" applyFill="1" applyBorder="1" applyAlignment="1">
      <alignment horizontal="right" vertical="center" wrapText="1"/>
    </xf>
    <xf numFmtId="166" fontId="40" fillId="17" borderId="57" xfId="0" applyNumberFormat="1" applyFont="1" applyFill="1" applyBorder="1" applyAlignment="1">
      <alignment horizontal="right" vertical="center" wrapText="1"/>
    </xf>
    <xf numFmtId="166" fontId="40" fillId="19" borderId="126" xfId="0" applyNumberFormat="1" applyFont="1" applyFill="1" applyBorder="1" applyAlignment="1">
      <alignment horizontal="right" vertical="center" wrapText="1"/>
    </xf>
    <xf numFmtId="166" fontId="40" fillId="17" borderId="119" xfId="0" applyNumberFormat="1" applyFont="1" applyFill="1" applyBorder="1" applyAlignment="1">
      <alignment horizontal="right" vertical="center" wrapText="1"/>
    </xf>
    <xf numFmtId="166" fontId="40" fillId="18" borderId="15" xfId="0" applyNumberFormat="1" applyFont="1" applyFill="1" applyBorder="1" applyAlignment="1">
      <alignment horizontal="right" vertical="center" wrapText="1"/>
    </xf>
    <xf numFmtId="166" fontId="40" fillId="19" borderId="59" xfId="0" applyNumberFormat="1" applyFont="1" applyFill="1" applyBorder="1" applyAlignment="1">
      <alignment horizontal="right" vertical="center" wrapText="1"/>
    </xf>
    <xf numFmtId="166" fontId="40" fillId="17" borderId="54" xfId="0" applyNumberFormat="1" applyFont="1" applyFill="1" applyBorder="1" applyAlignment="1">
      <alignment horizontal="right" vertical="center" wrapText="1"/>
    </xf>
    <xf numFmtId="166" fontId="40" fillId="19" borderId="130" xfId="0" applyNumberFormat="1" applyFont="1" applyFill="1" applyBorder="1" applyAlignment="1">
      <alignment horizontal="right" vertical="center" wrapText="1"/>
    </xf>
    <xf numFmtId="165" fontId="50" fillId="20" borderId="119" xfId="0" applyNumberFormat="1" applyFont="1" applyFill="1" applyBorder="1" applyAlignment="1">
      <alignment horizontal="right" vertical="center" wrapText="1"/>
    </xf>
    <xf numFmtId="165" fontId="50" fillId="11" borderId="116" xfId="0" applyNumberFormat="1" applyFont="1" applyFill="1" applyBorder="1" applyAlignment="1">
      <alignment horizontal="right" vertical="center" wrapText="1"/>
    </xf>
    <xf numFmtId="165" fontId="50" fillId="11" borderId="117" xfId="0" applyNumberFormat="1" applyFont="1" applyFill="1" applyBorder="1" applyAlignment="1">
      <alignment horizontal="right" vertical="center" wrapText="1"/>
    </xf>
    <xf numFmtId="165" fontId="50" fillId="11" borderId="120" xfId="0" applyNumberFormat="1" applyFont="1" applyFill="1" applyBorder="1" applyAlignment="1">
      <alignment horizontal="right" vertical="center" wrapText="1"/>
    </xf>
    <xf numFmtId="165" fontId="50" fillId="20" borderId="115" xfId="0" applyNumberFormat="1" applyFont="1" applyFill="1" applyBorder="1" applyAlignment="1">
      <alignment horizontal="right" vertical="center" wrapText="1"/>
    </xf>
    <xf numFmtId="165" fontId="50" fillId="23" borderId="116" xfId="0" applyNumberFormat="1" applyFont="1" applyFill="1" applyBorder="1" applyAlignment="1">
      <alignment horizontal="right" vertical="center" wrapText="1"/>
    </xf>
    <xf numFmtId="165" fontId="50" fillId="23" borderId="117" xfId="0" applyNumberFormat="1" applyFont="1" applyFill="1" applyBorder="1" applyAlignment="1">
      <alignment horizontal="right" vertical="center" wrapText="1"/>
    </xf>
    <xf numFmtId="165" fontId="50" fillId="23" borderId="118" xfId="0" applyNumberFormat="1" applyFont="1" applyFill="1" applyBorder="1" applyAlignment="1">
      <alignment horizontal="right" vertical="center" wrapText="1"/>
    </xf>
    <xf numFmtId="165" fontId="50" fillId="23" borderId="133" xfId="0" applyNumberFormat="1" applyFont="1" applyFill="1" applyBorder="1" applyAlignment="1">
      <alignment horizontal="right" vertical="center" wrapText="1"/>
    </xf>
    <xf numFmtId="165" fontId="64" fillId="21" borderId="15" xfId="0" applyNumberFormat="1" applyFont="1" applyFill="1" applyBorder="1" applyAlignment="1">
      <alignment horizontal="right" vertical="center" wrapText="1"/>
    </xf>
    <xf numFmtId="165" fontId="64" fillId="12" borderId="21" xfId="0" applyNumberFormat="1" applyFont="1" applyFill="1" applyBorder="1" applyAlignment="1">
      <alignment horizontal="right" vertical="center" wrapText="1"/>
    </xf>
    <xf numFmtId="165" fontId="64" fillId="12" borderId="22" xfId="0" applyNumberFormat="1" applyFont="1" applyFill="1" applyBorder="1" applyAlignment="1">
      <alignment horizontal="right" vertical="center" wrapText="1"/>
    </xf>
    <xf numFmtId="165" fontId="64" fillId="12" borderId="66" xfId="0" applyNumberFormat="1" applyFont="1" applyFill="1" applyBorder="1" applyAlignment="1">
      <alignment horizontal="right" vertical="center" wrapText="1"/>
    </xf>
    <xf numFmtId="165" fontId="64" fillId="21" borderId="9" xfId="0" applyNumberFormat="1" applyFont="1" applyFill="1" applyBorder="1" applyAlignment="1">
      <alignment horizontal="right" vertical="center" wrapText="1"/>
    </xf>
    <xf numFmtId="165" fontId="64" fillId="24" borderId="21" xfId="0" applyNumberFormat="1" applyFont="1" applyFill="1" applyBorder="1" applyAlignment="1">
      <alignment horizontal="right" vertical="center" wrapText="1"/>
    </xf>
    <xf numFmtId="165" fontId="64" fillId="24" borderId="22" xfId="0" applyNumberFormat="1" applyFont="1" applyFill="1" applyBorder="1" applyAlignment="1">
      <alignment horizontal="right" vertical="center" wrapText="1"/>
    </xf>
    <xf numFmtId="165" fontId="64" fillId="24" borderId="23" xfId="0" applyNumberFormat="1" applyFont="1" applyFill="1" applyBorder="1" applyAlignment="1">
      <alignment horizontal="right" vertical="center" wrapText="1"/>
    </xf>
    <xf numFmtId="165" fontId="64" fillId="24" borderId="134" xfId="0" applyNumberFormat="1" applyFont="1" applyFill="1" applyBorder="1" applyAlignment="1">
      <alignment horizontal="right" vertical="center" wrapText="1"/>
    </xf>
    <xf numFmtId="165" fontId="64" fillId="22" borderId="16" xfId="0" applyNumberFormat="1" applyFont="1" applyFill="1" applyBorder="1" applyAlignment="1">
      <alignment horizontal="right" vertical="center" wrapText="1"/>
    </xf>
    <xf numFmtId="165" fontId="64" fillId="13" borderId="18" xfId="0" applyNumberFormat="1" applyFont="1" applyFill="1" applyBorder="1" applyAlignment="1">
      <alignment horizontal="right" vertical="center" wrapText="1"/>
    </xf>
    <xf numFmtId="165" fontId="64" fillId="13" borderId="19" xfId="0" applyNumberFormat="1" applyFont="1" applyFill="1" applyBorder="1" applyAlignment="1">
      <alignment horizontal="right" vertical="center" wrapText="1"/>
    </xf>
    <xf numFmtId="165" fontId="64" fillId="13" borderId="64" xfId="0" applyNumberFormat="1" applyFont="1" applyFill="1" applyBorder="1" applyAlignment="1">
      <alignment horizontal="right" vertical="center" wrapText="1"/>
    </xf>
    <xf numFmtId="165" fontId="64" fillId="22" borderId="11" xfId="0" applyNumberFormat="1" applyFont="1" applyFill="1" applyBorder="1" applyAlignment="1">
      <alignment horizontal="right" vertical="center" wrapText="1"/>
    </xf>
    <xf numFmtId="165" fontId="64" fillId="25" borderId="18" xfId="0" applyNumberFormat="1" applyFont="1" applyFill="1" applyBorder="1" applyAlignment="1">
      <alignment horizontal="right" vertical="center" wrapText="1"/>
    </xf>
    <xf numFmtId="165" fontId="64" fillId="25" borderId="19" xfId="0" applyNumberFormat="1" applyFont="1" applyFill="1" applyBorder="1" applyAlignment="1">
      <alignment horizontal="right" vertical="center" wrapText="1"/>
    </xf>
    <xf numFmtId="165" fontId="64" fillId="25" borderId="20" xfId="0" applyNumberFormat="1" applyFont="1" applyFill="1" applyBorder="1" applyAlignment="1">
      <alignment horizontal="right" vertical="center" wrapText="1"/>
    </xf>
    <xf numFmtId="165" fontId="64" fillId="25" borderId="136" xfId="0" applyNumberFormat="1" applyFont="1" applyFill="1" applyBorder="1" applyAlignment="1">
      <alignment horizontal="right" vertical="center" wrapText="1"/>
    </xf>
    <xf numFmtId="165" fontId="64" fillId="22" borderId="59" xfId="0" applyNumberFormat="1" applyFont="1" applyFill="1" applyBorder="1" applyAlignment="1">
      <alignment horizontal="right" vertical="center" wrapText="1"/>
    </xf>
    <xf numFmtId="165" fontId="64" fillId="13" borderId="60" xfId="0" applyNumberFormat="1" applyFont="1" applyFill="1" applyBorder="1" applyAlignment="1">
      <alignment horizontal="right" vertical="center" wrapText="1"/>
    </xf>
    <xf numFmtId="165" fontId="64" fillId="13" borderId="61" xfId="0" applyNumberFormat="1" applyFont="1" applyFill="1" applyBorder="1" applyAlignment="1">
      <alignment horizontal="right" vertical="center" wrapText="1"/>
    </xf>
    <xf numFmtId="165" fontId="64" fillId="13" borderId="70" xfId="0" applyNumberFormat="1" applyFont="1" applyFill="1" applyBorder="1" applyAlignment="1">
      <alignment horizontal="right" vertical="center" wrapText="1"/>
    </xf>
    <xf numFmtId="165" fontId="64" fillId="22" borderId="62" xfId="0" applyNumberFormat="1" applyFont="1" applyFill="1" applyBorder="1" applyAlignment="1">
      <alignment horizontal="right" vertical="center" wrapText="1"/>
    </xf>
    <xf numFmtId="165" fontId="64" fillId="25" borderId="60" xfId="0" applyNumberFormat="1" applyFont="1" applyFill="1" applyBorder="1" applyAlignment="1">
      <alignment horizontal="right" vertical="center" wrapText="1"/>
    </xf>
    <xf numFmtId="165" fontId="64" fillId="25" borderId="61" xfId="0" applyNumberFormat="1" applyFont="1" applyFill="1" applyBorder="1" applyAlignment="1">
      <alignment horizontal="right" vertical="center" wrapText="1"/>
    </xf>
    <xf numFmtId="165" fontId="64" fillId="25" borderId="63" xfId="0" applyNumberFormat="1" applyFont="1" applyFill="1" applyBorder="1" applyAlignment="1">
      <alignment horizontal="right" vertical="center" wrapText="1"/>
    </xf>
    <xf numFmtId="165" fontId="64" fillId="25" borderId="139" xfId="0" applyNumberFormat="1" applyFont="1" applyFill="1" applyBorder="1" applyAlignment="1">
      <alignment horizontal="right" vertical="center" wrapText="1"/>
    </xf>
    <xf numFmtId="165" fontId="50" fillId="20" borderId="54" xfId="0" applyNumberFormat="1" applyFont="1" applyFill="1" applyBorder="1" applyAlignment="1">
      <alignment horizontal="right" vertical="center" wrapText="1"/>
    </xf>
    <xf numFmtId="165" fontId="50" fillId="11" borderId="55" xfId="0" applyNumberFormat="1" applyFont="1" applyFill="1" applyBorder="1" applyAlignment="1">
      <alignment horizontal="right" vertical="center" wrapText="1"/>
    </xf>
    <xf numFmtId="165" fontId="50" fillId="11" borderId="56" xfId="0" applyNumberFormat="1" applyFont="1" applyFill="1" applyBorder="1" applyAlignment="1">
      <alignment horizontal="right" vertical="center" wrapText="1"/>
    </xf>
    <xf numFmtId="165" fontId="50" fillId="11" borderId="69" xfId="0" applyNumberFormat="1" applyFont="1" applyFill="1" applyBorder="1" applyAlignment="1">
      <alignment horizontal="right" vertical="center" wrapText="1"/>
    </xf>
    <xf numFmtId="165" fontId="50" fillId="20" borderId="57" xfId="0" applyNumberFormat="1" applyFont="1" applyFill="1" applyBorder="1" applyAlignment="1">
      <alignment horizontal="right" vertical="center" wrapText="1"/>
    </xf>
    <xf numFmtId="165" fontId="50" fillId="23" borderId="55" xfId="0" applyNumberFormat="1" applyFont="1" applyFill="1" applyBorder="1" applyAlignment="1">
      <alignment horizontal="right" vertical="center" wrapText="1"/>
    </xf>
    <xf numFmtId="165" fontId="50" fillId="23" borderId="56" xfId="0" applyNumberFormat="1" applyFont="1" applyFill="1" applyBorder="1" applyAlignment="1">
      <alignment horizontal="right" vertical="center" wrapText="1"/>
    </xf>
    <xf numFmtId="165" fontId="50" fillId="23" borderId="58" xfId="0" applyNumberFormat="1" applyFont="1" applyFill="1" applyBorder="1" applyAlignment="1">
      <alignment horizontal="right" vertical="center" wrapText="1"/>
    </xf>
    <xf numFmtId="165" fontId="50" fillId="23" borderId="140" xfId="0" applyNumberFormat="1" applyFont="1" applyFill="1" applyBorder="1" applyAlignment="1">
      <alignment horizontal="right" vertical="center" wrapText="1"/>
    </xf>
    <xf numFmtId="165" fontId="64" fillId="22" borderId="130" xfId="0" applyNumberFormat="1" applyFont="1" applyFill="1" applyBorder="1" applyAlignment="1">
      <alignment horizontal="right" vertical="center" wrapText="1"/>
    </xf>
    <xf numFmtId="165" fontId="64" fillId="13" borderId="127" xfId="0" applyNumberFormat="1" applyFont="1" applyFill="1" applyBorder="1" applyAlignment="1">
      <alignment horizontal="right" vertical="center" wrapText="1"/>
    </xf>
    <xf numFmtId="165" fontId="64" fillId="13" borderId="128" xfId="0" applyNumberFormat="1" applyFont="1" applyFill="1" applyBorder="1" applyAlignment="1">
      <alignment horizontal="right" vertical="center" wrapText="1"/>
    </xf>
    <xf numFmtId="165" fontId="64" fillId="13" borderId="131" xfId="0" applyNumberFormat="1" applyFont="1" applyFill="1" applyBorder="1" applyAlignment="1">
      <alignment horizontal="right" vertical="center" wrapText="1"/>
    </xf>
    <xf numFmtId="165" fontId="64" fillId="22" borderId="126" xfId="0" applyNumberFormat="1" applyFont="1" applyFill="1" applyBorder="1" applyAlignment="1">
      <alignment horizontal="right" vertical="center" wrapText="1"/>
    </xf>
    <xf numFmtId="165" fontId="64" fillId="25" borderId="127" xfId="0" applyNumberFormat="1" applyFont="1" applyFill="1" applyBorder="1" applyAlignment="1">
      <alignment horizontal="right" vertical="center" wrapText="1"/>
    </xf>
    <xf numFmtId="165" fontId="64" fillId="25" borderId="128" xfId="0" applyNumberFormat="1" applyFont="1" applyFill="1" applyBorder="1" applyAlignment="1">
      <alignment horizontal="right" vertical="center" wrapText="1"/>
    </xf>
    <xf numFmtId="165" fontId="64" fillId="25" borderId="129" xfId="0" applyNumberFormat="1" applyFont="1" applyFill="1" applyBorder="1" applyAlignment="1">
      <alignment horizontal="right" vertical="center" wrapText="1"/>
    </xf>
    <xf numFmtId="165" fontId="64" fillId="25" borderId="141" xfId="0" applyNumberFormat="1" applyFont="1" applyFill="1" applyBorder="1" applyAlignment="1">
      <alignment horizontal="right" vertical="center" wrapText="1"/>
    </xf>
    <xf numFmtId="165" fontId="65" fillId="11" borderId="38" xfId="0" applyNumberFormat="1" applyFont="1" applyFill="1" applyBorder="1" applyAlignment="1">
      <alignment horizontal="right" vertical="center" wrapText="1"/>
    </xf>
    <xf numFmtId="165" fontId="65" fillId="11" borderId="39" xfId="0" applyNumberFormat="1" applyFont="1" applyFill="1" applyBorder="1" applyAlignment="1">
      <alignment horizontal="right" vertical="center" wrapText="1"/>
    </xf>
    <xf numFmtId="165" fontId="65" fillId="0" borderId="40" xfId="0" applyNumberFormat="1" applyFont="1" applyFill="1" applyBorder="1" applyAlignment="1">
      <alignment horizontal="right" vertical="center" wrapText="1"/>
    </xf>
    <xf numFmtId="165" fontId="65" fillId="0" borderId="68" xfId="0" applyNumberFormat="1" applyFont="1" applyFill="1" applyBorder="1" applyAlignment="1">
      <alignment horizontal="right" vertical="center" wrapText="1"/>
    </xf>
    <xf numFmtId="165" fontId="65" fillId="23" borderId="43" xfId="0" applyNumberFormat="1" applyFont="1" applyFill="1" applyBorder="1" applyAlignment="1">
      <alignment horizontal="right" vertical="center" wrapText="1"/>
    </xf>
    <xf numFmtId="165" fontId="65" fillId="23" borderId="39" xfId="0" applyNumberFormat="1" applyFont="1" applyFill="1" applyBorder="1" applyAlignment="1">
      <alignment horizontal="right" vertical="center" wrapText="1"/>
    </xf>
    <xf numFmtId="165" fontId="65" fillId="23" borderId="38" xfId="0" applyNumberFormat="1" applyFont="1" applyFill="1" applyBorder="1" applyAlignment="1">
      <alignment horizontal="right" vertical="center" wrapText="1"/>
    </xf>
    <xf numFmtId="165" fontId="65" fillId="0" borderId="145" xfId="0" applyNumberFormat="1" applyFont="1" applyFill="1" applyBorder="1" applyAlignment="1">
      <alignment horizontal="right" vertical="center" wrapText="1"/>
    </xf>
    <xf numFmtId="165" fontId="65" fillId="12" borderId="15" xfId="0" applyNumberFormat="1" applyFont="1" applyFill="1" applyBorder="1" applyAlignment="1">
      <alignment horizontal="right" vertical="center" wrapText="1"/>
    </xf>
    <xf numFmtId="165" fontId="65" fillId="12" borderId="21" xfId="0" applyNumberFormat="1" applyFont="1" applyFill="1" applyBorder="1" applyAlignment="1">
      <alignment horizontal="right" vertical="center" wrapText="1"/>
    </xf>
    <xf numFmtId="165" fontId="65" fillId="0" borderId="22" xfId="0" applyNumberFormat="1" applyFont="1" applyFill="1" applyBorder="1" applyAlignment="1">
      <alignment horizontal="right" vertical="center" wrapText="1"/>
    </xf>
    <xf numFmtId="165" fontId="65" fillId="0" borderId="66" xfId="0" applyNumberFormat="1" applyFont="1" applyFill="1" applyBorder="1" applyAlignment="1">
      <alignment horizontal="right" vertical="center" wrapText="1"/>
    </xf>
    <xf numFmtId="165" fontId="65" fillId="24" borderId="9" xfId="0" applyNumberFormat="1" applyFont="1" applyFill="1" applyBorder="1" applyAlignment="1">
      <alignment horizontal="right" vertical="center" wrapText="1"/>
    </xf>
    <xf numFmtId="165" fontId="65" fillId="24" borderId="21" xfId="0" applyNumberFormat="1" applyFont="1" applyFill="1" applyBorder="1" applyAlignment="1">
      <alignment horizontal="right" vertical="center" wrapText="1"/>
    </xf>
    <xf numFmtId="165" fontId="65" fillId="24" borderId="15" xfId="0" applyNumberFormat="1" applyFont="1" applyFill="1" applyBorder="1" applyAlignment="1">
      <alignment horizontal="right" vertical="center" wrapText="1"/>
    </xf>
    <xf numFmtId="165" fontId="65" fillId="0" borderId="134" xfId="0" applyNumberFormat="1" applyFont="1" applyFill="1" applyBorder="1" applyAlignment="1">
      <alignment horizontal="right" vertical="center" wrapText="1"/>
    </xf>
    <xf numFmtId="165" fontId="65" fillId="13" borderId="29" xfId="0" applyNumberFormat="1" applyFont="1" applyFill="1" applyBorder="1" applyAlignment="1">
      <alignment horizontal="right" vertical="center" wrapText="1"/>
    </xf>
    <xf numFmtId="165" fontId="65" fillId="13" borderId="30" xfId="0" applyNumberFormat="1" applyFont="1" applyFill="1" applyBorder="1" applyAlignment="1">
      <alignment horizontal="right" vertical="center" wrapText="1"/>
    </xf>
    <xf numFmtId="165" fontId="65" fillId="0" borderId="31" xfId="0" applyNumberFormat="1" applyFont="1" applyFill="1" applyBorder="1" applyAlignment="1">
      <alignment horizontal="right" vertical="center" wrapText="1"/>
    </xf>
    <xf numFmtId="165" fontId="65" fillId="0" borderId="67" xfId="0" applyNumberFormat="1" applyFont="1" applyFill="1" applyBorder="1" applyAlignment="1">
      <alignment horizontal="right" vertical="center" wrapText="1"/>
    </xf>
    <xf numFmtId="165" fontId="65" fillId="25" borderId="34" xfId="0" applyNumberFormat="1" applyFont="1" applyFill="1" applyBorder="1" applyAlignment="1">
      <alignment horizontal="right" vertical="center" wrapText="1"/>
    </xf>
    <xf numFmtId="165" fontId="65" fillId="25" borderId="30" xfId="0" applyNumberFormat="1" applyFont="1" applyFill="1" applyBorder="1" applyAlignment="1">
      <alignment horizontal="right" vertical="center" wrapText="1"/>
    </xf>
    <xf numFmtId="165" fontId="65" fillId="0" borderId="32" xfId="0" applyNumberFormat="1" applyFont="1" applyFill="1" applyBorder="1" applyAlignment="1">
      <alignment horizontal="right" vertical="center" wrapText="1"/>
    </xf>
    <xf numFmtId="165" fontId="65" fillId="25" borderId="29" xfId="0" applyNumberFormat="1" applyFont="1" applyFill="1" applyBorder="1" applyAlignment="1">
      <alignment horizontal="right" vertical="center" wrapText="1"/>
    </xf>
    <xf numFmtId="165" fontId="65" fillId="0" borderId="147" xfId="0" applyNumberFormat="1" applyFont="1" applyFill="1" applyBorder="1" applyAlignment="1">
      <alignment horizontal="right" vertical="center" wrapText="1"/>
    </xf>
    <xf numFmtId="165" fontId="65" fillId="11" borderId="40" xfId="0" applyNumberFormat="1" applyFont="1" applyFill="1" applyBorder="1" applyAlignment="1">
      <alignment horizontal="right" vertical="center" wrapText="1"/>
    </xf>
    <xf numFmtId="165" fontId="65" fillId="11" borderId="68" xfId="0" applyNumberFormat="1" applyFont="1" applyFill="1" applyBorder="1" applyAlignment="1">
      <alignment horizontal="right" vertical="center" wrapText="1"/>
    </xf>
    <xf numFmtId="165" fontId="65" fillId="23" borderId="40" xfId="0" applyNumberFormat="1" applyFont="1" applyFill="1" applyBorder="1" applyAlignment="1">
      <alignment horizontal="right" vertical="center" wrapText="1"/>
    </xf>
    <xf numFmtId="165" fontId="65" fillId="23" borderId="46" xfId="0" applyNumberFormat="1" applyFont="1" applyFill="1" applyBorder="1" applyAlignment="1">
      <alignment horizontal="right" vertical="center" wrapText="1"/>
    </xf>
    <xf numFmtId="165" fontId="65" fillId="23" borderId="145" xfId="0" applyNumberFormat="1" applyFont="1" applyFill="1" applyBorder="1" applyAlignment="1">
      <alignment horizontal="right" vertical="center" wrapText="1"/>
    </xf>
    <xf numFmtId="165" fontId="65" fillId="12" borderId="22" xfId="0" applyNumberFormat="1" applyFont="1" applyFill="1" applyBorder="1" applyAlignment="1">
      <alignment horizontal="right" vertical="center" wrapText="1"/>
    </xf>
    <xf numFmtId="165" fontId="65" fillId="12" borderId="66" xfId="0" applyNumberFormat="1" applyFont="1" applyFill="1" applyBorder="1" applyAlignment="1">
      <alignment horizontal="right" vertical="center" wrapText="1"/>
    </xf>
    <xf numFmtId="165" fontId="65" fillId="24" borderId="22" xfId="0" applyNumberFormat="1" applyFont="1" applyFill="1" applyBorder="1" applyAlignment="1">
      <alignment horizontal="right" vertical="center" wrapText="1"/>
    </xf>
    <xf numFmtId="165" fontId="65" fillId="24" borderId="36" xfId="0" applyNumberFormat="1" applyFont="1" applyFill="1" applyBorder="1" applyAlignment="1">
      <alignment horizontal="right" vertical="center" wrapText="1"/>
    </xf>
    <xf numFmtId="165" fontId="65" fillId="24" borderId="134" xfId="0" applyNumberFormat="1" applyFont="1" applyFill="1" applyBorder="1" applyAlignment="1">
      <alignment horizontal="right" vertical="center" wrapText="1"/>
    </xf>
    <xf numFmtId="165" fontId="65" fillId="13" borderId="31" xfId="0" applyNumberFormat="1" applyFont="1" applyFill="1" applyBorder="1" applyAlignment="1">
      <alignment horizontal="right" vertical="center" wrapText="1"/>
    </xf>
    <xf numFmtId="165" fontId="65" fillId="13" borderId="67" xfId="0" applyNumberFormat="1" applyFont="1" applyFill="1" applyBorder="1" applyAlignment="1">
      <alignment horizontal="right" vertical="center" wrapText="1"/>
    </xf>
    <xf numFmtId="165" fontId="65" fillId="25" borderId="22" xfId="0" applyNumberFormat="1" applyFont="1" applyFill="1" applyBorder="1" applyAlignment="1">
      <alignment horizontal="right" vertical="center" wrapText="1"/>
    </xf>
    <xf numFmtId="165" fontId="65" fillId="25" borderId="36" xfId="0" applyNumberFormat="1" applyFont="1" applyFill="1" applyBorder="1" applyAlignment="1">
      <alignment horizontal="right" vertical="center" wrapText="1"/>
    </xf>
    <xf numFmtId="165" fontId="65" fillId="25" borderId="134" xfId="0" applyNumberFormat="1" applyFont="1" applyFill="1" applyBorder="1" applyAlignment="1">
      <alignment horizontal="right" vertical="center" wrapText="1"/>
    </xf>
    <xf numFmtId="165" fontId="65" fillId="0" borderId="40" xfId="0" applyNumberFormat="1" applyFont="1" applyFill="1" applyBorder="1" applyAlignment="1">
      <alignment horizontal="right" vertical="center" wrapText="1"/>
    </xf>
    <xf numFmtId="165" fontId="65" fillId="0" borderId="41" xfId="0" applyNumberFormat="1" applyFont="1" applyFill="1" applyBorder="1" applyAlignment="1">
      <alignment horizontal="right" vertical="center" wrapText="1"/>
    </xf>
    <xf numFmtId="165" fontId="65" fillId="0" borderId="145" xfId="0" applyNumberFormat="1" applyFont="1" applyFill="1" applyBorder="1" applyAlignment="1">
      <alignment horizontal="right" vertical="center" wrapText="1"/>
    </xf>
    <xf numFmtId="165" fontId="65" fillId="0" borderId="22" xfId="0" applyNumberFormat="1" applyFont="1" applyFill="1" applyBorder="1" applyAlignment="1">
      <alignment horizontal="right" vertical="center" wrapText="1"/>
    </xf>
    <xf numFmtId="165" fontId="65" fillId="0" borderId="23" xfId="0" applyNumberFormat="1" applyFont="1" applyFill="1" applyBorder="1" applyAlignment="1">
      <alignment horizontal="right" vertical="center" wrapText="1"/>
    </xf>
    <xf numFmtId="165" fontId="65" fillId="0" borderId="134" xfId="0" applyNumberFormat="1" applyFont="1" applyFill="1" applyBorder="1" applyAlignment="1">
      <alignment horizontal="right" vertical="center" wrapText="1"/>
    </xf>
    <xf numFmtId="165" fontId="66" fillId="20" borderId="54" xfId="0" applyNumberFormat="1" applyFont="1" applyFill="1" applyBorder="1" applyAlignment="1">
      <alignment horizontal="right" vertical="center" wrapText="1"/>
    </xf>
    <xf numFmtId="165" fontId="66" fillId="20" borderId="55" xfId="0" applyNumberFormat="1" applyFont="1" applyFill="1" applyBorder="1" applyAlignment="1">
      <alignment horizontal="right" vertical="center" wrapText="1"/>
    </xf>
    <xf numFmtId="165" fontId="66" fillId="20" borderId="56" xfId="0" applyNumberFormat="1" applyFont="1" applyFill="1" applyBorder="1" applyAlignment="1">
      <alignment horizontal="right" vertical="center" wrapText="1"/>
    </xf>
    <xf numFmtId="165" fontId="66" fillId="20" borderId="69" xfId="0" applyNumberFormat="1" applyFont="1" applyFill="1" applyBorder="1" applyAlignment="1">
      <alignment horizontal="right" vertical="center" wrapText="1"/>
    </xf>
    <xf numFmtId="165" fontId="66" fillId="20" borderId="57" xfId="0" applyNumberFormat="1" applyFont="1" applyFill="1" applyBorder="1" applyAlignment="1">
      <alignment horizontal="right" vertical="center" wrapText="1"/>
    </xf>
    <xf numFmtId="165" fontId="66" fillId="20" borderId="58" xfId="0" applyNumberFormat="1" applyFont="1" applyFill="1" applyBorder="1" applyAlignment="1">
      <alignment horizontal="right" vertical="center" wrapText="1"/>
    </xf>
    <xf numFmtId="165" fontId="66" fillId="20" borderId="38" xfId="0" applyNumberFormat="1" applyFont="1" applyFill="1" applyBorder="1" applyAlignment="1">
      <alignment horizontal="right" vertical="center" wrapText="1"/>
    </xf>
    <xf numFmtId="165" fontId="66" fillId="20" borderId="140" xfId="0" applyNumberFormat="1" applyFont="1" applyFill="1" applyBorder="1" applyAlignment="1">
      <alignment horizontal="right" vertical="center" wrapText="1"/>
    </xf>
    <xf numFmtId="165" fontId="57" fillId="21" borderId="15" xfId="0" applyNumberFormat="1" applyFont="1" applyFill="1" applyBorder="1" applyAlignment="1">
      <alignment horizontal="right" vertical="center" wrapText="1"/>
    </xf>
    <xf numFmtId="165" fontId="57" fillId="21" borderId="21" xfId="0" applyNumberFormat="1" applyFont="1" applyFill="1" applyBorder="1" applyAlignment="1">
      <alignment horizontal="right" vertical="center" wrapText="1"/>
    </xf>
    <xf numFmtId="165" fontId="57" fillId="21" borderId="22" xfId="0" applyNumberFormat="1" applyFont="1" applyFill="1" applyBorder="1" applyAlignment="1">
      <alignment horizontal="right" vertical="center" wrapText="1"/>
    </xf>
    <xf numFmtId="165" fontId="57" fillId="21" borderId="66" xfId="0" applyNumberFormat="1" applyFont="1" applyFill="1" applyBorder="1" applyAlignment="1">
      <alignment horizontal="right" vertical="center" wrapText="1"/>
    </xf>
    <xf numFmtId="165" fontId="57" fillId="21" borderId="9" xfId="0" applyNumberFormat="1" applyFont="1" applyFill="1" applyBorder="1" applyAlignment="1">
      <alignment horizontal="right" vertical="center" wrapText="1"/>
    </xf>
    <xf numFmtId="165" fontId="57" fillId="21" borderId="23" xfId="0" applyNumberFormat="1" applyFont="1" applyFill="1" applyBorder="1" applyAlignment="1">
      <alignment horizontal="right" vertical="center" wrapText="1"/>
    </xf>
    <xf numFmtId="165" fontId="57" fillId="21" borderId="134" xfId="0" applyNumberFormat="1" applyFont="1" applyFill="1" applyBorder="1" applyAlignment="1">
      <alignment horizontal="right" vertical="center" wrapText="1"/>
    </xf>
    <xf numFmtId="165" fontId="57" fillId="22" borderId="15" xfId="0" applyNumberFormat="1" applyFont="1" applyFill="1" applyBorder="1" applyAlignment="1">
      <alignment horizontal="right" vertical="center" wrapText="1"/>
    </xf>
    <xf numFmtId="165" fontId="57" fillId="22" borderId="21" xfId="0" applyNumberFormat="1" applyFont="1" applyFill="1" applyBorder="1" applyAlignment="1">
      <alignment horizontal="right" vertical="center" wrapText="1"/>
    </xf>
    <xf numFmtId="165" fontId="57" fillId="22" borderId="22" xfId="0" applyNumberFormat="1" applyFont="1" applyFill="1" applyBorder="1" applyAlignment="1">
      <alignment horizontal="right" vertical="center" wrapText="1"/>
    </xf>
    <xf numFmtId="165" fontId="57" fillId="22" borderId="66" xfId="0" applyNumberFormat="1" applyFont="1" applyFill="1" applyBorder="1" applyAlignment="1">
      <alignment horizontal="right" vertical="center" wrapText="1"/>
    </xf>
    <xf numFmtId="165" fontId="57" fillId="22" borderId="9" xfId="0" applyNumberFormat="1" applyFont="1" applyFill="1" applyBorder="1" applyAlignment="1">
      <alignment horizontal="right" vertical="center" wrapText="1"/>
    </xf>
    <xf numFmtId="165" fontId="57" fillId="22" borderId="23" xfId="0" applyNumberFormat="1" applyFont="1" applyFill="1" applyBorder="1" applyAlignment="1">
      <alignment horizontal="right" vertical="center" wrapText="1"/>
    </xf>
    <xf numFmtId="165" fontId="57" fillId="22" borderId="29" xfId="0" applyNumberFormat="1" applyFont="1" applyFill="1" applyBorder="1" applyAlignment="1">
      <alignment horizontal="right" vertical="center" wrapText="1"/>
    </xf>
    <xf numFmtId="165" fontId="57" fillId="22" borderId="134" xfId="0" applyNumberFormat="1" applyFont="1" applyFill="1" applyBorder="1" applyAlignment="1">
      <alignment horizontal="right" vertical="center" wrapText="1"/>
    </xf>
    <xf numFmtId="165" fontId="65" fillId="23" borderId="25" xfId="0" applyNumberFormat="1" applyFont="1" applyFill="1" applyBorder="1" applyAlignment="1">
      <alignment horizontal="right" vertical="center" wrapText="1"/>
    </xf>
    <xf numFmtId="165" fontId="65" fillId="0" borderId="25" xfId="0" applyNumberFormat="1" applyFont="1" applyFill="1" applyBorder="1" applyAlignment="1">
      <alignment horizontal="right" vertical="center" wrapText="1"/>
    </xf>
    <xf numFmtId="165" fontId="65" fillId="0" borderId="35" xfId="0" applyNumberFormat="1" applyFont="1" applyFill="1" applyBorder="1" applyAlignment="1">
      <alignment horizontal="right" vertical="center" wrapText="1"/>
    </xf>
    <xf numFmtId="165" fontId="65" fillId="0" borderId="138" xfId="0" applyNumberFormat="1" applyFont="1" applyFill="1" applyBorder="1" applyAlignment="1">
      <alignment horizontal="right" vertical="center" wrapText="1"/>
    </xf>
    <xf numFmtId="165" fontId="65" fillId="0" borderId="36" xfId="0" applyNumberFormat="1" applyFont="1" applyFill="1" applyBorder="1" applyAlignment="1">
      <alignment horizontal="right" vertical="center" wrapText="1"/>
    </xf>
    <xf numFmtId="165" fontId="65" fillId="25" borderId="31" xfId="0" applyNumberFormat="1" applyFont="1" applyFill="1" applyBorder="1" applyAlignment="1">
      <alignment horizontal="right" vertical="center" wrapText="1"/>
    </xf>
    <xf numFmtId="165" fontId="65" fillId="0" borderId="37" xfId="0" applyNumberFormat="1" applyFont="1" applyFill="1" applyBorder="1" applyAlignment="1">
      <alignment horizontal="right" vertical="center" wrapText="1"/>
    </xf>
    <xf numFmtId="165" fontId="65" fillId="23" borderId="39" xfId="0" applyNumberFormat="1" applyFont="1" applyFill="1" applyBorder="1" applyAlignment="1">
      <alignment horizontal="right" vertical="center"/>
    </xf>
    <xf numFmtId="165" fontId="65" fillId="24" borderId="21" xfId="0" applyNumberFormat="1" applyFont="1" applyFill="1" applyBorder="1" applyAlignment="1">
      <alignment horizontal="right" vertical="center"/>
    </xf>
    <xf numFmtId="165" fontId="65" fillId="25" borderId="21" xfId="0" applyNumberFormat="1" applyFont="1" applyFill="1" applyBorder="1" applyAlignment="1">
      <alignment horizontal="right" vertical="center"/>
    </xf>
    <xf numFmtId="165" fontId="65" fillId="0" borderId="46" xfId="0" applyNumberFormat="1" applyFont="1" applyFill="1" applyBorder="1" applyAlignment="1">
      <alignment horizontal="right" vertical="center" wrapText="1"/>
    </xf>
    <xf numFmtId="165" fontId="65" fillId="0" borderId="39" xfId="0" applyNumberFormat="1" applyFont="1" applyFill="1" applyBorder="1" applyAlignment="1">
      <alignment horizontal="right" vertical="center" wrapText="1"/>
    </xf>
    <xf numFmtId="165" fontId="65" fillId="0" borderId="39" xfId="0" applyNumberFormat="1" applyFont="1" applyFill="1" applyBorder="1" applyAlignment="1">
      <alignment horizontal="right" vertical="center"/>
    </xf>
    <xf numFmtId="165" fontId="65" fillId="0" borderId="21" xfId="0" applyNumberFormat="1" applyFont="1" applyFill="1" applyBorder="1" applyAlignment="1">
      <alignment horizontal="right" vertical="center" wrapText="1"/>
    </xf>
    <xf numFmtId="165" fontId="65" fillId="0" borderId="21" xfId="0" applyNumberFormat="1" applyFont="1" applyFill="1" applyBorder="1" applyAlignment="1">
      <alignment horizontal="right" vertical="center"/>
    </xf>
    <xf numFmtId="165" fontId="65" fillId="13" borderId="15" xfId="0" applyNumberFormat="1" applyFont="1" applyFill="1" applyBorder="1" applyAlignment="1">
      <alignment horizontal="right" vertical="center" wrapText="1"/>
    </xf>
    <xf numFmtId="165" fontId="65" fillId="13" borderId="22" xfId="0" applyNumberFormat="1" applyFont="1" applyFill="1" applyBorder="1" applyAlignment="1">
      <alignment horizontal="right" vertical="center" wrapText="1"/>
    </xf>
    <xf numFmtId="165" fontId="65" fillId="13" borderId="66" xfId="0" applyNumberFormat="1" applyFont="1" applyFill="1" applyBorder="1" applyAlignment="1">
      <alignment horizontal="right" vertical="center" wrapText="1"/>
    </xf>
    <xf numFmtId="165" fontId="65" fillId="25" borderId="9" xfId="0" applyNumberFormat="1" applyFont="1" applyFill="1" applyBorder="1" applyAlignment="1">
      <alignment horizontal="right" vertical="center" wrapText="1"/>
    </xf>
    <xf numFmtId="165" fontId="65" fillId="25" borderId="15" xfId="0" applyNumberFormat="1" applyFont="1" applyFill="1" applyBorder="1" applyAlignment="1">
      <alignment horizontal="right" vertical="center" wrapText="1"/>
    </xf>
    <xf numFmtId="165" fontId="57" fillId="22" borderId="16" xfId="0" applyNumberFormat="1" applyFont="1" applyFill="1" applyBorder="1" applyAlignment="1">
      <alignment horizontal="right" vertical="center" wrapText="1"/>
    </xf>
    <xf numFmtId="165" fontId="57" fillId="22" borderId="18" xfId="0" applyNumberFormat="1" applyFont="1" applyFill="1" applyBorder="1" applyAlignment="1">
      <alignment horizontal="right" vertical="center" wrapText="1"/>
    </xf>
    <xf numFmtId="165" fontId="57" fillId="22" borderId="19" xfId="0" applyNumberFormat="1" applyFont="1" applyFill="1" applyBorder="1" applyAlignment="1">
      <alignment horizontal="right" vertical="center" wrapText="1"/>
    </xf>
    <xf numFmtId="165" fontId="57" fillId="22" borderId="64" xfId="0" applyNumberFormat="1" applyFont="1" applyFill="1" applyBorder="1" applyAlignment="1">
      <alignment horizontal="right" vertical="center" wrapText="1"/>
    </xf>
    <xf numFmtId="165" fontId="57" fillId="22" borderId="11" xfId="0" applyNumberFormat="1" applyFont="1" applyFill="1" applyBorder="1" applyAlignment="1">
      <alignment horizontal="right" vertical="center" wrapText="1"/>
    </xf>
    <xf numFmtId="165" fontId="57" fillId="22" borderId="20" xfId="0" applyNumberFormat="1" applyFont="1" applyFill="1" applyBorder="1" applyAlignment="1">
      <alignment horizontal="right" vertical="center" wrapText="1"/>
    </xf>
    <xf numFmtId="165" fontId="57" fillId="22" borderId="136" xfId="0" applyNumberFormat="1" applyFont="1" applyFill="1" applyBorder="1" applyAlignment="1">
      <alignment horizontal="right" vertical="center" wrapText="1"/>
    </xf>
    <xf numFmtId="165" fontId="65" fillId="0" borderId="30" xfId="0" applyNumberFormat="1" applyFont="1" applyFill="1" applyBorder="1" applyAlignment="1">
      <alignment horizontal="right" vertical="center" wrapText="1"/>
    </xf>
    <xf numFmtId="165" fontId="65" fillId="23" borderId="35" xfId="0" applyNumberFormat="1" applyFont="1" applyFill="1" applyBorder="1" applyAlignment="1">
      <alignment horizontal="right" vertical="center" wrapText="1"/>
    </xf>
    <xf numFmtId="165" fontId="65" fillId="23" borderId="138" xfId="0" applyNumberFormat="1" applyFont="1" applyFill="1" applyBorder="1" applyAlignment="1">
      <alignment horizontal="right" vertical="center" wrapText="1"/>
    </xf>
    <xf numFmtId="165" fontId="65" fillId="25" borderId="37" xfId="0" applyNumberFormat="1" applyFont="1" applyFill="1" applyBorder="1" applyAlignment="1">
      <alignment horizontal="right" vertical="center" wrapText="1"/>
    </xf>
    <xf numFmtId="165" fontId="65" fillId="25" borderId="147" xfId="0" applyNumberFormat="1" applyFont="1" applyFill="1" applyBorder="1" applyAlignment="1">
      <alignment horizontal="right" vertical="center" wrapText="1"/>
    </xf>
    <xf numFmtId="165" fontId="65" fillId="11" borderId="43" xfId="0" applyNumberFormat="1" applyFont="1" applyFill="1" applyBorder="1" applyAlignment="1">
      <alignment horizontal="right" vertical="center" wrapText="1"/>
    </xf>
    <xf numFmtId="165" fontId="65" fillId="13" borderId="21" xfId="0" applyNumberFormat="1" applyFont="1" applyFill="1" applyBorder="1" applyAlignment="1">
      <alignment horizontal="right" vertical="center" wrapText="1"/>
    </xf>
    <xf numFmtId="165" fontId="65" fillId="25" borderId="21" xfId="0" applyNumberFormat="1" applyFont="1" applyFill="1" applyBorder="1" applyAlignment="1">
      <alignment horizontal="right" vertical="center" wrapText="1"/>
    </xf>
    <xf numFmtId="165" fontId="57" fillId="22" borderId="130" xfId="0" applyNumberFormat="1" applyFont="1" applyFill="1" applyBorder="1" applyAlignment="1">
      <alignment horizontal="right" vertical="center" wrapText="1"/>
    </xf>
    <xf numFmtId="165" fontId="57" fillId="22" borderId="127" xfId="0" applyNumberFormat="1" applyFont="1" applyFill="1" applyBorder="1" applyAlignment="1">
      <alignment horizontal="right" vertical="center" wrapText="1"/>
    </xf>
    <xf numFmtId="165" fontId="57" fillId="22" borderId="128" xfId="0" applyNumberFormat="1" applyFont="1" applyFill="1" applyBorder="1" applyAlignment="1">
      <alignment horizontal="right" vertical="center" wrapText="1"/>
    </xf>
    <xf numFmtId="165" fontId="57" fillId="22" borderId="131" xfId="0" applyNumberFormat="1" applyFont="1" applyFill="1" applyBorder="1" applyAlignment="1">
      <alignment horizontal="right" vertical="center" wrapText="1"/>
    </xf>
    <xf numFmtId="165" fontId="57" fillId="22" borderId="126" xfId="0" applyNumberFormat="1" applyFont="1" applyFill="1" applyBorder="1" applyAlignment="1">
      <alignment horizontal="right" vertical="center" wrapText="1"/>
    </xf>
    <xf numFmtId="165" fontId="57" fillId="22" borderId="129" xfId="0" applyNumberFormat="1" applyFont="1" applyFill="1" applyBorder="1" applyAlignment="1">
      <alignment horizontal="right" vertical="center" wrapText="1"/>
    </xf>
    <xf numFmtId="165" fontId="57" fillId="22" borderId="141" xfId="0" applyNumberFormat="1" applyFont="1" applyFill="1" applyBorder="1" applyAlignment="1">
      <alignment horizontal="right" vertical="center" wrapText="1"/>
    </xf>
    <xf numFmtId="165" fontId="65" fillId="0" borderId="117" xfId="0" applyNumberFormat="1" applyFont="1" applyFill="1" applyBorder="1" applyAlignment="1">
      <alignment horizontal="right" vertical="center" wrapText="1"/>
    </xf>
    <xf numFmtId="165" fontId="65" fillId="0" borderId="118" xfId="0" applyNumberFormat="1" applyFont="1" applyFill="1" applyBorder="1" applyAlignment="1">
      <alignment horizontal="right" vertical="center" wrapText="1"/>
    </xf>
    <xf numFmtId="165" fontId="65" fillId="0" borderId="133" xfId="0" applyNumberFormat="1" applyFont="1" applyFill="1" applyBorder="1" applyAlignment="1">
      <alignment horizontal="right" vertical="center" wrapText="1"/>
    </xf>
    <xf numFmtId="165" fontId="65" fillId="23" borderId="117" xfId="0" applyNumberFormat="1" applyFont="1" applyFill="1" applyBorder="1" applyAlignment="1">
      <alignment horizontal="right" vertical="center" wrapText="1"/>
    </xf>
    <xf numFmtId="165" fontId="65" fillId="23" borderId="118" xfId="0" applyNumberFormat="1" applyFont="1" applyFill="1" applyBorder="1" applyAlignment="1">
      <alignment horizontal="right" vertical="center" wrapText="1"/>
    </xf>
    <xf numFmtId="165" fontId="65" fillId="23" borderId="133" xfId="0" applyNumberFormat="1" applyFont="1" applyFill="1" applyBorder="1" applyAlignment="1">
      <alignment horizontal="right" vertical="center" wrapText="1"/>
    </xf>
    <xf numFmtId="165" fontId="11" fillId="0" borderId="117" xfId="0" applyNumberFormat="1" applyFont="1" applyFill="1" applyBorder="1" applyAlignment="1">
      <alignment vertical="center" wrapText="1"/>
    </xf>
    <xf numFmtId="165" fontId="11" fillId="0" borderId="133" xfId="0" applyNumberFormat="1" applyFont="1" applyFill="1" applyBorder="1" applyAlignment="1">
      <alignment vertical="center" wrapText="1"/>
    </xf>
    <xf numFmtId="165" fontId="11" fillId="0" borderId="134" xfId="0" applyNumberFormat="1" applyFont="1" applyFill="1" applyBorder="1" applyAlignment="1">
      <alignment vertical="center" wrapText="1"/>
    </xf>
    <xf numFmtId="165" fontId="11" fillId="0" borderId="147" xfId="0" applyNumberFormat="1" applyFont="1" applyFill="1" applyBorder="1" applyAlignment="1">
      <alignment vertical="center" wrapText="1"/>
    </xf>
    <xf numFmtId="165" fontId="11" fillId="0" borderId="145" xfId="0" applyNumberFormat="1" applyFont="1" applyFill="1" applyBorder="1" applyAlignment="1">
      <alignment vertical="center" wrapText="1"/>
    </xf>
    <xf numFmtId="165" fontId="11" fillId="0" borderId="46" xfId="0" applyNumberFormat="1" applyFont="1" applyFill="1" applyBorder="1" applyAlignment="1">
      <alignment vertical="center" wrapText="1"/>
    </xf>
    <xf numFmtId="165" fontId="11" fillId="0" borderId="75" xfId="0" applyNumberFormat="1" applyFont="1" applyFill="1" applyBorder="1" applyAlignment="1">
      <alignment vertical="center" wrapText="1"/>
    </xf>
    <xf numFmtId="165" fontId="11" fillId="0" borderId="154" xfId="0" applyNumberFormat="1" applyFont="1" applyFill="1" applyBorder="1" applyAlignment="1">
      <alignment vertical="center" wrapText="1"/>
    </xf>
    <xf numFmtId="165" fontId="11" fillId="0" borderId="36" xfId="0" applyNumberFormat="1" applyFont="1" applyFill="1" applyBorder="1" applyAlignment="1">
      <alignment vertical="center" wrapText="1"/>
    </xf>
    <xf numFmtId="165" fontId="11" fillId="0" borderId="0" xfId="0" applyNumberFormat="1" applyFont="1" applyFill="1" applyBorder="1" applyAlignment="1">
      <alignment vertical="center" wrapText="1"/>
    </xf>
    <xf numFmtId="165" fontId="11" fillId="0" borderId="155" xfId="0" applyNumberFormat="1" applyFont="1" applyFill="1" applyBorder="1" applyAlignment="1">
      <alignment vertical="center" wrapText="1"/>
    </xf>
    <xf numFmtId="165" fontId="11" fillId="0" borderId="37" xfId="0" applyNumberFormat="1" applyFont="1" applyFill="1" applyBorder="1" applyAlignment="1">
      <alignment vertical="center" wrapText="1"/>
    </xf>
    <xf numFmtId="165" fontId="11" fillId="0" borderId="77" xfId="0" applyNumberFormat="1" applyFont="1" applyFill="1" applyBorder="1" applyAlignment="1">
      <alignment vertical="center" wrapText="1"/>
    </xf>
    <xf numFmtId="165" fontId="11" fillId="0" borderId="156" xfId="0" applyNumberFormat="1" applyFont="1" applyFill="1" applyBorder="1" applyAlignment="1">
      <alignment vertical="center" wrapText="1"/>
    </xf>
    <xf numFmtId="165" fontId="11" fillId="0" borderId="116" xfId="0" applyNumberFormat="1" applyFont="1" applyFill="1" applyBorder="1" applyAlignment="1">
      <alignment vertical="center" wrapText="1"/>
    </xf>
    <xf numFmtId="0" fontId="40" fillId="22" borderId="135" xfId="0" applyFont="1" applyFill="1" applyBorder="1" applyAlignment="1">
      <alignment vertical="center" wrapText="1"/>
    </xf>
    <xf numFmtId="0" fontId="61" fillId="26" borderId="73" xfId="0" applyFont="1" applyFill="1" applyBorder="1" applyAlignment="1">
      <alignment horizontal="left" vertical="center" wrapText="1"/>
    </xf>
    <xf numFmtId="0" fontId="61" fillId="26" borderId="48" xfId="0" applyFont="1" applyFill="1" applyBorder="1" applyAlignment="1">
      <alignment horizontal="left" vertical="center" wrapText="1"/>
    </xf>
    <xf numFmtId="0" fontId="61" fillId="26" borderId="72" xfId="0" applyFont="1" applyFill="1" applyBorder="1" applyAlignment="1">
      <alignment horizontal="left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3" fillId="3" borderId="15" xfId="0" applyFont="1" applyFill="1" applyBorder="1" applyAlignment="1">
      <alignment horizontal="center" vertical="center" wrapText="1"/>
    </xf>
    <xf numFmtId="165" fontId="58" fillId="13" borderId="161" xfId="0" applyNumberFormat="1" applyFont="1" applyFill="1" applyBorder="1" applyAlignment="1">
      <alignment horizontal="right" vertical="center" wrapText="1"/>
    </xf>
    <xf numFmtId="165" fontId="64" fillId="25" borderId="161" xfId="0" applyNumberFormat="1" applyFont="1" applyFill="1" applyBorder="1" applyAlignment="1">
      <alignment horizontal="right" vertical="center" wrapText="1"/>
    </xf>
    <xf numFmtId="0" fontId="38" fillId="20" borderId="122" xfId="0" applyFont="1" applyFill="1" applyBorder="1" applyAlignment="1">
      <alignment horizontal="left" vertical="center" wrapText="1"/>
    </xf>
    <xf numFmtId="165" fontId="39" fillId="8" borderId="15" xfId="0" applyNumberFormat="1" applyFont="1" applyFill="1" applyBorder="1" applyAlignment="1">
      <alignment horizontal="right" vertical="center" wrapText="1"/>
    </xf>
    <xf numFmtId="165" fontId="64" fillId="0" borderId="0" xfId="0" applyNumberFormat="1" applyFont="1" applyFill="1" applyBorder="1" applyAlignment="1">
      <alignment horizontal="right" vertical="center" wrapText="1"/>
    </xf>
    <xf numFmtId="165" fontId="64" fillId="0" borderId="2" xfId="0" applyNumberFormat="1" applyFont="1" applyFill="1" applyBorder="1" applyAlignment="1">
      <alignment horizontal="right" vertical="center" wrapText="1"/>
    </xf>
    <xf numFmtId="0" fontId="29" fillId="7" borderId="49" xfId="0" applyFont="1" applyFill="1" applyBorder="1" applyAlignment="1">
      <alignment vertical="center" wrapText="1"/>
    </xf>
    <xf numFmtId="165" fontId="45" fillId="8" borderId="117" xfId="0" applyNumberFormat="1" applyFont="1" applyFill="1" applyBorder="1" applyAlignment="1">
      <alignment horizontal="right" vertical="center" wrapText="1"/>
    </xf>
    <xf numFmtId="165" fontId="45" fillId="8" borderId="133" xfId="0" applyNumberFormat="1" applyFont="1" applyFill="1" applyBorder="1" applyAlignment="1">
      <alignment horizontal="right" vertical="center" wrapText="1"/>
    </xf>
    <xf numFmtId="165" fontId="45" fillId="9" borderId="22" xfId="0" applyNumberFormat="1" applyFont="1" applyFill="1" applyBorder="1" applyAlignment="1">
      <alignment horizontal="right" vertical="center" wrapText="1"/>
    </xf>
    <xf numFmtId="165" fontId="45" fillId="9" borderId="134" xfId="0" applyNumberFormat="1" applyFont="1" applyFill="1" applyBorder="1" applyAlignment="1">
      <alignment horizontal="right" vertical="center" wrapText="1"/>
    </xf>
    <xf numFmtId="165" fontId="49" fillId="23" borderId="117" xfId="0" applyNumberFormat="1" applyFont="1" applyFill="1" applyBorder="1" applyAlignment="1">
      <alignment horizontal="right" vertical="center" wrapText="1"/>
    </xf>
    <xf numFmtId="165" fontId="49" fillId="23" borderId="149" xfId="0" applyNumberFormat="1" applyFont="1" applyFill="1" applyBorder="1" applyAlignment="1">
      <alignment horizontal="right" vertical="center" wrapText="1"/>
    </xf>
    <xf numFmtId="165" fontId="49" fillId="23" borderId="152" xfId="0" applyNumberFormat="1" applyFont="1" applyFill="1" applyBorder="1" applyAlignment="1">
      <alignment horizontal="right" vertical="center" wrapText="1"/>
    </xf>
    <xf numFmtId="165" fontId="49" fillId="23" borderId="153" xfId="0" applyNumberFormat="1" applyFont="1" applyFill="1" applyBorder="1" applyAlignment="1">
      <alignment horizontal="right" vertical="center" wrapText="1"/>
    </xf>
    <xf numFmtId="165" fontId="49" fillId="24" borderId="22" xfId="0" applyNumberFormat="1" applyFont="1" applyFill="1" applyBorder="1" applyAlignment="1">
      <alignment horizontal="right" vertical="center" wrapText="1"/>
    </xf>
    <xf numFmtId="165" fontId="49" fillId="24" borderId="23" xfId="0" applyNumberFormat="1" applyFont="1" applyFill="1" applyBorder="1" applyAlignment="1">
      <alignment horizontal="right" vertical="center" wrapText="1"/>
    </xf>
    <xf numFmtId="165" fontId="49" fillId="24" borderId="134" xfId="0" applyNumberFormat="1" applyFont="1" applyFill="1" applyBorder="1" applyAlignment="1">
      <alignment horizontal="right" vertical="center" wrapText="1"/>
    </xf>
    <xf numFmtId="165" fontId="58" fillId="8" borderId="21" xfId="0" applyNumberFormat="1" applyFont="1" applyFill="1" applyBorder="1" applyAlignment="1">
      <alignment horizontal="right" vertical="center" wrapText="1"/>
    </xf>
    <xf numFmtId="165" fontId="58" fillId="8" borderId="22" xfId="0" applyNumberFormat="1" applyFont="1" applyFill="1" applyBorder="1" applyAlignment="1">
      <alignment horizontal="right" vertical="center" wrapText="1"/>
    </xf>
    <xf numFmtId="165" fontId="58" fillId="8" borderId="66" xfId="0" applyNumberFormat="1" applyFont="1" applyFill="1" applyBorder="1" applyAlignment="1">
      <alignment horizontal="right" vertical="center" wrapText="1"/>
    </xf>
    <xf numFmtId="165" fontId="64" fillId="23" borderId="21" xfId="0" applyNumberFormat="1" applyFont="1" applyFill="1" applyBorder="1" applyAlignment="1">
      <alignment horizontal="right" vertical="center" wrapText="1"/>
    </xf>
    <xf numFmtId="165" fontId="64" fillId="23" borderId="22" xfId="0" applyNumberFormat="1" applyFont="1" applyFill="1" applyBorder="1" applyAlignment="1">
      <alignment horizontal="right" vertical="center" wrapText="1"/>
    </xf>
    <xf numFmtId="165" fontId="58" fillId="12" borderId="36" xfId="0" applyNumberFormat="1" applyFont="1" applyFill="1" applyBorder="1" applyAlignment="1">
      <alignment horizontal="right" vertical="center" wrapText="1"/>
    </xf>
    <xf numFmtId="165" fontId="58" fillId="11" borderId="21" xfId="0" applyNumberFormat="1" applyFont="1" applyFill="1" applyBorder="1" applyAlignment="1">
      <alignment horizontal="right" vertical="center" wrapText="1"/>
    </xf>
    <xf numFmtId="165" fontId="58" fillId="11" borderId="22" xfId="0" applyNumberFormat="1" applyFont="1" applyFill="1" applyBorder="1" applyAlignment="1">
      <alignment horizontal="right" vertical="center" wrapText="1"/>
    </xf>
    <xf numFmtId="165" fontId="58" fillId="11" borderId="36" xfId="0" applyNumberFormat="1" applyFont="1" applyFill="1" applyBorder="1" applyAlignment="1">
      <alignment horizontal="right" vertical="center" wrapText="1"/>
    </xf>
    <xf numFmtId="165" fontId="58" fillId="11" borderId="66" xfId="0" applyNumberFormat="1" applyFont="1" applyFill="1" applyBorder="1" applyAlignment="1">
      <alignment horizontal="right" vertical="center" wrapText="1"/>
    </xf>
    <xf numFmtId="165" fontId="64" fillId="11" borderId="21" xfId="0" applyNumberFormat="1" applyFont="1" applyFill="1" applyBorder="1" applyAlignment="1">
      <alignment horizontal="right" vertical="center" wrapText="1"/>
    </xf>
    <xf numFmtId="165" fontId="64" fillId="11" borderId="22" xfId="0" applyNumberFormat="1" applyFont="1" applyFill="1" applyBorder="1" applyAlignment="1">
      <alignment horizontal="right" vertical="center" wrapText="1"/>
    </xf>
    <xf numFmtId="165" fontId="64" fillId="11" borderId="66" xfId="0" applyNumberFormat="1" applyFont="1" applyFill="1" applyBorder="1" applyAlignment="1">
      <alignment horizontal="right" vertical="center" wrapText="1"/>
    </xf>
    <xf numFmtId="165" fontId="64" fillId="23" borderId="36" xfId="0" applyNumberFormat="1" applyFont="1" applyFill="1" applyBorder="1" applyAlignment="1">
      <alignment horizontal="right" vertical="center" wrapText="1"/>
    </xf>
    <xf numFmtId="165" fontId="64" fillId="23" borderId="134" xfId="0" applyNumberFormat="1" applyFont="1" applyFill="1" applyBorder="1" applyAlignment="1">
      <alignment horizontal="right" vertical="center" wrapText="1"/>
    </xf>
    <xf numFmtId="165" fontId="64" fillId="24" borderId="36" xfId="0" applyNumberFormat="1" applyFont="1" applyFill="1" applyBorder="1" applyAlignment="1">
      <alignment horizontal="right" vertical="center" wrapText="1"/>
    </xf>
    <xf numFmtId="0" fontId="55" fillId="20" borderId="9" xfId="0" applyFont="1" applyFill="1" applyBorder="1" applyAlignment="1">
      <alignment vertical="center" wrapText="1"/>
    </xf>
    <xf numFmtId="165" fontId="58" fillId="20" borderId="15" xfId="0" applyNumberFormat="1" applyFont="1" applyFill="1" applyBorder="1" applyAlignment="1">
      <alignment horizontal="right" vertical="center" wrapText="1"/>
    </xf>
    <xf numFmtId="165" fontId="64" fillId="20" borderId="15" xfId="0" applyNumberFormat="1" applyFont="1" applyFill="1" applyBorder="1" applyAlignment="1">
      <alignment horizontal="right" vertical="center" wrapText="1"/>
    </xf>
    <xf numFmtId="165" fontId="64" fillId="20" borderId="9" xfId="0" applyNumberFormat="1" applyFont="1" applyFill="1" applyBorder="1" applyAlignment="1">
      <alignment horizontal="right" vertical="center" wrapText="1"/>
    </xf>
    <xf numFmtId="165" fontId="65" fillId="0" borderId="40" xfId="0" applyNumberFormat="1" applyFont="1" applyFill="1" applyBorder="1" applyAlignment="1">
      <alignment vertical="center" wrapText="1"/>
    </xf>
    <xf numFmtId="165" fontId="65" fillId="0" borderId="22" xfId="0" applyNumberFormat="1" applyFont="1" applyFill="1" applyBorder="1" applyAlignment="1">
      <alignment vertical="center" wrapText="1"/>
    </xf>
    <xf numFmtId="165" fontId="65" fillId="0" borderId="41" xfId="0" applyNumberFormat="1" applyFont="1" applyFill="1" applyBorder="1" applyAlignment="1">
      <alignment vertical="center" wrapText="1"/>
    </xf>
    <xf numFmtId="165" fontId="65" fillId="0" borderId="23" xfId="0" applyNumberFormat="1" applyFont="1" applyFill="1" applyBorder="1" applyAlignment="1">
      <alignment vertical="center" wrapText="1"/>
    </xf>
    <xf numFmtId="165" fontId="65" fillId="0" borderId="145" xfId="0" applyNumberFormat="1" applyFont="1" applyFill="1" applyBorder="1" applyAlignment="1">
      <alignment vertical="center" wrapText="1"/>
    </xf>
    <xf numFmtId="165" fontId="65" fillId="0" borderId="134" xfId="0" applyNumberFormat="1" applyFont="1" applyFill="1" applyBorder="1" applyAlignment="1">
      <alignment vertical="center" wrapText="1"/>
    </xf>
    <xf numFmtId="0" fontId="47" fillId="2" borderId="0" xfId="0" applyFont="1" applyFill="1" applyBorder="1" applyAlignment="1">
      <alignment horizontal="left"/>
    </xf>
    <xf numFmtId="0" fontId="47" fillId="2" borderId="2" xfId="0" applyFont="1" applyFill="1" applyBorder="1" applyAlignment="1">
      <alignment horizontal="left"/>
    </xf>
    <xf numFmtId="0" fontId="38" fillId="22" borderId="125" xfId="0" applyFont="1" applyFill="1" applyBorder="1" applyAlignment="1">
      <alignment horizontal="left" vertical="center" wrapText="1"/>
    </xf>
    <xf numFmtId="165" fontId="41" fillId="10" borderId="130" xfId="0" applyNumberFormat="1" applyFont="1" applyFill="1" applyBorder="1" applyAlignment="1">
      <alignment horizontal="right" vertical="center" wrapText="1"/>
    </xf>
    <xf numFmtId="165" fontId="44" fillId="10" borderId="127" xfId="0" applyNumberFormat="1" applyFont="1" applyFill="1" applyBorder="1" applyAlignment="1">
      <alignment horizontal="right" vertical="center" wrapText="1"/>
    </xf>
    <xf numFmtId="165" fontId="45" fillId="10" borderId="128" xfId="0" applyNumberFormat="1" applyFont="1" applyFill="1" applyBorder="1" applyAlignment="1">
      <alignment horizontal="right" vertical="center" wrapText="1"/>
    </xf>
    <xf numFmtId="165" fontId="45" fillId="10" borderId="141" xfId="0" applyNumberFormat="1" applyFont="1" applyFill="1" applyBorder="1" applyAlignment="1">
      <alignment horizontal="right" vertical="center" wrapText="1"/>
    </xf>
    <xf numFmtId="165" fontId="30" fillId="13" borderId="130" xfId="0" applyNumberFormat="1" applyFont="1" applyFill="1" applyBorder="1" applyAlignment="1">
      <alignment horizontal="right" vertical="center" wrapText="1"/>
    </xf>
    <xf numFmtId="165" fontId="45" fillId="13" borderId="127" xfId="0" applyNumberFormat="1" applyFont="1" applyFill="1" applyBorder="1" applyAlignment="1">
      <alignment horizontal="right" vertical="center" wrapText="1"/>
    </xf>
    <xf numFmtId="165" fontId="45" fillId="13" borderId="128" xfId="0" applyNumberFormat="1" applyFont="1" applyFill="1" applyBorder="1" applyAlignment="1">
      <alignment horizontal="right" vertical="center" wrapText="1"/>
    </xf>
    <xf numFmtId="165" fontId="45" fillId="13" borderId="129" xfId="0" applyNumberFormat="1" applyFont="1" applyFill="1" applyBorder="1" applyAlignment="1">
      <alignment horizontal="right" vertical="center" wrapText="1"/>
    </xf>
    <xf numFmtId="165" fontId="45" fillId="13" borderId="131" xfId="0" applyNumberFormat="1" applyFont="1" applyFill="1" applyBorder="1" applyAlignment="1">
      <alignment horizontal="right" vertical="center" wrapText="1"/>
    </xf>
    <xf numFmtId="165" fontId="50" fillId="13" borderId="126" xfId="0" applyNumberFormat="1" applyFont="1" applyFill="1" applyBorder="1" applyAlignment="1">
      <alignment horizontal="right" vertical="center" wrapText="1"/>
    </xf>
    <xf numFmtId="165" fontId="49" fillId="13" borderId="127" xfId="0" applyNumberFormat="1" applyFont="1" applyFill="1" applyBorder="1" applyAlignment="1">
      <alignment horizontal="right" vertical="center" wrapText="1"/>
    </xf>
    <xf numFmtId="165" fontId="49" fillId="13" borderId="128" xfId="0" applyNumberFormat="1" applyFont="1" applyFill="1" applyBorder="1" applyAlignment="1">
      <alignment horizontal="right" vertical="center" wrapText="1"/>
    </xf>
    <xf numFmtId="165" fontId="49" fillId="13" borderId="131" xfId="0" applyNumberFormat="1" applyFont="1" applyFill="1" applyBorder="1" applyAlignment="1">
      <alignment horizontal="right" vertical="center" wrapText="1"/>
    </xf>
    <xf numFmtId="165" fontId="50" fillId="25" borderId="126" xfId="0" applyNumberFormat="1" applyFont="1" applyFill="1" applyBorder="1" applyAlignment="1">
      <alignment horizontal="right" vertical="center" wrapText="1"/>
    </xf>
    <xf numFmtId="165" fontId="49" fillId="25" borderId="127" xfId="0" applyNumberFormat="1" applyFont="1" applyFill="1" applyBorder="1" applyAlignment="1">
      <alignment horizontal="right" vertical="center" wrapText="1"/>
    </xf>
    <xf numFmtId="165" fontId="49" fillId="25" borderId="128" xfId="0" applyNumberFormat="1" applyFont="1" applyFill="1" applyBorder="1" applyAlignment="1">
      <alignment horizontal="right" vertical="center" wrapText="1"/>
    </xf>
    <xf numFmtId="165" fontId="49" fillId="25" borderId="129" xfId="0" applyNumberFormat="1" applyFont="1" applyFill="1" applyBorder="1" applyAlignment="1">
      <alignment horizontal="right" vertical="center" wrapText="1"/>
    </xf>
    <xf numFmtId="165" fontId="50" fillId="25" borderId="130" xfId="0" applyNumberFormat="1" applyFont="1" applyFill="1" applyBorder="1" applyAlignment="1">
      <alignment horizontal="right" vertical="center" wrapText="1"/>
    </xf>
    <xf numFmtId="165" fontId="49" fillId="25" borderId="141" xfId="0" applyNumberFormat="1" applyFont="1" applyFill="1" applyBorder="1" applyAlignment="1">
      <alignment horizontal="right" vertical="center" wrapText="1"/>
    </xf>
    <xf numFmtId="0" fontId="55" fillId="22" borderId="114" xfId="0" applyFont="1" applyFill="1" applyBorder="1" applyAlignment="1">
      <alignment vertical="center" wrapText="1"/>
    </xf>
    <xf numFmtId="0" fontId="55" fillId="22" borderId="122" xfId="0" applyFont="1" applyFill="1" applyBorder="1" applyAlignment="1">
      <alignment vertical="center" wrapText="1"/>
    </xf>
    <xf numFmtId="166" fontId="38" fillId="19" borderId="161" xfId="0" applyNumberFormat="1" applyFont="1" applyFill="1" applyBorder="1" applyAlignment="1">
      <alignment horizontal="right" vertical="center" wrapText="1"/>
    </xf>
    <xf numFmtId="166" fontId="38" fillId="18" borderId="36" xfId="0" applyNumberFormat="1" applyFont="1" applyFill="1" applyBorder="1" applyAlignment="1">
      <alignment horizontal="right" vertical="center" wrapText="1"/>
    </xf>
    <xf numFmtId="0" fontId="55" fillId="20" borderId="0" xfId="0" applyFont="1" applyFill="1" applyBorder="1" applyAlignment="1">
      <alignment vertical="center" wrapText="1"/>
    </xf>
    <xf numFmtId="0" fontId="55" fillId="21" borderId="0" xfId="0" applyFont="1" applyFill="1" applyBorder="1" applyAlignment="1">
      <alignment vertical="center" wrapText="1"/>
    </xf>
    <xf numFmtId="0" fontId="55" fillId="22" borderId="52" xfId="0" applyFont="1" applyFill="1" applyBorder="1" applyAlignment="1">
      <alignment vertical="center" wrapText="1"/>
    </xf>
    <xf numFmtId="166" fontId="40" fillId="19" borderId="11" xfId="0" applyNumberFormat="1" applyFont="1" applyFill="1" applyBorder="1" applyAlignment="1">
      <alignment horizontal="right" vertical="center" wrapText="1"/>
    </xf>
    <xf numFmtId="166" fontId="38" fillId="19" borderId="18" xfId="0" applyNumberFormat="1" applyFont="1" applyFill="1" applyBorder="1" applyAlignment="1">
      <alignment horizontal="right" vertical="center" wrapText="1"/>
    </xf>
    <xf numFmtId="166" fontId="38" fillId="19" borderId="19" xfId="0" applyNumberFormat="1" applyFont="1" applyFill="1" applyBorder="1" applyAlignment="1">
      <alignment horizontal="right" vertical="center" wrapText="1"/>
    </xf>
    <xf numFmtId="166" fontId="38" fillId="19" borderId="20" xfId="0" applyNumberFormat="1" applyFont="1" applyFill="1" applyBorder="1" applyAlignment="1">
      <alignment horizontal="right" vertical="center" wrapText="1"/>
    </xf>
    <xf numFmtId="166" fontId="40" fillId="19" borderId="16" xfId="0" applyNumberFormat="1" applyFont="1" applyFill="1" applyBorder="1" applyAlignment="1">
      <alignment horizontal="right" vertical="center" wrapText="1"/>
    </xf>
    <xf numFmtId="166" fontId="38" fillId="19" borderId="64" xfId="0" applyNumberFormat="1" applyFont="1" applyFill="1" applyBorder="1" applyAlignment="1">
      <alignment horizontal="right" vertical="center" wrapText="1"/>
    </xf>
    <xf numFmtId="166" fontId="38" fillId="19" borderId="100" xfId="0" applyNumberFormat="1" applyFont="1" applyFill="1" applyBorder="1" applyAlignment="1">
      <alignment horizontal="right" vertical="center" wrapText="1"/>
    </xf>
    <xf numFmtId="165" fontId="41" fillId="8" borderId="21" xfId="0" applyNumberFormat="1" applyFont="1" applyFill="1" applyBorder="1" applyAlignment="1">
      <alignment horizontal="right" vertical="center" wrapText="1"/>
    </xf>
    <xf numFmtId="165" fontId="38" fillId="0" borderId="22" xfId="0" applyNumberFormat="1" applyFont="1" applyFill="1" applyBorder="1" applyAlignment="1">
      <alignment horizontal="right" vertical="center" wrapText="1"/>
    </xf>
    <xf numFmtId="165" fontId="38" fillId="0" borderId="134" xfId="0" applyNumberFormat="1" applyFont="1" applyFill="1" applyBorder="1" applyAlignment="1">
      <alignment horizontal="right" vertical="center" wrapText="1"/>
    </xf>
    <xf numFmtId="165" fontId="41" fillId="9" borderId="21" xfId="0" applyNumberFormat="1" applyFont="1" applyFill="1" applyBorder="1" applyAlignment="1">
      <alignment horizontal="right" vertical="center" wrapText="1"/>
    </xf>
    <xf numFmtId="165" fontId="41" fillId="10" borderId="21" xfId="0" applyNumberFormat="1" applyFont="1" applyFill="1" applyBorder="1" applyAlignment="1">
      <alignment horizontal="right" vertical="center" wrapText="1"/>
    </xf>
    <xf numFmtId="165" fontId="41" fillId="8" borderId="39" xfId="0" applyNumberFormat="1" applyFont="1" applyFill="1" applyBorder="1" applyAlignment="1">
      <alignment horizontal="right" vertical="center" wrapText="1"/>
    </xf>
    <xf numFmtId="165" fontId="38" fillId="0" borderId="40" xfId="0" applyNumberFormat="1" applyFont="1" applyFill="1" applyBorder="1" applyAlignment="1">
      <alignment horizontal="right" vertical="center" wrapText="1"/>
    </xf>
    <xf numFmtId="165" fontId="38" fillId="0" borderId="145" xfId="0" applyNumberFormat="1" applyFont="1" applyFill="1" applyBorder="1" applyAlignment="1">
      <alignment horizontal="right" vertical="center" wrapText="1"/>
    </xf>
    <xf numFmtId="165" fontId="41" fillId="9" borderId="23" xfId="0" applyNumberFormat="1" applyFont="1" applyFill="1" applyBorder="1" applyAlignment="1">
      <alignment horizontal="right" vertical="center" wrapText="1"/>
    </xf>
    <xf numFmtId="165" fontId="41" fillId="10" borderId="32" xfId="0" applyNumberFormat="1" applyFont="1" applyFill="1" applyBorder="1" applyAlignment="1">
      <alignment horizontal="right" vertical="center" wrapText="1"/>
    </xf>
    <xf numFmtId="165" fontId="41" fillId="10" borderId="30" xfId="0" applyNumberFormat="1" applyFont="1" applyFill="1" applyBorder="1" applyAlignment="1">
      <alignment horizontal="right" vertical="center" wrapText="1"/>
    </xf>
    <xf numFmtId="165" fontId="38" fillId="0" borderId="31" xfId="0" applyNumberFormat="1" applyFont="1" applyFill="1" applyBorder="1" applyAlignment="1">
      <alignment horizontal="right" vertical="center" wrapText="1"/>
    </xf>
    <xf numFmtId="165" fontId="38" fillId="0" borderId="147" xfId="0" applyNumberFormat="1" applyFont="1" applyFill="1" applyBorder="1" applyAlignment="1">
      <alignment horizontal="right" vertical="center" wrapText="1"/>
    </xf>
    <xf numFmtId="165" fontId="41" fillId="8" borderId="40" xfId="0" applyNumberFormat="1" applyFont="1" applyFill="1" applyBorder="1" applyAlignment="1">
      <alignment horizontal="right" vertical="center" wrapText="1"/>
    </xf>
    <xf numFmtId="165" fontId="41" fillId="8" borderId="145" xfId="0" applyNumberFormat="1" applyFont="1" applyFill="1" applyBorder="1" applyAlignment="1">
      <alignment horizontal="right" vertical="center" wrapText="1"/>
    </xf>
    <xf numFmtId="165" fontId="41" fillId="9" borderId="22" xfId="0" applyNumberFormat="1" applyFont="1" applyFill="1" applyBorder="1" applyAlignment="1">
      <alignment horizontal="right" vertical="center" wrapText="1"/>
    </xf>
    <xf numFmtId="165" fontId="41" fillId="9" borderId="134" xfId="0" applyNumberFormat="1" applyFont="1" applyFill="1" applyBorder="1" applyAlignment="1">
      <alignment horizontal="right" vertical="center" wrapText="1"/>
    </xf>
    <xf numFmtId="165" fontId="41" fillId="10" borderId="22" xfId="0" applyNumberFormat="1" applyFont="1" applyFill="1" applyBorder="1" applyAlignment="1">
      <alignment horizontal="right" vertical="center" wrapText="1"/>
    </xf>
    <xf numFmtId="165" fontId="41" fillId="10" borderId="134" xfId="0" applyNumberFormat="1" applyFont="1" applyFill="1" applyBorder="1" applyAlignment="1">
      <alignment horizontal="right" vertical="center" wrapText="1"/>
    </xf>
    <xf numFmtId="165" fontId="38" fillId="9" borderId="22" xfId="0" applyNumberFormat="1" applyFont="1" applyFill="1" applyBorder="1" applyAlignment="1">
      <alignment horizontal="right" vertical="center" wrapText="1"/>
    </xf>
    <xf numFmtId="165" fontId="38" fillId="9" borderId="134" xfId="0" applyNumberFormat="1" applyFont="1" applyFill="1" applyBorder="1" applyAlignment="1">
      <alignment horizontal="right" vertical="center" wrapText="1"/>
    </xf>
    <xf numFmtId="165" fontId="38" fillId="10" borderId="31" xfId="0" applyNumberFormat="1" applyFont="1" applyFill="1" applyBorder="1" applyAlignment="1">
      <alignment horizontal="right" vertical="center" wrapText="1"/>
    </xf>
    <xf numFmtId="165" fontId="38" fillId="10" borderId="147" xfId="0" applyNumberFormat="1" applyFont="1" applyFill="1" applyBorder="1" applyAlignment="1">
      <alignment horizontal="right" vertical="center" wrapText="1"/>
    </xf>
    <xf numFmtId="165" fontId="39" fillId="20" borderId="54" xfId="0" applyNumberFormat="1" applyFont="1" applyFill="1" applyBorder="1" applyAlignment="1">
      <alignment horizontal="right" vertical="center" wrapText="1"/>
    </xf>
    <xf numFmtId="165" fontId="41" fillId="8" borderId="116" xfId="0" applyNumberFormat="1" applyFont="1" applyFill="1" applyBorder="1" applyAlignment="1">
      <alignment horizontal="right" vertical="center" wrapText="1"/>
    </xf>
    <xf numFmtId="165" fontId="41" fillId="8" borderId="117" xfId="0" applyNumberFormat="1" applyFont="1" applyFill="1" applyBorder="1" applyAlignment="1">
      <alignment horizontal="right" vertical="center" wrapText="1"/>
    </xf>
    <xf numFmtId="165" fontId="41" fillId="0" borderId="117" xfId="0" applyNumberFormat="1" applyFont="1" applyFill="1" applyBorder="1" applyAlignment="1">
      <alignment horizontal="right" vertical="center" wrapText="1"/>
    </xf>
    <xf numFmtId="165" fontId="41" fillId="0" borderId="133" xfId="0" applyNumberFormat="1" applyFont="1" applyFill="1" applyBorder="1" applyAlignment="1">
      <alignment horizontal="right" vertical="center" wrapText="1"/>
    </xf>
    <xf numFmtId="165" fontId="41" fillId="9" borderId="51" xfId="0" applyNumberFormat="1" applyFont="1" applyFill="1" applyBorder="1" applyAlignment="1">
      <alignment horizontal="right" vertical="center" wrapText="1"/>
    </xf>
    <xf numFmtId="165" fontId="41" fillId="0" borderId="22" xfId="0" applyNumberFormat="1" applyFont="1" applyFill="1" applyBorder="1" applyAlignment="1">
      <alignment horizontal="right" vertical="center" wrapText="1"/>
    </xf>
    <xf numFmtId="165" fontId="41" fillId="0" borderId="134" xfId="0" applyNumberFormat="1" applyFont="1" applyFill="1" applyBorder="1" applyAlignment="1">
      <alignment horizontal="right" vertical="center" wrapText="1"/>
    </xf>
    <xf numFmtId="165" fontId="41" fillId="10" borderId="31" xfId="0" applyNumberFormat="1" applyFont="1" applyFill="1" applyBorder="1" applyAlignment="1">
      <alignment horizontal="right" vertical="center" wrapText="1"/>
    </xf>
    <xf numFmtId="165" fontId="41" fillId="0" borderId="31" xfId="0" applyNumberFormat="1" applyFont="1" applyFill="1" applyBorder="1" applyAlignment="1">
      <alignment horizontal="right" vertical="center" wrapText="1"/>
    </xf>
    <xf numFmtId="165" fontId="41" fillId="0" borderId="147" xfId="0" applyNumberFormat="1" applyFont="1" applyFill="1" applyBorder="1" applyAlignment="1">
      <alignment horizontal="right" vertical="center" wrapText="1"/>
    </xf>
    <xf numFmtId="165" fontId="41" fillId="10" borderId="23" xfId="0" applyNumberFormat="1" applyFont="1" applyFill="1" applyBorder="1" applyAlignment="1">
      <alignment horizontal="right" vertical="center" wrapText="1"/>
    </xf>
    <xf numFmtId="165" fontId="41" fillId="0" borderId="40" xfId="0" applyNumberFormat="1" applyFont="1" applyFill="1" applyBorder="1" applyAlignment="1">
      <alignment horizontal="right" vertical="center" wrapText="1"/>
    </xf>
    <xf numFmtId="165" fontId="41" fillId="0" borderId="145" xfId="0" applyNumberFormat="1" applyFont="1" applyFill="1" applyBorder="1" applyAlignment="1">
      <alignment horizontal="right" vertical="center" wrapText="1"/>
    </xf>
    <xf numFmtId="165" fontId="41" fillId="0" borderId="21" xfId="0" applyNumberFormat="1" applyFont="1" applyFill="1" applyBorder="1" applyAlignment="1">
      <alignment horizontal="right" vertical="center" wrapText="1"/>
    </xf>
    <xf numFmtId="165" fontId="39" fillId="8" borderId="148" xfId="0" applyNumberFormat="1" applyFont="1" applyFill="1" applyBorder="1" applyAlignment="1">
      <alignment horizontal="right" vertical="center" wrapText="1"/>
    </xf>
    <xf numFmtId="165" fontId="39" fillId="8" borderId="41" xfId="0" applyNumberFormat="1" applyFont="1" applyFill="1" applyBorder="1" applyAlignment="1">
      <alignment horizontal="right" vertical="center" wrapText="1"/>
    </xf>
    <xf numFmtId="165" fontId="41" fillId="0" borderId="39" xfId="0" applyNumberFormat="1" applyFont="1" applyFill="1" applyBorder="1" applyAlignment="1">
      <alignment horizontal="right" vertical="center" wrapText="1"/>
    </xf>
    <xf numFmtId="165" fontId="41" fillId="8" borderId="133" xfId="0" applyNumberFormat="1" applyFont="1" applyFill="1" applyBorder="1" applyAlignment="1">
      <alignment horizontal="right" vertical="center" wrapText="1"/>
    </xf>
    <xf numFmtId="165" fontId="41" fillId="10" borderId="59" xfId="0" applyNumberFormat="1" applyFont="1" applyFill="1" applyBorder="1" applyAlignment="1">
      <alignment horizontal="right" vertical="center" wrapText="1"/>
    </xf>
    <xf numFmtId="165" fontId="41" fillId="0" borderId="116" xfId="0" applyNumberFormat="1" applyFont="1" applyFill="1" applyBorder="1" applyAlignment="1">
      <alignment horizontal="right" vertical="center" wrapText="1"/>
    </xf>
    <xf numFmtId="165" fontId="57" fillId="0" borderId="21" xfId="0" applyNumberFormat="1" applyFont="1" applyFill="1" applyBorder="1" applyAlignment="1">
      <alignment horizontal="right" vertical="center" wrapText="1"/>
    </xf>
    <xf numFmtId="165" fontId="38" fillId="0" borderId="39" xfId="0" applyNumberFormat="1" applyFont="1" applyFill="1" applyBorder="1" applyAlignment="1">
      <alignment horizontal="right" vertical="center" wrapText="1"/>
    </xf>
    <xf numFmtId="165" fontId="41" fillId="0" borderId="30" xfId="0" applyNumberFormat="1" applyFont="1" applyFill="1" applyBorder="1" applyAlignment="1">
      <alignment horizontal="right" vertical="center" wrapText="1"/>
    </xf>
    <xf numFmtId="165" fontId="39" fillId="8" borderId="149" xfId="0" applyNumberFormat="1" applyFont="1" applyFill="1" applyBorder="1" applyAlignment="1">
      <alignment horizontal="right" vertical="center" wrapText="1"/>
    </xf>
    <xf numFmtId="165" fontId="30" fillId="20" borderId="15" xfId="0" applyNumberFormat="1" applyFont="1" applyFill="1" applyBorder="1" applyAlignment="1">
      <alignment horizontal="right" vertical="center" wrapText="1"/>
    </xf>
    <xf numFmtId="0" fontId="39" fillId="0" borderId="109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10" fontId="39" fillId="0" borderId="12" xfId="0" applyNumberFormat="1" applyFont="1" applyBorder="1" applyAlignment="1">
      <alignment horizontal="center" vertical="center" wrapText="1"/>
    </xf>
    <xf numFmtId="165" fontId="40" fillId="17" borderId="13" xfId="0" applyNumberFormat="1" applyFont="1" applyFill="1" applyBorder="1" applyAlignment="1">
      <alignment horizontal="right" vertical="center" wrapText="1"/>
    </xf>
    <xf numFmtId="165" fontId="38" fillId="17" borderId="24" xfId="0" applyNumberFormat="1" applyFont="1" applyFill="1" applyBorder="1" applyAlignment="1">
      <alignment horizontal="right" vertical="center" wrapText="1"/>
    </xf>
    <xf numFmtId="165" fontId="38" fillId="17" borderId="25" xfId="0" applyNumberFormat="1" applyFont="1" applyFill="1" applyBorder="1" applyAlignment="1">
      <alignment horizontal="right" vertical="center" wrapText="1"/>
    </xf>
    <xf numFmtId="165" fontId="38" fillId="17" borderId="35" xfId="0" applyNumberFormat="1" applyFont="1" applyFill="1" applyBorder="1" applyAlignment="1">
      <alignment horizontal="right" vertical="center" wrapText="1"/>
    </xf>
    <xf numFmtId="165" fontId="38" fillId="17" borderId="65" xfId="0" applyNumberFormat="1" applyFont="1" applyFill="1" applyBorder="1" applyAlignment="1">
      <alignment horizontal="right" vertical="center" wrapText="1"/>
    </xf>
    <xf numFmtId="165" fontId="38" fillId="17" borderId="13" xfId="0" applyNumberFormat="1" applyFont="1" applyFill="1" applyBorder="1" applyAlignment="1">
      <alignment horizontal="right" vertical="center" wrapText="1"/>
    </xf>
    <xf numFmtId="165" fontId="38" fillId="17" borderId="99" xfId="0" applyNumberFormat="1" applyFont="1" applyFill="1" applyBorder="1" applyAlignment="1">
      <alignment horizontal="right" vertical="center" wrapText="1"/>
    </xf>
    <xf numFmtId="165" fontId="38" fillId="18" borderId="9" xfId="0" applyNumberFormat="1" applyFont="1" applyFill="1" applyBorder="1" applyAlignment="1">
      <alignment horizontal="right" vertical="center" wrapText="1"/>
    </xf>
    <xf numFmtId="165" fontId="38" fillId="18" borderId="21" xfId="0" applyNumberFormat="1" applyFont="1" applyFill="1" applyBorder="1" applyAlignment="1">
      <alignment horizontal="right" vertical="center" wrapText="1"/>
    </xf>
    <xf numFmtId="165" fontId="38" fillId="18" borderId="22" xfId="0" applyNumberFormat="1" applyFont="1" applyFill="1" applyBorder="1" applyAlignment="1">
      <alignment horizontal="right" vertical="center" wrapText="1"/>
    </xf>
    <xf numFmtId="165" fontId="38" fillId="18" borderId="23" xfId="0" applyNumberFormat="1" applyFont="1" applyFill="1" applyBorder="1" applyAlignment="1">
      <alignment horizontal="right" vertical="center" wrapText="1"/>
    </xf>
    <xf numFmtId="165" fontId="38" fillId="18" borderId="15" xfId="0" applyNumberFormat="1" applyFont="1" applyFill="1" applyBorder="1" applyAlignment="1">
      <alignment horizontal="right" vertical="center" wrapText="1"/>
    </xf>
    <xf numFmtId="165" fontId="38" fillId="18" borderId="66" xfId="0" applyNumberFormat="1" applyFont="1" applyFill="1" applyBorder="1" applyAlignment="1">
      <alignment horizontal="right" vertical="center" wrapText="1"/>
    </xf>
    <xf numFmtId="165" fontId="38" fillId="18" borderId="98" xfId="0" applyNumberFormat="1" applyFont="1" applyFill="1" applyBorder="1" applyAlignment="1">
      <alignment horizontal="right" vertical="center" wrapText="1"/>
    </xf>
    <xf numFmtId="165" fontId="38" fillId="19" borderId="9" xfId="0" applyNumberFormat="1" applyFont="1" applyFill="1" applyBorder="1" applyAlignment="1">
      <alignment horizontal="right" vertical="center" wrapText="1"/>
    </xf>
    <xf numFmtId="165" fontId="38" fillId="19" borderId="21" xfId="0" applyNumberFormat="1" applyFont="1" applyFill="1" applyBorder="1" applyAlignment="1">
      <alignment horizontal="right" vertical="center" wrapText="1"/>
    </xf>
    <xf numFmtId="165" fontId="38" fillId="19" borderId="22" xfId="0" applyNumberFormat="1" applyFont="1" applyFill="1" applyBorder="1" applyAlignment="1">
      <alignment horizontal="right" vertical="center" wrapText="1"/>
    </xf>
    <xf numFmtId="165" fontId="38" fillId="19" borderId="23" xfId="0" applyNumberFormat="1" applyFont="1" applyFill="1" applyBorder="1" applyAlignment="1">
      <alignment horizontal="right" vertical="center" wrapText="1"/>
    </xf>
    <xf numFmtId="165" fontId="38" fillId="19" borderId="15" xfId="0" applyNumberFormat="1" applyFont="1" applyFill="1" applyBorder="1" applyAlignment="1">
      <alignment horizontal="right" vertical="center" wrapText="1"/>
    </xf>
    <xf numFmtId="165" fontId="38" fillId="19" borderId="66" xfId="0" applyNumberFormat="1" applyFont="1" applyFill="1" applyBorder="1" applyAlignment="1">
      <alignment horizontal="right" vertical="center" wrapText="1"/>
    </xf>
    <xf numFmtId="165" fontId="38" fillId="19" borderId="98" xfId="0" applyNumberFormat="1" applyFont="1" applyFill="1" applyBorder="1" applyAlignment="1">
      <alignment horizontal="right" vertical="center" wrapText="1"/>
    </xf>
    <xf numFmtId="165" fontId="40" fillId="17" borderId="115" xfId="0" applyNumberFormat="1" applyFont="1" applyFill="1" applyBorder="1" applyAlignment="1">
      <alignment horizontal="right" vertical="center" wrapText="1"/>
    </xf>
    <xf numFmtId="165" fontId="38" fillId="17" borderId="116" xfId="0" applyNumberFormat="1" applyFont="1" applyFill="1" applyBorder="1" applyAlignment="1">
      <alignment horizontal="right" vertical="center" wrapText="1"/>
    </xf>
    <xf numFmtId="165" fontId="38" fillId="17" borderId="117" xfId="0" applyNumberFormat="1" applyFont="1" applyFill="1" applyBorder="1" applyAlignment="1">
      <alignment horizontal="right" vertical="center" wrapText="1"/>
    </xf>
    <xf numFmtId="165" fontId="38" fillId="17" borderId="118" xfId="0" applyNumberFormat="1" applyFont="1" applyFill="1" applyBorder="1" applyAlignment="1">
      <alignment horizontal="right" vertical="center" wrapText="1"/>
    </xf>
    <xf numFmtId="165" fontId="40" fillId="17" borderId="119" xfId="0" applyNumberFormat="1" applyFont="1" applyFill="1" applyBorder="1" applyAlignment="1">
      <alignment horizontal="right" vertical="center" wrapText="1"/>
    </xf>
    <xf numFmtId="165" fontId="38" fillId="17" borderId="120" xfId="0" applyNumberFormat="1" applyFont="1" applyFill="1" applyBorder="1" applyAlignment="1">
      <alignment horizontal="right" vertical="center" wrapText="1"/>
    </xf>
    <xf numFmtId="165" fontId="38" fillId="17" borderId="121" xfId="0" applyNumberFormat="1" applyFont="1" applyFill="1" applyBorder="1" applyAlignment="1">
      <alignment horizontal="right" vertical="center" wrapText="1"/>
    </xf>
    <xf numFmtId="165" fontId="38" fillId="18" borderId="36" xfId="0" applyNumberFormat="1" applyFont="1" applyFill="1" applyBorder="1" applyAlignment="1">
      <alignment horizontal="right" vertical="center" wrapText="1"/>
    </xf>
    <xf numFmtId="165" fontId="40" fillId="18" borderId="15" xfId="0" applyNumberFormat="1" applyFont="1" applyFill="1" applyBorder="1" applyAlignment="1">
      <alignment horizontal="right" vertical="center" wrapText="1"/>
    </xf>
    <xf numFmtId="165" fontId="40" fillId="18" borderId="9" xfId="0" applyNumberFormat="1" applyFont="1" applyFill="1" applyBorder="1" applyAlignment="1">
      <alignment horizontal="right" vertical="center" wrapText="1"/>
    </xf>
    <xf numFmtId="165" fontId="38" fillId="19" borderId="62" xfId="0" applyNumberFormat="1" applyFont="1" applyFill="1" applyBorder="1" applyAlignment="1">
      <alignment horizontal="right" vertical="center" wrapText="1"/>
    </xf>
    <xf numFmtId="165" fontId="38" fillId="19" borderId="60" xfId="0" applyNumberFormat="1" applyFont="1" applyFill="1" applyBorder="1" applyAlignment="1">
      <alignment horizontal="right" vertical="center" wrapText="1"/>
    </xf>
    <xf numFmtId="165" fontId="38" fillId="19" borderId="61" xfId="0" applyNumberFormat="1" applyFont="1" applyFill="1" applyBorder="1" applyAlignment="1">
      <alignment horizontal="right" vertical="center" wrapText="1"/>
    </xf>
    <xf numFmtId="165" fontId="38" fillId="19" borderId="161" xfId="0" applyNumberFormat="1" applyFont="1" applyFill="1" applyBorder="1" applyAlignment="1">
      <alignment horizontal="right" vertical="center" wrapText="1"/>
    </xf>
    <xf numFmtId="165" fontId="40" fillId="19" borderId="59" xfId="0" applyNumberFormat="1" applyFont="1" applyFill="1" applyBorder="1" applyAlignment="1">
      <alignment horizontal="right" vertical="center" wrapText="1"/>
    </xf>
    <xf numFmtId="165" fontId="38" fillId="19" borderId="70" xfId="0" applyNumberFormat="1" applyFont="1" applyFill="1" applyBorder="1" applyAlignment="1">
      <alignment horizontal="right" vertical="center" wrapText="1"/>
    </xf>
    <xf numFmtId="165" fontId="40" fillId="19" borderId="62" xfId="0" applyNumberFormat="1" applyFont="1" applyFill="1" applyBorder="1" applyAlignment="1">
      <alignment horizontal="right" vertical="center" wrapText="1"/>
    </xf>
    <xf numFmtId="165" fontId="38" fillId="19" borderId="102" xfId="0" applyNumberFormat="1" applyFont="1" applyFill="1" applyBorder="1" applyAlignment="1">
      <alignment horizontal="right" vertical="center" wrapText="1"/>
    </xf>
    <xf numFmtId="165" fontId="40" fillId="17" borderId="57" xfId="0" applyNumberFormat="1" applyFont="1" applyFill="1" applyBorder="1" applyAlignment="1">
      <alignment horizontal="right" vertical="center" wrapText="1"/>
    </xf>
    <xf numFmtId="165" fontId="38" fillId="17" borderId="55" xfId="0" applyNumberFormat="1" applyFont="1" applyFill="1" applyBorder="1" applyAlignment="1">
      <alignment horizontal="right" vertical="center" wrapText="1"/>
    </xf>
    <xf numFmtId="165" fontId="38" fillId="17" borderId="56" xfId="0" applyNumberFormat="1" applyFont="1" applyFill="1" applyBorder="1" applyAlignment="1">
      <alignment horizontal="right" vertical="center" wrapText="1"/>
    </xf>
    <xf numFmtId="165" fontId="38" fillId="17" borderId="58" xfId="0" applyNumberFormat="1" applyFont="1" applyFill="1" applyBorder="1" applyAlignment="1">
      <alignment horizontal="right" vertical="center" wrapText="1"/>
    </xf>
    <xf numFmtId="165" fontId="40" fillId="17" borderId="54" xfId="0" applyNumberFormat="1" applyFont="1" applyFill="1" applyBorder="1" applyAlignment="1">
      <alignment horizontal="right" vertical="center" wrapText="1"/>
    </xf>
    <xf numFmtId="165" fontId="38" fillId="17" borderId="69" xfId="0" applyNumberFormat="1" applyFont="1" applyFill="1" applyBorder="1" applyAlignment="1">
      <alignment horizontal="right" vertical="center" wrapText="1"/>
    </xf>
    <xf numFmtId="165" fontId="38" fillId="17" borderId="103" xfId="0" applyNumberFormat="1" applyFont="1" applyFill="1" applyBorder="1" applyAlignment="1">
      <alignment horizontal="right" vertical="center" wrapText="1"/>
    </xf>
    <xf numFmtId="165" fontId="38" fillId="19" borderId="63" xfId="0" applyNumberFormat="1" applyFont="1" applyFill="1" applyBorder="1" applyAlignment="1">
      <alignment horizontal="right" vertical="center" wrapText="1"/>
    </xf>
    <xf numFmtId="165" fontId="38" fillId="19" borderId="126" xfId="0" applyNumberFormat="1" applyFont="1" applyFill="1" applyBorder="1" applyAlignment="1">
      <alignment horizontal="right" vertical="center" wrapText="1"/>
    </xf>
    <xf numFmtId="165" fontId="38" fillId="19" borderId="127" xfId="0" applyNumberFormat="1" applyFont="1" applyFill="1" applyBorder="1" applyAlignment="1">
      <alignment horizontal="right" vertical="center" wrapText="1"/>
    </xf>
    <xf numFmtId="165" fontId="38" fillId="19" borderId="128" xfId="0" applyNumberFormat="1" applyFont="1" applyFill="1" applyBorder="1" applyAlignment="1">
      <alignment horizontal="right" vertical="center" wrapText="1"/>
    </xf>
    <xf numFmtId="165" fontId="38" fillId="19" borderId="129" xfId="0" applyNumberFormat="1" applyFont="1" applyFill="1" applyBorder="1" applyAlignment="1">
      <alignment horizontal="right" vertical="center" wrapText="1"/>
    </xf>
    <xf numFmtId="165" fontId="40" fillId="19" borderId="130" xfId="0" applyNumberFormat="1" applyFont="1" applyFill="1" applyBorder="1" applyAlignment="1">
      <alignment horizontal="right" vertical="center" wrapText="1"/>
    </xf>
    <xf numFmtId="165" fontId="38" fillId="19" borderId="131" xfId="0" applyNumberFormat="1" applyFont="1" applyFill="1" applyBorder="1" applyAlignment="1">
      <alignment horizontal="right" vertical="center" wrapText="1"/>
    </xf>
    <xf numFmtId="165" fontId="40" fillId="19" borderId="126" xfId="0" applyNumberFormat="1" applyFont="1" applyFill="1" applyBorder="1" applyAlignment="1">
      <alignment horizontal="right" vertical="center" wrapText="1"/>
    </xf>
    <xf numFmtId="165" fontId="38" fillId="19" borderId="132" xfId="0" applyNumberFormat="1" applyFont="1" applyFill="1" applyBorder="1" applyAlignment="1">
      <alignment horizontal="right" vertical="center" wrapText="1"/>
    </xf>
    <xf numFmtId="165" fontId="38" fillId="19" borderId="11" xfId="0" applyNumberFormat="1" applyFont="1" applyFill="1" applyBorder="1" applyAlignment="1">
      <alignment horizontal="right" vertical="center" wrapText="1"/>
    </xf>
    <xf numFmtId="165" fontId="38" fillId="19" borderId="18" xfId="0" applyNumberFormat="1" applyFont="1" applyFill="1" applyBorder="1" applyAlignment="1">
      <alignment horizontal="right" vertical="center" wrapText="1"/>
    </xf>
    <xf numFmtId="165" fontId="38" fillId="19" borderId="19" xfId="0" applyNumberFormat="1" applyFont="1" applyFill="1" applyBorder="1" applyAlignment="1">
      <alignment horizontal="right" vertical="center" wrapText="1"/>
    </xf>
    <xf numFmtId="165" fontId="38" fillId="19" borderId="20" xfId="0" applyNumberFormat="1" applyFont="1" applyFill="1" applyBorder="1" applyAlignment="1">
      <alignment horizontal="right" vertical="center" wrapText="1"/>
    </xf>
    <xf numFmtId="165" fontId="40" fillId="19" borderId="16" xfId="0" applyNumberFormat="1" applyFont="1" applyFill="1" applyBorder="1" applyAlignment="1">
      <alignment horizontal="right" vertical="center" wrapText="1"/>
    </xf>
    <xf numFmtId="165" fontId="38" fillId="19" borderId="64" xfId="0" applyNumberFormat="1" applyFont="1" applyFill="1" applyBorder="1" applyAlignment="1">
      <alignment horizontal="right" vertical="center" wrapText="1"/>
    </xf>
    <xf numFmtId="165" fontId="40" fillId="19" borderId="11" xfId="0" applyNumberFormat="1" applyFont="1" applyFill="1" applyBorder="1" applyAlignment="1">
      <alignment horizontal="right" vertical="center" wrapText="1"/>
    </xf>
    <xf numFmtId="165" fontId="38" fillId="19" borderId="100" xfId="0" applyNumberFormat="1" applyFont="1" applyFill="1" applyBorder="1" applyAlignment="1">
      <alignment horizontal="right" vertical="center" wrapText="1"/>
    </xf>
    <xf numFmtId="165" fontId="45" fillId="17" borderId="24" xfId="0" applyNumberFormat="1" applyFont="1" applyFill="1" applyBorder="1" applyAlignment="1">
      <alignment horizontal="right" vertical="center" wrapText="1"/>
    </xf>
    <xf numFmtId="165" fontId="45" fillId="17" borderId="25" xfId="0" applyNumberFormat="1" applyFont="1" applyFill="1" applyBorder="1" applyAlignment="1">
      <alignment horizontal="right" vertical="center" wrapText="1"/>
    </xf>
    <xf numFmtId="165" fontId="45" fillId="17" borderId="35" xfId="0" applyNumberFormat="1" applyFont="1" applyFill="1" applyBorder="1" applyAlignment="1">
      <alignment horizontal="right" vertical="center" wrapText="1"/>
    </xf>
    <xf numFmtId="165" fontId="39" fillId="17" borderId="17" xfId="0" applyNumberFormat="1" applyFont="1" applyFill="1" applyBorder="1" applyAlignment="1">
      <alignment horizontal="right" vertical="center" wrapText="1"/>
    </xf>
    <xf numFmtId="165" fontId="45" fillId="17" borderId="65" xfId="0" applyNumberFormat="1" applyFont="1" applyFill="1" applyBorder="1" applyAlignment="1">
      <alignment horizontal="right" vertical="center" wrapText="1"/>
    </xf>
    <xf numFmtId="165" fontId="49" fillId="17" borderId="24" xfId="0" applyNumberFormat="1" applyFont="1" applyFill="1" applyBorder="1" applyAlignment="1">
      <alignment horizontal="right" vertical="center" wrapText="1"/>
    </xf>
    <xf numFmtId="165" fontId="49" fillId="17" borderId="25" xfId="0" applyNumberFormat="1" applyFont="1" applyFill="1" applyBorder="1" applyAlignment="1">
      <alignment horizontal="right" vertical="center" wrapText="1"/>
    </xf>
    <xf numFmtId="165" fontId="49" fillId="17" borderId="99" xfId="0" applyNumberFormat="1" applyFont="1" applyFill="1" applyBorder="1" applyAlignment="1">
      <alignment horizontal="right" vertical="center" wrapText="1"/>
    </xf>
    <xf numFmtId="165" fontId="30" fillId="18" borderId="9" xfId="0" applyNumberFormat="1" applyFont="1" applyFill="1" applyBorder="1" applyAlignment="1">
      <alignment horizontal="right" vertical="center" wrapText="1"/>
    </xf>
    <xf numFmtId="165" fontId="45" fillId="18" borderId="21" xfId="0" applyNumberFormat="1" applyFont="1" applyFill="1" applyBorder="1" applyAlignment="1">
      <alignment horizontal="right" vertical="center" wrapText="1"/>
    </xf>
    <xf numFmtId="165" fontId="45" fillId="18" borderId="22" xfId="0" applyNumberFormat="1" applyFont="1" applyFill="1" applyBorder="1" applyAlignment="1">
      <alignment horizontal="right" vertical="center" wrapText="1"/>
    </xf>
    <xf numFmtId="165" fontId="45" fillId="18" borderId="23" xfId="0" applyNumberFormat="1" applyFont="1" applyFill="1" applyBorder="1" applyAlignment="1">
      <alignment horizontal="right" vertical="center" wrapText="1"/>
    </xf>
    <xf numFmtId="165" fontId="30" fillId="18" borderId="15" xfId="0" applyNumberFormat="1" applyFont="1" applyFill="1" applyBorder="1" applyAlignment="1">
      <alignment horizontal="right" vertical="center" wrapText="1"/>
    </xf>
    <xf numFmtId="165" fontId="45" fillId="18" borderId="66" xfId="0" applyNumberFormat="1" applyFont="1" applyFill="1" applyBorder="1" applyAlignment="1">
      <alignment horizontal="right" vertical="center" wrapText="1"/>
    </xf>
    <xf numFmtId="165" fontId="49" fillId="18" borderId="21" xfId="0" applyNumberFormat="1" applyFont="1" applyFill="1" applyBorder="1" applyAlignment="1">
      <alignment horizontal="right" vertical="center" wrapText="1"/>
    </xf>
    <xf numFmtId="165" fontId="49" fillId="18" borderId="22" xfId="0" applyNumberFormat="1" applyFont="1" applyFill="1" applyBorder="1" applyAlignment="1">
      <alignment horizontal="right" vertical="center" wrapText="1"/>
    </xf>
    <xf numFmtId="165" fontId="49" fillId="18" borderId="98" xfId="0" applyNumberFormat="1" applyFont="1" applyFill="1" applyBorder="1" applyAlignment="1">
      <alignment horizontal="right" vertical="center" wrapText="1"/>
    </xf>
    <xf numFmtId="165" fontId="30" fillId="19" borderId="9" xfId="0" applyNumberFormat="1" applyFont="1" applyFill="1" applyBorder="1" applyAlignment="1">
      <alignment horizontal="right" vertical="center" wrapText="1"/>
    </xf>
    <xf numFmtId="165" fontId="45" fillId="19" borderId="21" xfId="0" applyNumberFormat="1" applyFont="1" applyFill="1" applyBorder="1" applyAlignment="1">
      <alignment horizontal="right" vertical="center" wrapText="1"/>
    </xf>
    <xf numFmtId="165" fontId="45" fillId="19" borderId="22" xfId="0" applyNumberFormat="1" applyFont="1" applyFill="1" applyBorder="1" applyAlignment="1">
      <alignment horizontal="right" vertical="center" wrapText="1"/>
    </xf>
    <xf numFmtId="165" fontId="45" fillId="19" borderId="23" xfId="0" applyNumberFormat="1" applyFont="1" applyFill="1" applyBorder="1" applyAlignment="1">
      <alignment horizontal="right" vertical="center" wrapText="1"/>
    </xf>
    <xf numFmtId="165" fontId="30" fillId="19" borderId="15" xfId="0" applyNumberFormat="1" applyFont="1" applyFill="1" applyBorder="1" applyAlignment="1">
      <alignment horizontal="right" vertical="center" wrapText="1"/>
    </xf>
    <xf numFmtId="165" fontId="45" fillId="19" borderId="66" xfId="0" applyNumberFormat="1" applyFont="1" applyFill="1" applyBorder="1" applyAlignment="1">
      <alignment horizontal="right" vertical="center" wrapText="1"/>
    </xf>
    <xf numFmtId="165" fontId="49" fillId="19" borderId="21" xfId="0" applyNumberFormat="1" applyFont="1" applyFill="1" applyBorder="1" applyAlignment="1">
      <alignment horizontal="right" vertical="center" wrapText="1"/>
    </xf>
    <xf numFmtId="165" fontId="49" fillId="19" borderId="22" xfId="0" applyNumberFormat="1" applyFont="1" applyFill="1" applyBorder="1" applyAlignment="1">
      <alignment horizontal="right" vertical="center" wrapText="1"/>
    </xf>
    <xf numFmtId="165" fontId="49" fillId="19" borderId="98" xfId="0" applyNumberFormat="1" applyFont="1" applyFill="1" applyBorder="1" applyAlignment="1">
      <alignment horizontal="right" vertical="center" wrapText="1"/>
    </xf>
    <xf numFmtId="165" fontId="53" fillId="17" borderId="43" xfId="0" applyNumberFormat="1" applyFont="1" applyFill="1" applyBorder="1" applyAlignment="1">
      <alignment horizontal="right" vertical="center" wrapText="1"/>
    </xf>
    <xf numFmtId="165" fontId="36" fillId="17" borderId="39" xfId="0" applyNumberFormat="1" applyFont="1" applyFill="1" applyBorder="1" applyAlignment="1">
      <alignment horizontal="right" vertical="center"/>
    </xf>
    <xf numFmtId="165" fontId="36" fillId="17" borderId="40" xfId="0" applyNumberFormat="1" applyFont="1" applyFill="1" applyBorder="1" applyAlignment="1">
      <alignment horizontal="right" vertical="center" wrapText="1"/>
    </xf>
    <xf numFmtId="165" fontId="36" fillId="17" borderId="46" xfId="0" applyNumberFormat="1" applyFont="1" applyFill="1" applyBorder="1" applyAlignment="1">
      <alignment horizontal="right" vertical="center" wrapText="1"/>
    </xf>
    <xf numFmtId="165" fontId="36" fillId="17" borderId="38" xfId="0" applyNumberFormat="1" applyFont="1" applyFill="1" applyBorder="1" applyAlignment="1">
      <alignment horizontal="right" vertical="center" wrapText="1"/>
    </xf>
    <xf numFmtId="165" fontId="36" fillId="17" borderId="68" xfId="0" applyNumberFormat="1" applyFont="1" applyFill="1" applyBorder="1" applyAlignment="1">
      <alignment horizontal="right" vertical="center" wrapText="1"/>
    </xf>
    <xf numFmtId="165" fontId="36" fillId="17" borderId="43" xfId="0" applyNumberFormat="1" applyFont="1" applyFill="1" applyBorder="1" applyAlignment="1">
      <alignment horizontal="right" vertical="center" wrapText="1"/>
    </xf>
    <xf numFmtId="165" fontId="36" fillId="17" borderId="105" xfId="0" applyNumberFormat="1" applyFont="1" applyFill="1" applyBorder="1" applyAlignment="1">
      <alignment horizontal="right" vertical="center" wrapText="1"/>
    </xf>
    <xf numFmtId="165" fontId="36" fillId="18" borderId="9" xfId="0" applyNumberFormat="1" applyFont="1" applyFill="1" applyBorder="1" applyAlignment="1">
      <alignment horizontal="right" vertical="center" wrapText="1"/>
    </xf>
    <xf numFmtId="165" fontId="36" fillId="18" borderId="21" xfId="0" applyNumberFormat="1" applyFont="1" applyFill="1" applyBorder="1" applyAlignment="1">
      <alignment horizontal="right" vertical="center"/>
    </xf>
    <xf numFmtId="165" fontId="36" fillId="18" borderId="22" xfId="0" applyNumberFormat="1" applyFont="1" applyFill="1" applyBorder="1" applyAlignment="1">
      <alignment horizontal="right" vertical="center" wrapText="1"/>
    </xf>
    <xf numFmtId="165" fontId="36" fillId="18" borderId="36" xfId="0" applyNumberFormat="1" applyFont="1" applyFill="1" applyBorder="1" applyAlignment="1">
      <alignment horizontal="right" vertical="center" wrapText="1"/>
    </xf>
    <xf numFmtId="165" fontId="36" fillId="18" borderId="15" xfId="0" applyNumberFormat="1" applyFont="1" applyFill="1" applyBorder="1" applyAlignment="1">
      <alignment horizontal="right" vertical="center" wrapText="1"/>
    </xf>
    <xf numFmtId="165" fontId="36" fillId="18" borderId="66" xfId="0" applyNumberFormat="1" applyFont="1" applyFill="1" applyBorder="1" applyAlignment="1">
      <alignment horizontal="right" vertical="center" wrapText="1"/>
    </xf>
    <xf numFmtId="165" fontId="36" fillId="18" borderId="98" xfId="0" applyNumberFormat="1" applyFont="1" applyFill="1" applyBorder="1" applyAlignment="1">
      <alignment horizontal="right" vertical="center" wrapText="1"/>
    </xf>
    <xf numFmtId="165" fontId="36" fillId="19" borderId="34" xfId="0" applyNumberFormat="1" applyFont="1" applyFill="1" applyBorder="1" applyAlignment="1">
      <alignment horizontal="right" vertical="center" wrapText="1"/>
    </xf>
    <xf numFmtId="165" fontId="36" fillId="19" borderId="30" xfId="0" applyNumberFormat="1" applyFont="1" applyFill="1" applyBorder="1" applyAlignment="1">
      <alignment horizontal="right" vertical="center"/>
    </xf>
    <xf numFmtId="165" fontId="36" fillId="19" borderId="31" xfId="0" applyNumberFormat="1" applyFont="1" applyFill="1" applyBorder="1" applyAlignment="1">
      <alignment horizontal="right" vertical="center" wrapText="1"/>
    </xf>
    <xf numFmtId="165" fontId="36" fillId="19" borderId="37" xfId="0" applyNumberFormat="1" applyFont="1" applyFill="1" applyBorder="1" applyAlignment="1">
      <alignment horizontal="right" vertical="center" wrapText="1"/>
    </xf>
    <xf numFmtId="165" fontId="36" fillId="19" borderId="29" xfId="0" applyNumberFormat="1" applyFont="1" applyFill="1" applyBorder="1" applyAlignment="1">
      <alignment horizontal="right" vertical="center" wrapText="1"/>
    </xf>
    <xf numFmtId="165" fontId="36" fillId="19" borderId="67" xfId="0" applyNumberFormat="1" applyFont="1" applyFill="1" applyBorder="1" applyAlignment="1">
      <alignment horizontal="right" vertical="center" wrapText="1"/>
    </xf>
    <xf numFmtId="165" fontId="36" fillId="19" borderId="106" xfId="0" applyNumberFormat="1" applyFont="1" applyFill="1" applyBorder="1" applyAlignment="1">
      <alignment horizontal="right" vertical="center" wrapText="1"/>
    </xf>
    <xf numFmtId="165" fontId="53" fillId="20" borderId="57" xfId="0" applyNumberFormat="1" applyFont="1" applyFill="1" applyBorder="1" applyAlignment="1">
      <alignment horizontal="right" vertical="center" wrapText="1"/>
    </xf>
    <xf numFmtId="165" fontId="36" fillId="20" borderId="55" xfId="0" applyNumberFormat="1" applyFont="1" applyFill="1" applyBorder="1" applyAlignment="1">
      <alignment horizontal="right" vertical="center" wrapText="1"/>
    </xf>
    <xf numFmtId="165" fontId="36" fillId="20" borderId="56" xfId="0" applyNumberFormat="1" applyFont="1" applyFill="1" applyBorder="1" applyAlignment="1">
      <alignment horizontal="right" vertical="center" wrapText="1"/>
    </xf>
    <xf numFmtId="165" fontId="36" fillId="20" borderId="58" xfId="0" applyNumberFormat="1" applyFont="1" applyFill="1" applyBorder="1" applyAlignment="1">
      <alignment horizontal="right" vertical="center" wrapText="1"/>
    </xf>
    <xf numFmtId="165" fontId="36" fillId="20" borderId="54" xfId="0" applyNumberFormat="1" applyFont="1" applyFill="1" applyBorder="1" applyAlignment="1">
      <alignment horizontal="right" vertical="center" wrapText="1"/>
    </xf>
    <xf numFmtId="165" fontId="36" fillId="20" borderId="69" xfId="0" applyNumberFormat="1" applyFont="1" applyFill="1" applyBorder="1" applyAlignment="1">
      <alignment horizontal="right" vertical="center" wrapText="1"/>
    </xf>
    <xf numFmtId="165" fontId="36" fillId="20" borderId="57" xfId="0" applyNumberFormat="1" applyFont="1" applyFill="1" applyBorder="1" applyAlignment="1">
      <alignment horizontal="right" vertical="center" wrapText="1"/>
    </xf>
    <xf numFmtId="165" fontId="36" fillId="20" borderId="103" xfId="0" applyNumberFormat="1" applyFont="1" applyFill="1" applyBorder="1" applyAlignment="1">
      <alignment horizontal="right" vertical="center" wrapText="1"/>
    </xf>
    <xf numFmtId="165" fontId="36" fillId="21" borderId="9" xfId="0" applyNumberFormat="1" applyFont="1" applyFill="1" applyBorder="1" applyAlignment="1">
      <alignment horizontal="right" vertical="center" wrapText="1"/>
    </xf>
    <xf numFmtId="165" fontId="36" fillId="21" borderId="21" xfId="0" applyNumberFormat="1" applyFont="1" applyFill="1" applyBorder="1" applyAlignment="1">
      <alignment horizontal="right" vertical="center" wrapText="1"/>
    </xf>
    <xf numFmtId="165" fontId="36" fillId="21" borderId="22" xfId="0" applyNumberFormat="1" applyFont="1" applyFill="1" applyBorder="1" applyAlignment="1">
      <alignment horizontal="right" vertical="center" wrapText="1"/>
    </xf>
    <xf numFmtId="165" fontId="36" fillId="21" borderId="23" xfId="0" applyNumberFormat="1" applyFont="1" applyFill="1" applyBorder="1" applyAlignment="1">
      <alignment horizontal="right" vertical="center" wrapText="1"/>
    </xf>
    <xf numFmtId="165" fontId="36" fillId="21" borderId="15" xfId="0" applyNumberFormat="1" applyFont="1" applyFill="1" applyBorder="1" applyAlignment="1">
      <alignment horizontal="right" vertical="center" wrapText="1"/>
    </xf>
    <xf numFmtId="165" fontId="36" fillId="21" borderId="66" xfId="0" applyNumberFormat="1" applyFont="1" applyFill="1" applyBorder="1" applyAlignment="1">
      <alignment horizontal="right" vertical="center" wrapText="1"/>
    </xf>
    <xf numFmtId="165" fontId="36" fillId="21" borderId="98" xfId="0" applyNumberFormat="1" applyFont="1" applyFill="1" applyBorder="1" applyAlignment="1">
      <alignment horizontal="right" vertical="center" wrapText="1"/>
    </xf>
    <xf numFmtId="165" fontId="36" fillId="22" borderId="9" xfId="0" applyNumberFormat="1" applyFont="1" applyFill="1" applyBorder="1" applyAlignment="1">
      <alignment horizontal="right" vertical="center" wrapText="1"/>
    </xf>
    <xf numFmtId="165" fontId="36" fillId="22" borderId="21" xfId="0" applyNumberFormat="1" applyFont="1" applyFill="1" applyBorder="1" applyAlignment="1">
      <alignment horizontal="right" vertical="center" wrapText="1"/>
    </xf>
    <xf numFmtId="165" fontId="36" fillId="22" borderId="22" xfId="0" applyNumberFormat="1" applyFont="1" applyFill="1" applyBorder="1" applyAlignment="1">
      <alignment horizontal="right" vertical="center" wrapText="1"/>
    </xf>
    <xf numFmtId="165" fontId="36" fillId="22" borderId="23" xfId="0" applyNumberFormat="1" applyFont="1" applyFill="1" applyBorder="1" applyAlignment="1">
      <alignment horizontal="right" vertical="center" wrapText="1"/>
    </xf>
    <xf numFmtId="165" fontId="36" fillId="22" borderId="15" xfId="0" applyNumberFormat="1" applyFont="1" applyFill="1" applyBorder="1" applyAlignment="1">
      <alignment horizontal="right" vertical="center" wrapText="1"/>
    </xf>
    <xf numFmtId="165" fontId="36" fillId="22" borderId="66" xfId="0" applyNumberFormat="1" applyFont="1" applyFill="1" applyBorder="1" applyAlignment="1">
      <alignment horizontal="right" vertical="center" wrapText="1"/>
    </xf>
    <xf numFmtId="165" fontId="36" fillId="22" borderId="98" xfId="0" applyNumberFormat="1" applyFont="1" applyFill="1" applyBorder="1" applyAlignment="1">
      <alignment horizontal="right" vertical="center" wrapText="1"/>
    </xf>
    <xf numFmtId="165" fontId="39" fillId="17" borderId="13" xfId="0" applyNumberFormat="1" applyFont="1" applyFill="1" applyBorder="1" applyAlignment="1">
      <alignment horizontal="right" vertical="center" wrapText="1"/>
    </xf>
    <xf numFmtId="165" fontId="36" fillId="22" borderId="11" xfId="0" applyNumberFormat="1" applyFont="1" applyFill="1" applyBorder="1" applyAlignment="1">
      <alignment horizontal="right" vertical="center" wrapText="1"/>
    </xf>
    <xf numFmtId="165" fontId="36" fillId="22" borderId="18" xfId="0" applyNumberFormat="1" applyFont="1" applyFill="1" applyBorder="1" applyAlignment="1">
      <alignment horizontal="right" vertical="center" wrapText="1"/>
    </xf>
    <xf numFmtId="165" fontId="36" fillId="22" borderId="19" xfId="0" applyNumberFormat="1" applyFont="1" applyFill="1" applyBorder="1" applyAlignment="1">
      <alignment horizontal="right" vertical="center" wrapText="1"/>
    </xf>
    <xf numFmtId="165" fontId="36" fillId="22" borderId="20" xfId="0" applyNumberFormat="1" applyFont="1" applyFill="1" applyBorder="1" applyAlignment="1">
      <alignment horizontal="right" vertical="center" wrapText="1"/>
    </xf>
    <xf numFmtId="165" fontId="36" fillId="22" borderId="16" xfId="0" applyNumberFormat="1" applyFont="1" applyFill="1" applyBorder="1" applyAlignment="1">
      <alignment horizontal="right" vertical="center" wrapText="1"/>
    </xf>
    <xf numFmtId="165" fontId="36" fillId="22" borderId="64" xfId="0" applyNumberFormat="1" applyFont="1" applyFill="1" applyBorder="1" applyAlignment="1">
      <alignment horizontal="right" vertical="center" wrapText="1"/>
    </xf>
    <xf numFmtId="165" fontId="36" fillId="22" borderId="100" xfId="0" applyNumberFormat="1" applyFont="1" applyFill="1" applyBorder="1" applyAlignment="1">
      <alignment horizontal="right" vertical="center" wrapText="1"/>
    </xf>
    <xf numFmtId="165" fontId="40" fillId="19" borderId="9" xfId="0" applyNumberFormat="1" applyFont="1" applyFill="1" applyBorder="1" applyAlignment="1">
      <alignment horizontal="right" vertical="center" wrapText="1"/>
    </xf>
    <xf numFmtId="0" fontId="67" fillId="0" borderId="110" xfId="0" applyFont="1" applyBorder="1" applyAlignment="1">
      <alignment horizontal="center" vertical="center" wrapText="1"/>
    </xf>
    <xf numFmtId="14" fontId="67" fillId="0" borderId="176" xfId="0" applyNumberFormat="1" applyFont="1" applyBorder="1" applyAlignment="1">
      <alignment horizontal="center" vertical="center" wrapText="1"/>
    </xf>
    <xf numFmtId="166" fontId="67" fillId="0" borderId="176" xfId="0" applyNumberFormat="1" applyFont="1" applyBorder="1" applyAlignment="1">
      <alignment horizontal="center" vertical="center" wrapText="1"/>
    </xf>
    <xf numFmtId="0" fontId="38" fillId="0" borderId="167" xfId="0" applyFont="1" applyBorder="1" applyAlignment="1">
      <alignment horizontal="center" vertical="center" wrapText="1"/>
    </xf>
    <xf numFmtId="14" fontId="38" fillId="0" borderId="168" xfId="0" applyNumberFormat="1" applyFont="1" applyBorder="1" applyAlignment="1">
      <alignment horizontal="center" vertical="center" wrapText="1"/>
    </xf>
    <xf numFmtId="166" fontId="38" fillId="0" borderId="168" xfId="0" applyNumberFormat="1" applyFont="1" applyBorder="1" applyAlignment="1">
      <alignment horizontal="center" vertical="center" wrapText="1"/>
    </xf>
    <xf numFmtId="14" fontId="67" fillId="0" borderId="168" xfId="0" applyNumberFormat="1" applyFont="1" applyBorder="1" applyAlignment="1">
      <alignment horizontal="center" vertical="center" wrapText="1"/>
    </xf>
    <xf numFmtId="166" fontId="67" fillId="0" borderId="168" xfId="0" applyNumberFormat="1" applyFont="1" applyBorder="1" applyAlignment="1">
      <alignment horizontal="center" vertical="center" wrapText="1"/>
    </xf>
    <xf numFmtId="166" fontId="38" fillId="0" borderId="171" xfId="0" applyNumberFormat="1" applyFont="1" applyBorder="1" applyAlignment="1">
      <alignment horizontal="center" vertical="center" wrapText="1"/>
    </xf>
    <xf numFmtId="0" fontId="38" fillId="0" borderId="108" xfId="0" applyFont="1" applyBorder="1" applyAlignment="1">
      <alignment horizontal="center" vertical="center" wrapText="1"/>
    </xf>
    <xf numFmtId="0" fontId="68" fillId="0" borderId="108" xfId="0" applyFont="1" applyBorder="1" applyAlignment="1">
      <alignment horizontal="center" vertical="center" wrapText="1"/>
    </xf>
    <xf numFmtId="0" fontId="67" fillId="0" borderId="13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 wrapText="1"/>
    </xf>
    <xf numFmtId="165" fontId="53" fillId="17" borderId="38" xfId="0" applyNumberFormat="1" applyFont="1" applyFill="1" applyBorder="1" applyAlignment="1">
      <alignment horizontal="right" vertical="center" wrapText="1"/>
    </xf>
    <xf numFmtId="165" fontId="40" fillId="17" borderId="17" xfId="0" applyNumberFormat="1" applyFont="1" applyFill="1" applyBorder="1" applyAlignment="1">
      <alignment horizontal="right" vertical="center" wrapText="1"/>
    </xf>
    <xf numFmtId="165" fontId="53" fillId="20" borderId="54" xfId="0" applyNumberFormat="1" applyFont="1" applyFill="1" applyBorder="1" applyAlignment="1">
      <alignment horizontal="right" vertical="center" wrapText="1"/>
    </xf>
    <xf numFmtId="165" fontId="36" fillId="17" borderId="40" xfId="0" applyNumberFormat="1" applyFont="1" applyFill="1" applyBorder="1" applyAlignment="1">
      <alignment horizontal="right" vertical="center"/>
    </xf>
    <xf numFmtId="166" fontId="67" fillId="0" borderId="17" xfId="0" applyNumberFormat="1" applyFont="1" applyBorder="1" applyAlignment="1">
      <alignment horizontal="center" vertical="center" wrapText="1"/>
    </xf>
    <xf numFmtId="166" fontId="38" fillId="0" borderId="15" xfId="0" applyNumberFormat="1" applyFont="1" applyBorder="1" applyAlignment="1">
      <alignment horizontal="center" vertical="center" wrapText="1"/>
    </xf>
    <xf numFmtId="10" fontId="67" fillId="0" borderId="14" xfId="0" applyNumberFormat="1" applyFont="1" applyBorder="1" applyAlignment="1">
      <alignment horizontal="center" vertical="center" wrapText="1"/>
    </xf>
    <xf numFmtId="10" fontId="38" fillId="0" borderId="10" xfId="0" applyNumberFormat="1" applyFont="1" applyBorder="1" applyAlignment="1">
      <alignment horizontal="center" vertical="center" wrapText="1"/>
    </xf>
    <xf numFmtId="166" fontId="68" fillId="0" borderId="15" xfId="0" applyNumberFormat="1" applyFont="1" applyBorder="1" applyAlignment="1">
      <alignment horizontal="center" vertical="center" wrapText="1"/>
    </xf>
    <xf numFmtId="10" fontId="68" fillId="0" borderId="10" xfId="0" applyNumberFormat="1" applyFont="1" applyBorder="1" applyAlignment="1">
      <alignment horizontal="center" vertical="center" wrapText="1"/>
    </xf>
    <xf numFmtId="165" fontId="69" fillId="17" borderId="13" xfId="0" applyNumberFormat="1" applyFont="1" applyFill="1" applyBorder="1" applyAlignment="1">
      <alignment horizontal="right" vertical="center" wrapText="1"/>
    </xf>
    <xf numFmtId="165" fontId="64" fillId="18" borderId="9" xfId="0" applyNumberFormat="1" applyFont="1" applyFill="1" applyBorder="1" applyAlignment="1">
      <alignment horizontal="right" vertical="center" wrapText="1"/>
    </xf>
    <xf numFmtId="165" fontId="64" fillId="19" borderId="9" xfId="0" applyNumberFormat="1" applyFont="1" applyFill="1" applyBorder="1" applyAlignment="1">
      <alignment horizontal="right" vertical="center" wrapText="1"/>
    </xf>
    <xf numFmtId="165" fontId="57" fillId="17" borderId="13" xfId="0" applyNumberFormat="1" applyFont="1" applyFill="1" applyBorder="1" applyAlignment="1">
      <alignment horizontal="right" vertical="center" wrapText="1"/>
    </xf>
    <xf numFmtId="165" fontId="57" fillId="18" borderId="9" xfId="0" applyNumberFormat="1" applyFont="1" applyFill="1" applyBorder="1" applyAlignment="1">
      <alignment horizontal="right" vertical="center" wrapText="1"/>
    </xf>
    <xf numFmtId="165" fontId="57" fillId="19" borderId="9" xfId="0" applyNumberFormat="1" applyFont="1" applyFill="1" applyBorder="1" applyAlignment="1">
      <alignment horizontal="right" vertical="center" wrapText="1"/>
    </xf>
    <xf numFmtId="166" fontId="40" fillId="17" borderId="13" xfId="0" applyNumberFormat="1" applyFont="1" applyFill="1" applyBorder="1" applyAlignment="1">
      <alignment horizontal="right" vertical="center" wrapText="1"/>
    </xf>
    <xf numFmtId="166" fontId="40" fillId="17" borderId="17" xfId="0" applyNumberFormat="1" applyFont="1" applyFill="1" applyBorder="1" applyAlignment="1">
      <alignment horizontal="right" vertical="center" wrapText="1"/>
    </xf>
    <xf numFmtId="166" fontId="40" fillId="19" borderId="9" xfId="0" applyNumberFormat="1" applyFont="1" applyFill="1" applyBorder="1" applyAlignment="1">
      <alignment horizontal="right" vertical="center" wrapText="1"/>
    </xf>
    <xf numFmtId="166" fontId="40" fillId="19" borderId="15" xfId="0" applyNumberFormat="1" applyFont="1" applyFill="1" applyBorder="1" applyAlignment="1">
      <alignment horizontal="right" vertical="center" wrapText="1"/>
    </xf>
    <xf numFmtId="166" fontId="53" fillId="20" borderId="57" xfId="0" applyNumberFormat="1" applyFont="1" applyFill="1" applyBorder="1" applyAlignment="1">
      <alignment horizontal="right" vertical="center" wrapText="1"/>
    </xf>
    <xf numFmtId="166" fontId="53" fillId="21" borderId="9" xfId="0" applyNumberFormat="1" applyFont="1" applyFill="1" applyBorder="1" applyAlignment="1">
      <alignment horizontal="right" vertical="center" wrapText="1"/>
    </xf>
    <xf numFmtId="166" fontId="53" fillId="22" borderId="9" xfId="0" applyNumberFormat="1" applyFont="1" applyFill="1" applyBorder="1" applyAlignment="1">
      <alignment horizontal="right" vertical="center" wrapText="1"/>
    </xf>
    <xf numFmtId="166" fontId="53" fillId="17" borderId="43" xfId="0" applyNumberFormat="1" applyFont="1" applyFill="1" applyBorder="1" applyAlignment="1">
      <alignment horizontal="right" vertical="center" wrapText="1"/>
    </xf>
    <xf numFmtId="166" fontId="53" fillId="17" borderId="38" xfId="0" applyNumberFormat="1" applyFont="1" applyFill="1" applyBorder="1" applyAlignment="1">
      <alignment horizontal="right" vertical="center" wrapText="1"/>
    </xf>
    <xf numFmtId="166" fontId="53" fillId="18" borderId="15" xfId="0" applyNumberFormat="1" applyFont="1" applyFill="1" applyBorder="1" applyAlignment="1">
      <alignment horizontal="right" vertical="center" wrapText="1"/>
    </xf>
    <xf numFmtId="166" fontId="53" fillId="19" borderId="29" xfId="0" applyNumberFormat="1" applyFont="1" applyFill="1" applyBorder="1" applyAlignment="1">
      <alignment horizontal="right" vertical="center" wrapText="1"/>
    </xf>
    <xf numFmtId="166" fontId="53" fillId="18" borderId="9" xfId="0" applyNumberFormat="1" applyFont="1" applyFill="1" applyBorder="1" applyAlignment="1">
      <alignment horizontal="right" vertical="center" wrapText="1"/>
    </xf>
    <xf numFmtId="166" fontId="53" fillId="19" borderId="34" xfId="0" applyNumberFormat="1" applyFont="1" applyFill="1" applyBorder="1" applyAlignment="1">
      <alignment horizontal="right" vertical="center" wrapText="1"/>
    </xf>
    <xf numFmtId="166" fontId="53" fillId="20" borderId="54" xfId="0" applyNumberFormat="1" applyFont="1" applyFill="1" applyBorder="1" applyAlignment="1">
      <alignment horizontal="right" vertical="center" wrapText="1"/>
    </xf>
    <xf numFmtId="166" fontId="53" fillId="21" borderId="15" xfId="0" applyNumberFormat="1" applyFont="1" applyFill="1" applyBorder="1" applyAlignment="1">
      <alignment horizontal="right" vertical="center" wrapText="1"/>
    </xf>
    <xf numFmtId="166" fontId="53" fillId="22" borderId="15" xfId="0" applyNumberFormat="1" applyFont="1" applyFill="1" applyBorder="1" applyAlignment="1">
      <alignment horizontal="right" vertical="center" wrapText="1"/>
    </xf>
    <xf numFmtId="166" fontId="66" fillId="17" borderId="13" xfId="0" applyNumberFormat="1" applyFont="1" applyFill="1" applyBorder="1" applyAlignment="1">
      <alignment horizontal="right" vertical="center" wrapText="1"/>
    </xf>
    <xf numFmtId="166" fontId="66" fillId="18" borderId="9" xfId="0" applyNumberFormat="1" applyFont="1" applyFill="1" applyBorder="1" applyAlignment="1">
      <alignment horizontal="right" vertical="center" wrapText="1"/>
    </xf>
    <xf numFmtId="166" fontId="66" fillId="19" borderId="9" xfId="0" applyNumberFormat="1" applyFont="1" applyFill="1" applyBorder="1" applyAlignment="1">
      <alignment horizontal="right" vertical="center" wrapText="1"/>
    </xf>
    <xf numFmtId="166" fontId="39" fillId="0" borderId="16" xfId="0" applyNumberFormat="1" applyFont="1" applyBorder="1" applyAlignment="1">
      <alignment horizontal="center" vertical="center" wrapText="1"/>
    </xf>
    <xf numFmtId="166" fontId="39" fillId="0" borderId="16" xfId="0" applyNumberFormat="1" applyFont="1" applyBorder="1" applyAlignment="1">
      <alignment horizontal="center" vertical="center" wrapText="1"/>
    </xf>
    <xf numFmtId="166" fontId="68" fillId="0" borderId="178" xfId="0" applyNumberFormat="1" applyFont="1" applyBorder="1" applyAlignment="1">
      <alignment horizontal="center" vertical="center" wrapText="1"/>
    </xf>
    <xf numFmtId="10" fontId="67" fillId="0" borderId="176" xfId="0" applyNumberFormat="1" applyFont="1" applyBorder="1" applyAlignment="1">
      <alignment horizontal="center" vertical="center" wrapText="1"/>
    </xf>
    <xf numFmtId="0" fontId="56" fillId="0" borderId="176" xfId="0" applyFont="1" applyBorder="1" applyAlignment="1">
      <alignment horizontal="center" vertical="center" wrapText="1"/>
    </xf>
    <xf numFmtId="166" fontId="56" fillId="0" borderId="176" xfId="0" applyNumberFormat="1" applyFont="1" applyBorder="1" applyAlignment="1">
      <alignment horizontal="center" vertical="center" wrapText="1"/>
    </xf>
    <xf numFmtId="10" fontId="56" fillId="0" borderId="177" xfId="0" applyNumberFormat="1" applyFont="1" applyBorder="1" applyAlignment="1">
      <alignment horizontal="center" vertical="center" wrapText="1"/>
    </xf>
    <xf numFmtId="0" fontId="38" fillId="0" borderId="168" xfId="0" applyFont="1" applyBorder="1" applyAlignment="1">
      <alignment horizontal="center" vertical="center" wrapText="1"/>
    </xf>
    <xf numFmtId="10" fontId="38" fillId="0" borderId="169" xfId="0" applyNumberFormat="1" applyFont="1" applyBorder="1" applyAlignment="1">
      <alignment horizontal="center" vertical="center" wrapText="1"/>
    </xf>
    <xf numFmtId="0" fontId="56" fillId="0" borderId="168" xfId="0" applyFont="1" applyBorder="1" applyAlignment="1">
      <alignment horizontal="center" vertical="center" wrapText="1"/>
    </xf>
    <xf numFmtId="166" fontId="56" fillId="0" borderId="168" xfId="0" applyNumberFormat="1" applyFont="1" applyBorder="1" applyAlignment="1">
      <alignment horizontal="center" vertical="center" wrapText="1"/>
    </xf>
    <xf numFmtId="10" fontId="56" fillId="0" borderId="169" xfId="0" applyNumberFormat="1" applyFont="1" applyBorder="1" applyAlignment="1">
      <alignment horizontal="center" vertical="center" wrapText="1"/>
    </xf>
    <xf numFmtId="0" fontId="38" fillId="0" borderId="171" xfId="0" applyFont="1" applyBorder="1" applyAlignment="1">
      <alignment horizontal="center" vertical="center" wrapText="1"/>
    </xf>
    <xf numFmtId="10" fontId="38" fillId="0" borderId="172" xfId="0" applyNumberFormat="1" applyFont="1" applyBorder="1" applyAlignment="1">
      <alignment horizontal="center" vertical="center" wrapText="1"/>
    </xf>
    <xf numFmtId="0" fontId="56" fillId="0" borderId="174" xfId="0" applyNumberFormat="1" applyFont="1" applyBorder="1" applyAlignment="1">
      <alignment horizontal="center" vertical="center" wrapText="1"/>
    </xf>
    <xf numFmtId="0" fontId="56" fillId="0" borderId="176" xfId="0" applyNumberFormat="1" applyFont="1" applyBorder="1" applyAlignment="1">
      <alignment horizontal="center" vertical="center" wrapText="1"/>
    </xf>
    <xf numFmtId="0" fontId="38" fillId="0" borderId="167" xfId="0" applyNumberFormat="1" applyFont="1" applyBorder="1" applyAlignment="1">
      <alignment horizontal="center" vertical="center" wrapText="1"/>
    </xf>
    <xf numFmtId="0" fontId="38" fillId="0" borderId="168" xfId="0" applyNumberFormat="1" applyFont="1" applyBorder="1" applyAlignment="1">
      <alignment horizontal="center" vertical="center" wrapText="1"/>
    </xf>
    <xf numFmtId="0" fontId="56" fillId="0" borderId="167" xfId="0" applyNumberFormat="1" applyFont="1" applyBorder="1" applyAlignment="1">
      <alignment horizontal="center" vertical="center" wrapText="1"/>
    </xf>
    <xf numFmtId="0" fontId="56" fillId="0" borderId="168" xfId="0" applyNumberFormat="1" applyFont="1" applyBorder="1" applyAlignment="1">
      <alignment horizontal="center" vertical="center" wrapText="1"/>
    </xf>
    <xf numFmtId="0" fontId="38" fillId="0" borderId="170" xfId="0" applyNumberFormat="1" applyFont="1" applyBorder="1" applyAlignment="1">
      <alignment horizontal="center" vertical="center" wrapText="1"/>
    </xf>
    <xf numFmtId="0" fontId="38" fillId="0" borderId="171" xfId="0" applyNumberFormat="1" applyFont="1" applyBorder="1" applyAlignment="1">
      <alignment horizontal="center" vertical="center" wrapText="1"/>
    </xf>
    <xf numFmtId="0" fontId="67" fillId="0" borderId="176" xfId="0" applyNumberFormat="1" applyFont="1" applyBorder="1" applyAlignment="1">
      <alignment horizontal="center" vertical="center" wrapText="1"/>
    </xf>
    <xf numFmtId="14" fontId="67" fillId="0" borderId="175" xfId="0" applyNumberFormat="1" applyFont="1" applyBorder="1" applyAlignment="1">
      <alignment horizontal="center" vertical="center" wrapText="1"/>
    </xf>
    <xf numFmtId="0" fontId="38" fillId="0" borderId="168" xfId="0" applyNumberFormat="1" applyFont="1" applyBorder="1" applyAlignment="1">
      <alignment horizontal="left" vertical="center" wrapText="1"/>
    </xf>
    <xf numFmtId="14" fontId="67" fillId="0" borderId="173" xfId="0" applyNumberFormat="1" applyFont="1" applyBorder="1" applyAlignment="1">
      <alignment horizontal="center" vertical="center" wrapText="1"/>
    </xf>
    <xf numFmtId="10" fontId="38" fillId="0" borderId="168" xfId="0" applyNumberFormat="1" applyFont="1" applyFill="1" applyBorder="1" applyAlignment="1">
      <alignment horizontal="center" vertical="center" wrapText="1"/>
    </xf>
    <xf numFmtId="10" fontId="67" fillId="0" borderId="168" xfId="0" applyNumberFormat="1" applyFont="1" applyBorder="1" applyAlignment="1">
      <alignment horizontal="center" vertical="center" wrapText="1"/>
    </xf>
    <xf numFmtId="14" fontId="38" fillId="0" borderId="173" xfId="0" applyNumberFormat="1" applyFont="1" applyBorder="1" applyAlignment="1">
      <alignment horizontal="center" vertical="center" wrapText="1"/>
    </xf>
    <xf numFmtId="10" fontId="38" fillId="0" borderId="168" xfId="0" applyNumberFormat="1" applyFont="1" applyBorder="1" applyAlignment="1">
      <alignment horizontal="center" vertical="center" wrapText="1"/>
    </xf>
    <xf numFmtId="10" fontId="67" fillId="0" borderId="173" xfId="0" applyNumberFormat="1" applyFont="1" applyBorder="1" applyAlignment="1">
      <alignment horizontal="center" vertical="center" wrapText="1"/>
    </xf>
    <xf numFmtId="0" fontId="68" fillId="0" borderId="15" xfId="0" applyNumberFormat="1" applyFont="1" applyBorder="1" applyAlignment="1">
      <alignment horizontal="center" vertical="center" wrapText="1"/>
    </xf>
    <xf numFmtId="14" fontId="68" fillId="0" borderId="178" xfId="0" applyNumberFormat="1" applyFont="1" applyBorder="1" applyAlignment="1">
      <alignment horizontal="center" vertical="center" wrapText="1"/>
    </xf>
    <xf numFmtId="166" fontId="40" fillId="17" borderId="24" xfId="0" applyNumberFormat="1" applyFont="1" applyFill="1" applyBorder="1" applyAlignment="1">
      <alignment horizontal="right" vertical="center" wrapText="1"/>
    </xf>
    <xf numFmtId="166" fontId="40" fillId="17" borderId="25" xfId="0" applyNumberFormat="1" applyFont="1" applyFill="1" applyBorder="1" applyAlignment="1">
      <alignment horizontal="right" vertical="center" wrapText="1"/>
    </xf>
    <xf numFmtId="166" fontId="40" fillId="17" borderId="35" xfId="0" applyNumberFormat="1" applyFont="1" applyFill="1" applyBorder="1" applyAlignment="1">
      <alignment horizontal="right" vertical="center" wrapText="1"/>
    </xf>
    <xf numFmtId="0" fontId="61" fillId="26" borderId="48" xfId="0" applyFont="1" applyFill="1" applyBorder="1" applyAlignment="1">
      <alignment horizontal="left" vertical="center" wrapText="1"/>
    </xf>
    <xf numFmtId="0" fontId="30" fillId="7" borderId="81" xfId="0" applyFont="1" applyFill="1" applyBorder="1" applyAlignment="1">
      <alignment horizontal="right" vertical="center" wrapText="1"/>
    </xf>
    <xf numFmtId="0" fontId="30" fillId="7" borderId="79" xfId="0" applyFont="1" applyFill="1" applyBorder="1" applyAlignment="1">
      <alignment horizontal="right" vertical="center" wrapText="1"/>
    </xf>
    <xf numFmtId="0" fontId="30" fillId="7" borderId="10" xfId="0" applyFont="1" applyFill="1" applyBorder="1" applyAlignment="1">
      <alignment horizontal="right" vertical="center" wrapText="1"/>
    </xf>
    <xf numFmtId="0" fontId="30" fillId="7" borderId="48" xfId="0" applyFont="1" applyFill="1" applyBorder="1" applyAlignment="1">
      <alignment horizontal="right" vertical="center" wrapText="1"/>
    </xf>
    <xf numFmtId="0" fontId="30" fillId="7" borderId="12" xfId="0" applyFont="1" applyFill="1" applyBorder="1" applyAlignment="1">
      <alignment horizontal="right" vertical="center" wrapText="1"/>
    </xf>
    <xf numFmtId="0" fontId="30" fillId="7" borderId="49" xfId="0" applyFont="1" applyFill="1" applyBorder="1" applyAlignment="1">
      <alignment horizontal="right" vertical="center" wrapText="1"/>
    </xf>
    <xf numFmtId="0" fontId="12" fillId="0" borderId="90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left" vertical="center" wrapText="1"/>
    </xf>
    <xf numFmtId="0" fontId="34" fillId="0" borderId="15" xfId="0" applyFont="1" applyBorder="1" applyAlignment="1">
      <alignment horizontal="left" vertical="center" wrapText="1"/>
    </xf>
    <xf numFmtId="0" fontId="34" fillId="0" borderId="29" xfId="0" applyFont="1" applyBorder="1" applyAlignment="1">
      <alignment horizontal="left" vertical="center" wrapText="1"/>
    </xf>
    <xf numFmtId="164" fontId="8" fillId="0" borderId="14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0" borderId="33" xfId="0" applyNumberFormat="1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left" vertical="center" wrapText="1"/>
    </xf>
    <xf numFmtId="164" fontId="8" fillId="0" borderId="42" xfId="0" applyNumberFormat="1" applyFont="1" applyFill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33" fillId="0" borderId="45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  <xf numFmtId="0" fontId="12" fillId="0" borderId="86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12" fillId="0" borderId="142" xfId="0" applyFont="1" applyBorder="1" applyAlignment="1">
      <alignment horizontal="center" vertical="center" wrapText="1"/>
    </xf>
    <xf numFmtId="0" fontId="39" fillId="27" borderId="5" xfId="0" applyFont="1" applyFill="1" applyBorder="1" applyAlignment="1">
      <alignment horizontal="right" vertical="center" wrapText="1"/>
    </xf>
    <xf numFmtId="0" fontId="39" fillId="27" borderId="6" xfId="0" applyFont="1" applyFill="1" applyBorder="1" applyAlignment="1">
      <alignment horizontal="right" vertical="center" wrapText="1"/>
    </xf>
    <xf numFmtId="0" fontId="39" fillId="27" borderId="88" xfId="0" applyFont="1" applyFill="1" applyBorder="1" applyAlignment="1">
      <alignment horizontal="right" vertical="center" wrapText="1"/>
    </xf>
    <xf numFmtId="0" fontId="39" fillId="27" borderId="89" xfId="0" applyFont="1" applyFill="1" applyBorder="1" applyAlignment="1">
      <alignment horizontal="right" vertical="center" wrapText="1"/>
    </xf>
    <xf numFmtId="0" fontId="39" fillId="27" borderId="90" xfId="0" applyFont="1" applyFill="1" applyBorder="1" applyAlignment="1">
      <alignment horizontal="right" vertical="center" wrapText="1"/>
    </xf>
    <xf numFmtId="0" fontId="39" fillId="27" borderId="91" xfId="0" applyFont="1" applyFill="1" applyBorder="1" applyAlignment="1">
      <alignment horizontal="right" vertical="center" wrapText="1"/>
    </xf>
    <xf numFmtId="0" fontId="39" fillId="27" borderId="92" xfId="0" applyFont="1" applyFill="1" applyBorder="1" applyAlignment="1">
      <alignment horizontal="right" vertical="center" wrapText="1"/>
    </xf>
    <xf numFmtId="0" fontId="39" fillId="27" borderId="93" xfId="0" applyFont="1" applyFill="1" applyBorder="1" applyAlignment="1">
      <alignment horizontal="right" vertical="center" wrapText="1"/>
    </xf>
    <xf numFmtId="0" fontId="30" fillId="0" borderId="86" xfId="0" applyFont="1" applyBorder="1" applyAlignment="1">
      <alignment horizontal="left" vertical="center" wrapText="1"/>
    </xf>
    <xf numFmtId="0" fontId="30" fillId="0" borderId="50" xfId="0" applyFont="1" applyBorder="1" applyAlignment="1">
      <alignment horizontal="left" vertical="center" wrapText="1"/>
    </xf>
    <xf numFmtId="0" fontId="34" fillId="0" borderId="28" xfId="0" applyFont="1" applyBorder="1" applyAlignment="1">
      <alignment horizontal="left" vertical="center" wrapText="1"/>
    </xf>
    <xf numFmtId="0" fontId="34" fillId="0" borderId="44" xfId="0" applyFont="1" applyBorder="1" applyAlignment="1">
      <alignment horizontal="left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31" fillId="0" borderId="150" xfId="0" applyFont="1" applyBorder="1" applyAlignment="1">
      <alignment horizontal="center" vertical="center" wrapText="1"/>
    </xf>
    <xf numFmtId="0" fontId="31" fillId="0" borderId="142" xfId="0" applyFont="1" applyBorder="1" applyAlignment="1">
      <alignment horizontal="center" vertical="center" wrapText="1"/>
    </xf>
    <xf numFmtId="0" fontId="31" fillId="0" borderId="86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1" fillId="0" borderId="151" xfId="0" applyFont="1" applyBorder="1" applyAlignment="1">
      <alignment horizontal="center" vertical="center" wrapText="1"/>
    </xf>
    <xf numFmtId="0" fontId="31" fillId="0" borderId="143" xfId="0" applyFont="1" applyBorder="1" applyAlignment="1">
      <alignment horizontal="center" vertical="center" wrapText="1"/>
    </xf>
    <xf numFmtId="49" fontId="25" fillId="2" borderId="3" xfId="0" applyNumberFormat="1" applyFont="1" applyFill="1" applyBorder="1" applyAlignment="1">
      <alignment horizontal="left"/>
    </xf>
    <xf numFmtId="49" fontId="25" fillId="2" borderId="0" xfId="0" applyNumberFormat="1" applyFont="1" applyFill="1" applyBorder="1" applyAlignment="1">
      <alignment horizontal="left"/>
    </xf>
    <xf numFmtId="0" fontId="30" fillId="0" borderId="17" xfId="0" applyFont="1" applyBorder="1" applyAlignment="1">
      <alignment horizontal="left" vertical="center" wrapText="1"/>
    </xf>
    <xf numFmtId="0" fontId="30" fillId="0" borderId="15" xfId="0" applyFont="1" applyBorder="1" applyAlignment="1">
      <alignment horizontal="left" vertical="center" wrapText="1"/>
    </xf>
    <xf numFmtId="164" fontId="8" fillId="2" borderId="42" xfId="0" applyNumberFormat="1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horizontal="center" vertical="center" wrapText="1"/>
    </xf>
    <xf numFmtId="0" fontId="12" fillId="0" borderId="143" xfId="0" applyFont="1" applyBorder="1" applyAlignment="1">
      <alignment horizontal="center" vertical="center" wrapText="1"/>
    </xf>
    <xf numFmtId="164" fontId="8" fillId="2" borderId="33" xfId="0" applyNumberFormat="1" applyFont="1" applyFill="1" applyBorder="1" applyAlignment="1">
      <alignment horizontal="center" vertical="center" wrapText="1"/>
    </xf>
    <xf numFmtId="164" fontId="8" fillId="2" borderId="14" xfId="0" applyNumberFormat="1" applyFont="1" applyFill="1" applyBorder="1" applyAlignment="1">
      <alignment horizontal="center" vertical="center" wrapText="1"/>
    </xf>
    <xf numFmtId="0" fontId="12" fillId="0" borderId="8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29" fillId="16" borderId="53" xfId="0" applyFont="1" applyFill="1" applyBorder="1" applyAlignment="1">
      <alignment horizontal="center" vertical="center" wrapText="1"/>
    </xf>
    <xf numFmtId="0" fontId="52" fillId="3" borderId="15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0" fontId="39" fillId="27" borderId="71" xfId="0" applyFont="1" applyFill="1" applyBorder="1" applyAlignment="1">
      <alignment horizontal="right" vertical="center" wrapText="1"/>
    </xf>
    <xf numFmtId="0" fontId="39" fillId="27" borderId="53" xfId="0" applyFont="1" applyFill="1" applyBorder="1" applyAlignment="1">
      <alignment horizontal="right" vertical="center" wrapText="1"/>
    </xf>
    <xf numFmtId="0" fontId="39" fillId="27" borderId="157" xfId="0" applyFont="1" applyFill="1" applyBorder="1" applyAlignment="1">
      <alignment horizontal="right" vertical="center" wrapText="1"/>
    </xf>
    <xf numFmtId="0" fontId="39" fillId="27" borderId="3" xfId="0" applyFont="1" applyFill="1" applyBorder="1" applyAlignment="1">
      <alignment horizontal="right" vertical="center" wrapText="1"/>
    </xf>
    <xf numFmtId="0" fontId="39" fillId="27" borderId="0" xfId="0" applyFont="1" applyFill="1" applyBorder="1" applyAlignment="1">
      <alignment horizontal="right" vertical="center" wrapText="1"/>
    </xf>
    <xf numFmtId="0" fontId="39" fillId="27" borderId="155" xfId="0" applyFont="1" applyFill="1" applyBorder="1" applyAlignment="1">
      <alignment horizontal="right" vertical="center" wrapText="1"/>
    </xf>
    <xf numFmtId="0" fontId="39" fillId="27" borderId="158" xfId="0" applyFont="1" applyFill="1" applyBorder="1" applyAlignment="1">
      <alignment horizontal="right" vertical="center" wrapText="1"/>
    </xf>
    <xf numFmtId="0" fontId="39" fillId="27" borderId="52" xfId="0" applyFont="1" applyFill="1" applyBorder="1" applyAlignment="1">
      <alignment horizontal="right" vertical="center" wrapText="1"/>
    </xf>
    <xf numFmtId="0" fontId="39" fillId="27" borderId="159" xfId="0" applyFont="1" applyFill="1" applyBorder="1" applyAlignment="1">
      <alignment horizontal="right" vertical="center" wrapText="1"/>
    </xf>
    <xf numFmtId="0" fontId="40" fillId="3" borderId="9" xfId="0" applyFont="1" applyFill="1" applyBorder="1" applyAlignment="1">
      <alignment horizontal="center" vertical="center" wrapText="1"/>
    </xf>
    <xf numFmtId="0" fontId="29" fillId="5" borderId="71" xfId="0" applyFont="1" applyFill="1" applyBorder="1" applyAlignment="1">
      <alignment horizontal="center" vertical="center" wrapText="1"/>
    </xf>
    <xf numFmtId="0" fontId="29" fillId="5" borderId="53" xfId="0" applyFont="1" applyFill="1" applyBorder="1" applyAlignment="1">
      <alignment horizontal="center" vertical="center" wrapText="1"/>
    </xf>
    <xf numFmtId="0" fontId="29" fillId="5" borderId="8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 wrapText="1"/>
    </xf>
    <xf numFmtId="0" fontId="29" fillId="4" borderId="47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51" fillId="3" borderId="48" xfId="0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left" vertical="center" wrapText="1"/>
    </xf>
    <xf numFmtId="14" fontId="25" fillId="2" borderId="6" xfId="0" applyNumberFormat="1" applyFont="1" applyFill="1" applyBorder="1" applyAlignment="1">
      <alignment horizontal="center" vertical="center"/>
    </xf>
    <xf numFmtId="0" fontId="29" fillId="6" borderId="47" xfId="0" applyFont="1" applyFill="1" applyBorder="1" applyAlignment="1">
      <alignment horizontal="center" vertical="center" wrapText="1"/>
    </xf>
    <xf numFmtId="0" fontId="29" fillId="6" borderId="48" xfId="0" applyFont="1" applyFill="1" applyBorder="1" applyAlignment="1">
      <alignment horizontal="center" vertical="center" wrapText="1"/>
    </xf>
    <xf numFmtId="0" fontId="63" fillId="2" borderId="5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0" fontId="63" fillId="2" borderId="7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/>
    </xf>
    <xf numFmtId="0" fontId="25" fillId="0" borderId="6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25" fillId="0" borderId="2" xfId="0" applyFont="1" applyFill="1" applyBorder="1" applyAlignment="1">
      <alignment horizontal="left"/>
    </xf>
    <xf numFmtId="0" fontId="39" fillId="0" borderId="71" xfId="0" applyFont="1" applyFill="1" applyBorder="1" applyAlignment="1">
      <alignment horizontal="right" vertical="center" wrapText="1"/>
    </xf>
    <xf numFmtId="0" fontId="39" fillId="0" borderId="53" xfId="0" applyFont="1" applyFill="1" applyBorder="1" applyAlignment="1">
      <alignment horizontal="right" vertical="center" wrapText="1"/>
    </xf>
    <xf numFmtId="0" fontId="39" fillId="0" borderId="3" xfId="0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0" borderId="162" xfId="0" applyFont="1" applyBorder="1" applyAlignment="1">
      <alignment horizontal="center" vertical="center" wrapText="1"/>
    </xf>
    <xf numFmtId="0" fontId="38" fillId="0" borderId="160" xfId="0" applyFont="1" applyBorder="1" applyAlignment="1">
      <alignment horizontal="center" vertical="center" wrapText="1"/>
    </xf>
    <xf numFmtId="0" fontId="38" fillId="0" borderId="163" xfId="0" applyFont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left"/>
    </xf>
    <xf numFmtId="0" fontId="25" fillId="2" borderId="6" xfId="0" applyFont="1" applyFill="1" applyBorder="1" applyAlignment="1">
      <alignment horizontal="left"/>
    </xf>
    <xf numFmtId="0" fontId="25" fillId="2" borderId="52" xfId="0" applyFont="1" applyFill="1" applyBorder="1" applyAlignment="1">
      <alignment horizontal="left"/>
    </xf>
    <xf numFmtId="0" fontId="25" fillId="2" borderId="0" xfId="0" applyFont="1" applyFill="1" applyBorder="1" applyAlignment="1">
      <alignment horizontal="left"/>
    </xf>
    <xf numFmtId="0" fontId="25" fillId="2" borderId="2" xfId="0" applyFont="1" applyFill="1" applyBorder="1" applyAlignment="1">
      <alignment horizontal="left"/>
    </xf>
    <xf numFmtId="0" fontId="30" fillId="0" borderId="17" xfId="0" applyFont="1" applyBorder="1" applyAlignment="1">
      <alignment vertical="center" wrapText="1"/>
    </xf>
    <xf numFmtId="0" fontId="30" fillId="0" borderId="15" xfId="0" applyFont="1" applyBorder="1" applyAlignment="1">
      <alignment vertical="center" wrapText="1"/>
    </xf>
    <xf numFmtId="0" fontId="35" fillId="0" borderId="15" xfId="0" applyFont="1" applyBorder="1" applyAlignment="1"/>
    <xf numFmtId="0" fontId="35" fillId="0" borderId="15" xfId="0" applyFont="1" applyBorder="1"/>
    <xf numFmtId="0" fontId="29" fillId="16" borderId="166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center" vertical="center" wrapText="1"/>
    </xf>
    <xf numFmtId="0" fontId="29" fillId="16" borderId="2" xfId="0" applyFont="1" applyFill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73" xfId="0" applyFont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 wrapText="1"/>
    </xf>
    <xf numFmtId="49" fontId="25" fillId="2" borderId="5" xfId="0" applyNumberFormat="1" applyFont="1" applyFill="1" applyBorder="1" applyAlignment="1">
      <alignment horizontal="left"/>
    </xf>
    <xf numFmtId="49" fontId="25" fillId="2" borderId="6" xfId="0" applyNumberFormat="1" applyFont="1" applyFill="1" applyBorder="1" applyAlignment="1">
      <alignment horizontal="left"/>
    </xf>
    <xf numFmtId="49" fontId="25" fillId="2" borderId="107" xfId="0" applyNumberFormat="1" applyFont="1" applyFill="1" applyBorder="1" applyAlignment="1">
      <alignment horizontal="left"/>
    </xf>
    <xf numFmtId="0" fontId="61" fillId="26" borderId="73" xfId="0" applyFont="1" applyFill="1" applyBorder="1" applyAlignment="1">
      <alignment horizontal="left" vertical="center" wrapText="1"/>
    </xf>
    <xf numFmtId="0" fontId="61" fillId="26" borderId="48" xfId="0" applyFont="1" applyFill="1" applyBorder="1" applyAlignment="1">
      <alignment horizontal="left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72" xfId="0" applyFont="1" applyBorder="1" applyAlignment="1">
      <alignment horizontal="center" vertical="center" wrapText="1"/>
    </xf>
    <xf numFmtId="0" fontId="34" fillId="0" borderId="59" xfId="0" applyFont="1" applyBorder="1" applyAlignment="1">
      <alignment horizontal="left" vertical="center" wrapText="1"/>
    </xf>
    <xf numFmtId="0" fontId="12" fillId="0" borderId="47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72" xfId="0" applyFont="1" applyBorder="1" applyAlignment="1">
      <alignment horizontal="center" vertical="center" wrapText="1"/>
    </xf>
    <xf numFmtId="0" fontId="12" fillId="0" borderId="83" xfId="0" applyFont="1" applyBorder="1" applyAlignment="1">
      <alignment horizontal="center" vertical="center" wrapText="1"/>
    </xf>
    <xf numFmtId="0" fontId="12" fillId="0" borderId="84" xfId="0" applyFont="1" applyBorder="1" applyAlignment="1">
      <alignment horizontal="center" vertical="center" wrapText="1"/>
    </xf>
    <xf numFmtId="0" fontId="25" fillId="2" borderId="104" xfId="0" applyFont="1" applyFill="1" applyBorder="1" applyAlignment="1">
      <alignment horizontal="left"/>
    </xf>
    <xf numFmtId="0" fontId="39" fillId="0" borderId="8" xfId="0" applyFont="1" applyFill="1" applyBorder="1" applyAlignment="1">
      <alignment horizontal="right" vertical="center" wrapText="1"/>
    </xf>
    <xf numFmtId="0" fontId="39" fillId="0" borderId="2" xfId="0" applyFont="1" applyFill="1" applyBorder="1" applyAlignment="1">
      <alignment horizontal="right" vertical="center" wrapText="1"/>
    </xf>
    <xf numFmtId="0" fontId="39" fillId="0" borderId="158" xfId="0" applyFont="1" applyFill="1" applyBorder="1" applyAlignment="1">
      <alignment horizontal="right" vertical="center" wrapText="1"/>
    </xf>
    <xf numFmtId="0" fontId="39" fillId="0" borderId="52" xfId="0" applyFont="1" applyFill="1" applyBorder="1" applyAlignment="1">
      <alignment horizontal="right" vertical="center" wrapText="1"/>
    </xf>
    <xf numFmtId="0" fontId="39" fillId="0" borderId="4" xfId="0" applyFont="1" applyFill="1" applyBorder="1" applyAlignment="1">
      <alignment horizontal="right" vertical="center" wrapText="1"/>
    </xf>
    <xf numFmtId="0" fontId="8" fillId="0" borderId="14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 wrapText="1"/>
    </xf>
    <xf numFmtId="0" fontId="40" fillId="3" borderId="11" xfId="0" applyFont="1" applyFill="1" applyBorder="1" applyAlignment="1">
      <alignment horizontal="center" vertical="center" wrapText="1"/>
    </xf>
    <xf numFmtId="0" fontId="43" fillId="3" borderId="48" xfId="0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3" fillId="3" borderId="15" xfId="0" applyFont="1" applyFill="1" applyBorder="1" applyAlignment="1">
      <alignment horizontal="center" vertical="center" wrapText="1"/>
    </xf>
    <xf numFmtId="0" fontId="43" fillId="3" borderId="10" xfId="0" applyFont="1" applyFill="1" applyBorder="1" applyAlignment="1">
      <alignment horizontal="center" vertical="center" wrapText="1"/>
    </xf>
    <xf numFmtId="0" fontId="46" fillId="3" borderId="95" xfId="0" applyFont="1" applyFill="1" applyBorder="1" applyAlignment="1">
      <alignment horizontal="center" vertical="center" wrapText="1"/>
    </xf>
    <xf numFmtId="0" fontId="46" fillId="3" borderId="96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/>
    </xf>
    <xf numFmtId="0" fontId="39" fillId="29" borderId="166" xfId="0" applyFont="1" applyFill="1" applyBorder="1" applyAlignment="1">
      <alignment horizontal="center" vertical="center" wrapText="1"/>
    </xf>
    <xf numFmtId="0" fontId="39" fillId="29" borderId="0" xfId="0" applyFont="1" applyFill="1" applyBorder="1" applyAlignment="1">
      <alignment horizontal="center" vertical="center" wrapText="1"/>
    </xf>
    <xf numFmtId="0" fontId="39" fillId="29" borderId="2" xfId="0" applyFont="1" applyFill="1" applyBorder="1" applyAlignment="1">
      <alignment horizontal="center" vertical="center" wrapText="1"/>
    </xf>
    <xf numFmtId="0" fontId="28" fillId="2" borderId="53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9" fillId="15" borderId="95" xfId="0" applyFont="1" applyFill="1" applyBorder="1" applyAlignment="1">
      <alignment horizontal="center" vertical="center" wrapText="1"/>
    </xf>
    <xf numFmtId="0" fontId="29" fillId="15" borderId="96" xfId="0" applyFont="1" applyFill="1" applyBorder="1" applyAlignment="1">
      <alignment horizontal="center" vertical="center" wrapText="1"/>
    </xf>
    <xf numFmtId="0" fontId="29" fillId="14" borderId="96" xfId="0" applyFont="1" applyFill="1" applyBorder="1" applyAlignment="1">
      <alignment horizontal="center" vertical="center" wrapText="1"/>
    </xf>
    <xf numFmtId="0" fontId="29" fillId="14" borderId="97" xfId="0" applyFont="1" applyFill="1" applyBorder="1" applyAlignment="1">
      <alignment horizontal="center" vertical="center" wrapText="1"/>
    </xf>
    <xf numFmtId="0" fontId="29" fillId="28" borderId="3" xfId="0" applyFont="1" applyFill="1" applyBorder="1" applyAlignment="1">
      <alignment horizontal="center" vertical="center" wrapText="1"/>
    </xf>
    <xf numFmtId="0" fontId="29" fillId="28" borderId="0" xfId="0" applyFont="1" applyFill="1" applyBorder="1" applyAlignment="1">
      <alignment horizontal="center" vertical="center" wrapText="1"/>
    </xf>
    <xf numFmtId="0" fontId="29" fillId="28" borderId="2" xfId="0" applyFont="1" applyFill="1" applyBorder="1" applyAlignment="1">
      <alignment horizontal="center" vertical="center" wrapText="1"/>
    </xf>
    <xf numFmtId="0" fontId="39" fillId="27" borderId="7" xfId="0" applyFont="1" applyFill="1" applyBorder="1" applyAlignment="1">
      <alignment horizontal="right" vertical="center" wrapText="1"/>
    </xf>
    <xf numFmtId="0" fontId="39" fillId="27" borderId="164" xfId="0" applyFont="1" applyFill="1" applyBorder="1" applyAlignment="1">
      <alignment horizontal="right" vertical="center" wrapText="1"/>
    </xf>
    <xf numFmtId="0" fontId="39" fillId="27" borderId="165" xfId="0" applyFont="1" applyFill="1" applyBorder="1" applyAlignment="1">
      <alignment horizontal="right" vertical="center" wrapText="1"/>
    </xf>
    <xf numFmtId="0" fontId="39" fillId="0" borderId="108" xfId="0" applyFont="1" applyFill="1" applyBorder="1" applyAlignment="1">
      <alignment horizontal="center" vertical="center" wrapText="1"/>
    </xf>
    <xf numFmtId="0" fontId="39" fillId="0" borderId="109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61" fillId="26" borderId="72" xfId="0" applyFont="1" applyFill="1" applyBorder="1" applyAlignment="1">
      <alignment horizontal="left" vertical="center" wrapText="1"/>
    </xf>
    <xf numFmtId="0" fontId="29" fillId="28" borderId="71" xfId="0" applyFont="1" applyFill="1" applyBorder="1" applyAlignment="1">
      <alignment horizontal="center" vertical="center" wrapText="1"/>
    </xf>
    <xf numFmtId="0" fontId="29" fillId="28" borderId="53" xfId="0" applyFont="1" applyFill="1" applyBorder="1" applyAlignment="1">
      <alignment horizontal="center" vertical="center" wrapText="1"/>
    </xf>
    <xf numFmtId="0" fontId="29" fillId="28" borderId="8" xfId="0" applyFont="1" applyFill="1" applyBorder="1" applyAlignment="1">
      <alignment horizontal="center" vertical="center" wrapText="1"/>
    </xf>
    <xf numFmtId="0" fontId="29" fillId="14" borderId="179" xfId="0" applyFont="1" applyFill="1" applyBorder="1" applyAlignment="1">
      <alignment horizontal="center" vertical="center" wrapText="1"/>
    </xf>
    <xf numFmtId="0" fontId="29" fillId="14" borderId="53" xfId="0" applyFont="1" applyFill="1" applyBorder="1" applyAlignment="1">
      <alignment horizontal="center" vertical="center" wrapText="1"/>
    </xf>
    <xf numFmtId="0" fontId="29" fillId="14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2712"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ont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C5C5C5"/>
      <color rgb="FFA9A9A9"/>
      <color rgb="FFF5BC95"/>
      <color rgb="FFF09B62"/>
      <color rgb="FFBFDDAD"/>
      <color rgb="FFA0CD85"/>
      <color rgb="FFB3D1D7"/>
      <color rgb="FF8CBEC6"/>
      <color rgb="FF93C7F7"/>
      <color rgb="FF5EAD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U1223"/>
  <sheetViews>
    <sheetView tabSelected="1" zoomScale="70" zoomScaleNormal="70" workbookViewId="0">
      <selection activeCell="B2" sqref="B2:AS2"/>
    </sheetView>
  </sheetViews>
  <sheetFormatPr baseColWidth="10" defaultColWidth="14.453125" defaultRowHeight="15.75" customHeight="1"/>
  <cols>
    <col min="1" max="1" width="1.453125" customWidth="1"/>
    <col min="2" max="2" width="12.7265625" style="38" customWidth="1"/>
    <col min="3" max="3" width="25.7265625" customWidth="1"/>
    <col min="4" max="4" width="26.1796875" style="38" customWidth="1"/>
    <col min="5" max="5" width="9.81640625" style="38" customWidth="1"/>
    <col min="6" max="6" width="6.81640625" bestFit="1" customWidth="1"/>
    <col min="7" max="7" width="10.90625" style="38" customWidth="1"/>
    <col min="8" max="8" width="13.54296875" style="38" bestFit="1" customWidth="1"/>
    <col min="9" max="9" width="11.7265625" bestFit="1" customWidth="1"/>
    <col min="10" max="10" width="11.90625" bestFit="1" customWidth="1"/>
    <col min="11" max="11" width="9.90625" customWidth="1"/>
    <col min="12" max="12" width="11.453125" bestFit="1" customWidth="1"/>
    <col min="13" max="13" width="11.7265625" style="38" bestFit="1" customWidth="1"/>
    <col min="14" max="14" width="12.453125" style="38" bestFit="1" customWidth="1"/>
    <col min="15" max="15" width="13.54296875" style="38" bestFit="1" customWidth="1"/>
    <col min="16" max="16" width="11.90625" bestFit="1" customWidth="1"/>
    <col min="17" max="18" width="11.7265625" bestFit="1" customWidth="1"/>
    <col min="19" max="19" width="11.26953125" bestFit="1" customWidth="1"/>
    <col min="20" max="20" width="11.453125" bestFit="1" customWidth="1"/>
    <col min="21" max="21" width="12.1796875" style="38" bestFit="1" customWidth="1"/>
    <col min="22" max="22" width="11.26953125" style="38" bestFit="1" customWidth="1"/>
    <col min="23" max="23" width="11" style="38" bestFit="1" customWidth="1"/>
    <col min="24" max="24" width="11.90625" style="38" bestFit="1" customWidth="1"/>
    <col min="25" max="25" width="10.36328125" style="38" bestFit="1" customWidth="1"/>
    <col min="26" max="26" width="6.81640625" style="38" bestFit="1" customWidth="1"/>
    <col min="27" max="27" width="14.6328125" style="38" bestFit="1" customWidth="1"/>
    <col min="28" max="28" width="13.54296875" style="38" bestFit="1" customWidth="1"/>
    <col min="29" max="29" width="13.08984375" style="38" bestFit="1" customWidth="1"/>
    <col min="30" max="30" width="13.26953125" style="38" bestFit="1" customWidth="1"/>
    <col min="31" max="32" width="12.81640625" style="38" bestFit="1" customWidth="1"/>
    <col min="33" max="33" width="16.1796875" style="38" customWidth="1"/>
    <col min="34" max="38" width="14.1796875" style="38" bestFit="1" customWidth="1"/>
    <col min="39" max="39" width="13.1796875" style="38" bestFit="1" customWidth="1"/>
    <col min="40" max="40" width="11.453125" style="38" bestFit="1" customWidth="1"/>
    <col min="41" max="42" width="11" style="38" bestFit="1" customWidth="1"/>
    <col min="43" max="43" width="12.81640625" style="38" bestFit="1" customWidth="1"/>
    <col min="44" max="44" width="13.1796875" style="38" bestFit="1" customWidth="1"/>
    <col min="45" max="45" width="44.81640625" style="38" bestFit="1" customWidth="1"/>
    <col min="46" max="46" width="3.26953125" customWidth="1"/>
    <col min="47" max="47" width="20.08984375" bestFit="1" customWidth="1"/>
  </cols>
  <sheetData>
    <row r="1" spans="1:47" ht="6.65" customHeight="1" thickBot="1">
      <c r="A1" s="6"/>
      <c r="B1" s="6"/>
      <c r="C1" s="6"/>
      <c r="D1" s="39"/>
      <c r="E1" s="3"/>
      <c r="F1" s="2"/>
      <c r="G1" s="3"/>
      <c r="I1" s="3"/>
      <c r="J1" s="3"/>
      <c r="K1" s="3"/>
      <c r="L1" s="3"/>
      <c r="M1" s="3"/>
      <c r="N1" s="40"/>
      <c r="O1" s="5"/>
      <c r="P1" s="40"/>
      <c r="Q1" s="4"/>
      <c r="R1" s="5"/>
      <c r="S1" s="5"/>
      <c r="T1" s="5"/>
      <c r="U1" s="5"/>
      <c r="V1" s="40"/>
      <c r="W1" s="4"/>
      <c r="X1" s="5"/>
      <c r="Y1" s="5"/>
      <c r="Z1" s="5"/>
      <c r="AA1" s="5"/>
      <c r="AB1" s="40"/>
      <c r="AC1" s="4"/>
      <c r="AD1" s="5"/>
      <c r="AE1" s="5"/>
      <c r="AF1" s="5"/>
      <c r="AG1" s="5"/>
      <c r="AH1" s="40"/>
      <c r="AI1" s="4"/>
      <c r="AJ1" s="5"/>
      <c r="AK1" s="5"/>
      <c r="AL1" s="5"/>
      <c r="AM1" s="5"/>
      <c r="AN1" s="40"/>
      <c r="AO1" s="4"/>
      <c r="AP1" s="5"/>
      <c r="AQ1" s="5"/>
      <c r="AR1" s="5"/>
      <c r="AS1" s="39"/>
      <c r="AT1" s="36"/>
      <c r="AU1" s="36"/>
    </row>
    <row r="2" spans="1:47" ht="30.5" thickBot="1">
      <c r="A2" s="6"/>
      <c r="B2" s="1192" t="s">
        <v>150</v>
      </c>
      <c r="C2" s="1193"/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3"/>
      <c r="AD2" s="1193"/>
      <c r="AE2" s="1193"/>
      <c r="AF2" s="1193"/>
      <c r="AG2" s="1193"/>
      <c r="AH2" s="1193"/>
      <c r="AI2" s="1193"/>
      <c r="AJ2" s="1193"/>
      <c r="AK2" s="1193"/>
      <c r="AL2" s="1193"/>
      <c r="AM2" s="1193"/>
      <c r="AN2" s="1193"/>
      <c r="AO2" s="1193"/>
      <c r="AP2" s="1193"/>
      <c r="AQ2" s="1193"/>
      <c r="AR2" s="1193"/>
      <c r="AS2" s="1194"/>
      <c r="AT2" s="37"/>
      <c r="AU2" s="37" t="s">
        <v>0</v>
      </c>
    </row>
    <row r="3" spans="1:47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196"/>
      <c r="H3" s="1210" t="s">
        <v>142</v>
      </c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211"/>
      <c r="AA3" s="1211"/>
      <c r="AB3" s="1211"/>
      <c r="AC3" s="1211"/>
      <c r="AD3" s="1211"/>
      <c r="AE3" s="1211"/>
      <c r="AF3" s="1211"/>
      <c r="AG3" s="1211"/>
      <c r="AH3" s="1211"/>
      <c r="AI3" s="1211"/>
      <c r="AJ3" s="1211"/>
      <c r="AK3" s="1211"/>
      <c r="AL3" s="1211"/>
      <c r="AM3" s="1211"/>
      <c r="AN3" s="1211"/>
      <c r="AO3" s="1211"/>
      <c r="AP3" s="1211"/>
      <c r="AQ3" s="1211"/>
      <c r="AR3" s="1211"/>
      <c r="AS3" s="1212"/>
      <c r="AT3" s="9"/>
      <c r="AU3" s="9"/>
    </row>
    <row r="4" spans="1:47" ht="19" customHeight="1">
      <c r="A4" s="1"/>
      <c r="B4" s="1198" t="s">
        <v>112</v>
      </c>
      <c r="C4" s="1198"/>
      <c r="D4" s="1198"/>
      <c r="E4" s="1198"/>
      <c r="F4" s="1198"/>
      <c r="G4" s="1198"/>
      <c r="H4" s="1198"/>
      <c r="I4" s="1198"/>
      <c r="J4" s="1198"/>
      <c r="K4" s="1198"/>
      <c r="L4" s="1198"/>
      <c r="M4" s="1198"/>
      <c r="N4" s="1189" t="s">
        <v>115</v>
      </c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1"/>
      <c r="AG4" s="1172" t="s">
        <v>119</v>
      </c>
      <c r="AH4" s="1172"/>
      <c r="AI4" s="1172"/>
      <c r="AJ4" s="1172"/>
      <c r="AK4" s="1172"/>
      <c r="AL4" s="1172"/>
      <c r="AM4" s="1172"/>
      <c r="AN4" s="1172"/>
      <c r="AO4" s="1172"/>
      <c r="AP4" s="1172"/>
      <c r="AQ4" s="1172"/>
      <c r="AR4" s="1172"/>
      <c r="AS4" s="1208" t="s">
        <v>12</v>
      </c>
      <c r="AT4" s="12"/>
      <c r="AU4" s="11">
        <v>1</v>
      </c>
    </row>
    <row r="5" spans="1:47" s="38" customFormat="1" ht="14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201" t="s">
        <v>120</v>
      </c>
      <c r="H5" s="1201"/>
      <c r="I5" s="1201"/>
      <c r="J5" s="1201"/>
      <c r="K5" s="1201"/>
      <c r="L5" s="1201"/>
      <c r="M5" s="1202"/>
      <c r="N5" s="1188" t="s">
        <v>107</v>
      </c>
      <c r="O5" s="1197" t="s">
        <v>110</v>
      </c>
      <c r="P5" s="1197"/>
      <c r="Q5" s="1197"/>
      <c r="R5" s="1197"/>
      <c r="S5" s="1197"/>
      <c r="T5" s="1197"/>
      <c r="U5" s="1197" t="s">
        <v>111</v>
      </c>
      <c r="V5" s="1197"/>
      <c r="W5" s="1197"/>
      <c r="X5" s="1197"/>
      <c r="Y5" s="1197"/>
      <c r="Z5" s="1204"/>
      <c r="AA5" s="1203" t="s">
        <v>116</v>
      </c>
      <c r="AB5" s="1203"/>
      <c r="AC5" s="1203"/>
      <c r="AD5" s="1203"/>
      <c r="AE5" s="1203"/>
      <c r="AF5" s="1203"/>
      <c r="AG5" s="1173" t="s">
        <v>117</v>
      </c>
      <c r="AH5" s="1173"/>
      <c r="AI5" s="1173"/>
      <c r="AJ5" s="1173"/>
      <c r="AK5" s="1173"/>
      <c r="AL5" s="1173"/>
      <c r="AM5" s="1173" t="s">
        <v>118</v>
      </c>
      <c r="AN5" s="1173"/>
      <c r="AO5" s="1173"/>
      <c r="AP5" s="1173"/>
      <c r="AQ5" s="1173"/>
      <c r="AR5" s="1178"/>
      <c r="AS5" s="1209"/>
      <c r="AT5" s="12"/>
      <c r="AU5" s="11">
        <v>2</v>
      </c>
    </row>
    <row r="6" spans="1:47" ht="23.5" thickBot="1">
      <c r="A6" s="1"/>
      <c r="B6" s="1175"/>
      <c r="C6" s="1177"/>
      <c r="D6" s="1177"/>
      <c r="E6" s="1177"/>
      <c r="F6" s="1200"/>
      <c r="G6" s="95" t="s">
        <v>107</v>
      </c>
      <c r="H6" s="66" t="s">
        <v>106</v>
      </c>
      <c r="I6" s="67">
        <v>2018</v>
      </c>
      <c r="J6" s="68">
        <v>2019</v>
      </c>
      <c r="K6" s="68">
        <v>2020</v>
      </c>
      <c r="L6" s="68">
        <v>2021</v>
      </c>
      <c r="M6" s="69">
        <v>2022</v>
      </c>
      <c r="N6" s="1188"/>
      <c r="O6" s="49" t="s">
        <v>106</v>
      </c>
      <c r="P6" s="70">
        <v>2018</v>
      </c>
      <c r="Q6" s="71">
        <v>2019</v>
      </c>
      <c r="R6" s="71">
        <v>2020</v>
      </c>
      <c r="S6" s="71">
        <v>2021</v>
      </c>
      <c r="T6" s="72">
        <v>2022</v>
      </c>
      <c r="U6" s="49" t="s">
        <v>106</v>
      </c>
      <c r="V6" s="70">
        <v>2018</v>
      </c>
      <c r="W6" s="71">
        <v>2019</v>
      </c>
      <c r="X6" s="71">
        <v>2020</v>
      </c>
      <c r="Y6" s="71">
        <v>2021</v>
      </c>
      <c r="Z6" s="73">
        <v>2022</v>
      </c>
      <c r="AA6" s="74" t="s">
        <v>106</v>
      </c>
      <c r="AB6" s="75">
        <v>2018</v>
      </c>
      <c r="AC6" s="76">
        <v>2019</v>
      </c>
      <c r="AD6" s="76">
        <v>2020</v>
      </c>
      <c r="AE6" s="76">
        <v>2021</v>
      </c>
      <c r="AF6" s="77">
        <v>2022</v>
      </c>
      <c r="AG6" s="78" t="s">
        <v>106</v>
      </c>
      <c r="AH6" s="79">
        <v>2018</v>
      </c>
      <c r="AI6" s="80">
        <v>2019</v>
      </c>
      <c r="AJ6" s="80">
        <v>2020</v>
      </c>
      <c r="AK6" s="80">
        <v>2021</v>
      </c>
      <c r="AL6" s="81">
        <v>2022</v>
      </c>
      <c r="AM6" s="55" t="s">
        <v>106</v>
      </c>
      <c r="AN6" s="79">
        <v>2018</v>
      </c>
      <c r="AO6" s="80">
        <v>2019</v>
      </c>
      <c r="AP6" s="80">
        <v>2020</v>
      </c>
      <c r="AQ6" s="80">
        <v>2021</v>
      </c>
      <c r="AR6" s="82">
        <v>2022</v>
      </c>
      <c r="AS6" s="1209"/>
      <c r="AT6" s="12"/>
      <c r="AU6" s="11">
        <v>3</v>
      </c>
    </row>
    <row r="7" spans="1:47" s="38" customFormat="1" ht="14.5" thickBot="1">
      <c r="A7" s="1"/>
      <c r="B7" s="1137" t="s">
        <v>121</v>
      </c>
      <c r="C7" s="1138"/>
      <c r="D7" s="1138"/>
      <c r="E7" s="1138"/>
      <c r="F7" s="1138"/>
      <c r="G7" s="454" t="s">
        <v>106</v>
      </c>
      <c r="H7" s="471">
        <f>H10+H13+H16+H19</f>
        <v>1470000</v>
      </c>
      <c r="I7" s="472">
        <f t="shared" ref="I7:M7" si="0">I10+I13+I16+I19</f>
        <v>250700</v>
      </c>
      <c r="J7" s="473">
        <f t="shared" si="0"/>
        <v>269366.66666666669</v>
      </c>
      <c r="K7" s="473">
        <f t="shared" si="0"/>
        <v>257116.66666666669</v>
      </c>
      <c r="L7" s="473">
        <f>L10+L13+L16+L19</f>
        <v>288116.66666666669</v>
      </c>
      <c r="M7" s="474">
        <f t="shared" si="0"/>
        <v>250950</v>
      </c>
      <c r="N7" s="475" t="s">
        <v>106</v>
      </c>
      <c r="O7" s="471">
        <f>O10+O13+O16+O19</f>
        <v>1057407.48</v>
      </c>
      <c r="P7" s="476">
        <f t="shared" ref="P7:AR7" si="1">P10+P13+P16+P19</f>
        <v>206852.6</v>
      </c>
      <c r="Q7" s="477">
        <f t="shared" si="1"/>
        <v>273224.83999999997</v>
      </c>
      <c r="R7" s="477">
        <f t="shared" si="1"/>
        <v>270384.83999999997</v>
      </c>
      <c r="S7" s="477">
        <f t="shared" si="1"/>
        <v>153472.6</v>
      </c>
      <c r="T7" s="478">
        <f t="shared" si="1"/>
        <v>153472.6</v>
      </c>
      <c r="U7" s="471">
        <f t="shared" si="1"/>
        <v>577378.53334670945</v>
      </c>
      <c r="V7" s="476">
        <f t="shared" si="1"/>
        <v>122461.17000000001</v>
      </c>
      <c r="W7" s="477">
        <f t="shared" si="1"/>
        <v>217411.11191813805</v>
      </c>
      <c r="X7" s="477">
        <f t="shared" si="1"/>
        <v>185006.25142857144</v>
      </c>
      <c r="Y7" s="477">
        <f t="shared" si="1"/>
        <v>52500</v>
      </c>
      <c r="Z7" s="479">
        <f t="shared" si="1"/>
        <v>0</v>
      </c>
      <c r="AA7" s="555">
        <f t="shared" si="1"/>
        <v>-480028.94665329054</v>
      </c>
      <c r="AB7" s="556">
        <f t="shared" si="1"/>
        <v>-84391.43</v>
      </c>
      <c r="AC7" s="557">
        <f t="shared" si="1"/>
        <v>-55813.728081861962</v>
      </c>
      <c r="AD7" s="557">
        <f t="shared" si="1"/>
        <v>-85378.588571428583</v>
      </c>
      <c r="AE7" s="557">
        <f t="shared" si="1"/>
        <v>-100972.6</v>
      </c>
      <c r="AF7" s="558">
        <f t="shared" si="1"/>
        <v>-153472.6</v>
      </c>
      <c r="AG7" s="559">
        <f>AG10+AG13+AG16+AG19</f>
        <v>-412592.52</v>
      </c>
      <c r="AH7" s="560">
        <f t="shared" si="1"/>
        <v>-43847.4</v>
      </c>
      <c r="AI7" s="561">
        <f t="shared" si="1"/>
        <v>3858.1733333333468</v>
      </c>
      <c r="AJ7" s="561">
        <f t="shared" si="1"/>
        <v>13268.17333333334</v>
      </c>
      <c r="AK7" s="561">
        <f t="shared" si="1"/>
        <v>-134644.06666666665</v>
      </c>
      <c r="AL7" s="562">
        <f t="shared" si="1"/>
        <v>-97477.4</v>
      </c>
      <c r="AM7" s="555">
        <f>AM10+AM13+AM16+AM19</f>
        <v>-892621.46665329055</v>
      </c>
      <c r="AN7" s="560">
        <f t="shared" si="1"/>
        <v>-128238.82999999999</v>
      </c>
      <c r="AO7" s="561">
        <f t="shared" si="1"/>
        <v>-51955.55474852863</v>
      </c>
      <c r="AP7" s="561">
        <f t="shared" si="1"/>
        <v>-72110.415238095244</v>
      </c>
      <c r="AQ7" s="561">
        <f t="shared" si="1"/>
        <v>-235616.66666666669</v>
      </c>
      <c r="AR7" s="563">
        <f t="shared" si="1"/>
        <v>-250950</v>
      </c>
      <c r="AS7" s="264"/>
      <c r="AT7" s="12"/>
      <c r="AU7" s="11"/>
    </row>
    <row r="8" spans="1:47" s="38" customFormat="1" ht="14.5" thickBot="1">
      <c r="A8" s="1"/>
      <c r="B8" s="1137"/>
      <c r="C8" s="1138"/>
      <c r="D8" s="1138"/>
      <c r="E8" s="1138"/>
      <c r="F8" s="1138"/>
      <c r="G8" s="460" t="s">
        <v>108</v>
      </c>
      <c r="H8" s="117">
        <f t="shared" ref="H8:H9" si="2">H11+H14+H17+H20</f>
        <v>312500</v>
      </c>
      <c r="I8" s="118">
        <f t="shared" ref="I8:M8" si="3">I11+I14+I17+I20</f>
        <v>62500</v>
      </c>
      <c r="J8" s="119">
        <f t="shared" si="3"/>
        <v>62500</v>
      </c>
      <c r="K8" s="119">
        <f t="shared" si="3"/>
        <v>62500</v>
      </c>
      <c r="L8" s="119">
        <f t="shared" si="3"/>
        <v>62500</v>
      </c>
      <c r="M8" s="120">
        <f t="shared" si="3"/>
        <v>62500</v>
      </c>
      <c r="N8" s="90" t="s">
        <v>108</v>
      </c>
      <c r="O8" s="117">
        <f t="shared" ref="O8:O9" si="4">O11+O14+O17+O20</f>
        <v>545647.88348124921</v>
      </c>
      <c r="P8" s="133">
        <f t="shared" ref="P8:AR8" si="5">P11+P14+P17+P20</f>
        <v>113502.30685203575</v>
      </c>
      <c r="Q8" s="134">
        <f t="shared" si="5"/>
        <v>151489.53662921351</v>
      </c>
      <c r="R8" s="134">
        <f t="shared" si="5"/>
        <v>157746.84</v>
      </c>
      <c r="S8" s="134">
        <f t="shared" si="5"/>
        <v>61454.6</v>
      </c>
      <c r="T8" s="135">
        <f t="shared" si="5"/>
        <v>61454.6</v>
      </c>
      <c r="U8" s="117">
        <f t="shared" si="5"/>
        <v>425184.71205267782</v>
      </c>
      <c r="V8" s="133">
        <f t="shared" si="5"/>
        <v>104247.06685203576</v>
      </c>
      <c r="W8" s="134">
        <f t="shared" si="5"/>
        <v>163344.11377207062</v>
      </c>
      <c r="X8" s="134">
        <f t="shared" si="5"/>
        <v>114093.53142857144</v>
      </c>
      <c r="Y8" s="134">
        <f t="shared" si="5"/>
        <v>43500</v>
      </c>
      <c r="Z8" s="136">
        <f t="shared" si="5"/>
        <v>0</v>
      </c>
      <c r="AA8" s="564">
        <f t="shared" si="5"/>
        <v>-120463.17142857144</v>
      </c>
      <c r="AB8" s="565">
        <f t="shared" si="5"/>
        <v>-9255.24</v>
      </c>
      <c r="AC8" s="566">
        <f t="shared" si="5"/>
        <v>11854.577142857139</v>
      </c>
      <c r="AD8" s="566">
        <f t="shared" si="5"/>
        <v>-43653.308571428577</v>
      </c>
      <c r="AE8" s="566">
        <f t="shared" si="5"/>
        <v>-17954.599999999999</v>
      </c>
      <c r="AF8" s="567">
        <f t="shared" si="5"/>
        <v>-61454.6</v>
      </c>
      <c r="AG8" s="568">
        <f t="shared" si="5"/>
        <v>233147.88348124927</v>
      </c>
      <c r="AH8" s="569">
        <f t="shared" si="5"/>
        <v>51002.306852035748</v>
      </c>
      <c r="AI8" s="570">
        <f t="shared" si="5"/>
        <v>88989.5366292135</v>
      </c>
      <c r="AJ8" s="570">
        <f t="shared" si="5"/>
        <v>95246.840000000011</v>
      </c>
      <c r="AK8" s="570">
        <f t="shared" si="5"/>
        <v>-1045.3999999999965</v>
      </c>
      <c r="AL8" s="571">
        <f t="shared" si="5"/>
        <v>-1045.3999999999965</v>
      </c>
      <c r="AM8" s="564">
        <f t="shared" si="5"/>
        <v>112684.71205267782</v>
      </c>
      <c r="AN8" s="569">
        <f t="shared" si="5"/>
        <v>41747.066852035758</v>
      </c>
      <c r="AO8" s="570">
        <f t="shared" si="5"/>
        <v>100844.11377207063</v>
      </c>
      <c r="AP8" s="570">
        <f t="shared" si="5"/>
        <v>51593.531428571441</v>
      </c>
      <c r="AQ8" s="570">
        <f t="shared" si="5"/>
        <v>-19000</v>
      </c>
      <c r="AR8" s="572">
        <f t="shared" si="5"/>
        <v>-62500</v>
      </c>
      <c r="AS8" s="265"/>
      <c r="AT8" s="12"/>
      <c r="AU8" s="11"/>
    </row>
    <row r="9" spans="1:47" s="38" customFormat="1" ht="14.5" thickBot="1">
      <c r="A9" s="1"/>
      <c r="B9" s="1137"/>
      <c r="C9" s="1138"/>
      <c r="D9" s="1138"/>
      <c r="E9" s="1138"/>
      <c r="F9" s="1138"/>
      <c r="G9" s="480" t="s">
        <v>109</v>
      </c>
      <c r="H9" s="121">
        <f t="shared" si="2"/>
        <v>0</v>
      </c>
      <c r="I9" s="122">
        <f t="shared" ref="I9:M9" si="6">I12+I15+I18+I21</f>
        <v>0</v>
      </c>
      <c r="J9" s="123">
        <f t="shared" si="6"/>
        <v>0</v>
      </c>
      <c r="K9" s="123">
        <f t="shared" si="6"/>
        <v>0</v>
      </c>
      <c r="L9" s="123">
        <f t="shared" si="6"/>
        <v>0</v>
      </c>
      <c r="M9" s="124">
        <f t="shared" si="6"/>
        <v>0</v>
      </c>
      <c r="N9" s="91" t="s">
        <v>109</v>
      </c>
      <c r="O9" s="121">
        <f t="shared" si="4"/>
        <v>511759.59651875077</v>
      </c>
      <c r="P9" s="137">
        <f t="shared" ref="P9:AR9" si="7">P12+P15+P18+P21</f>
        <v>93350.293147964258</v>
      </c>
      <c r="Q9" s="138">
        <f t="shared" si="7"/>
        <v>121735.30337078651</v>
      </c>
      <c r="R9" s="138">
        <f t="shared" si="7"/>
        <v>112638</v>
      </c>
      <c r="S9" s="138">
        <f t="shared" si="7"/>
        <v>92018</v>
      </c>
      <c r="T9" s="139">
        <f t="shared" si="7"/>
        <v>92018</v>
      </c>
      <c r="U9" s="121">
        <f t="shared" si="7"/>
        <v>152193.82129403166</v>
      </c>
      <c r="V9" s="137">
        <f t="shared" si="7"/>
        <v>18214.103147964248</v>
      </c>
      <c r="W9" s="138">
        <f t="shared" si="7"/>
        <v>54066.998146067417</v>
      </c>
      <c r="X9" s="138">
        <f t="shared" si="7"/>
        <v>70912.72</v>
      </c>
      <c r="Y9" s="138">
        <f t="shared" si="7"/>
        <v>9000</v>
      </c>
      <c r="Z9" s="140">
        <f t="shared" si="7"/>
        <v>0</v>
      </c>
      <c r="AA9" s="573">
        <f t="shared" si="7"/>
        <v>-359565.77522471914</v>
      </c>
      <c r="AB9" s="574">
        <f>AB12+AB15+AB18+AB21</f>
        <v>-75136.19</v>
      </c>
      <c r="AC9" s="575">
        <f t="shared" si="7"/>
        <v>-67668.305224719108</v>
      </c>
      <c r="AD9" s="575">
        <f t="shared" si="7"/>
        <v>-41725.279999999999</v>
      </c>
      <c r="AE9" s="575">
        <f t="shared" si="7"/>
        <v>-83018</v>
      </c>
      <c r="AF9" s="576">
        <f t="shared" si="7"/>
        <v>-92018</v>
      </c>
      <c r="AG9" s="577">
        <f t="shared" si="7"/>
        <v>511759.59651875077</v>
      </c>
      <c r="AH9" s="578">
        <f t="shared" si="7"/>
        <v>93350.293147964258</v>
      </c>
      <c r="AI9" s="579">
        <f t="shared" si="7"/>
        <v>121735.30337078651</v>
      </c>
      <c r="AJ9" s="579">
        <f t="shared" si="7"/>
        <v>112638</v>
      </c>
      <c r="AK9" s="579">
        <f t="shared" si="7"/>
        <v>92018</v>
      </c>
      <c r="AL9" s="580">
        <f t="shared" si="7"/>
        <v>92018</v>
      </c>
      <c r="AM9" s="573">
        <f t="shared" si="7"/>
        <v>152193.82129403166</v>
      </c>
      <c r="AN9" s="578">
        <f t="shared" si="7"/>
        <v>18214.103147964248</v>
      </c>
      <c r="AO9" s="579">
        <f t="shared" si="7"/>
        <v>54066.998146067417</v>
      </c>
      <c r="AP9" s="579">
        <f t="shared" si="7"/>
        <v>70912.72</v>
      </c>
      <c r="AQ9" s="579">
        <f t="shared" si="7"/>
        <v>9000</v>
      </c>
      <c r="AR9" s="581">
        <f t="shared" si="7"/>
        <v>0</v>
      </c>
      <c r="AS9" s="266"/>
      <c r="AT9" s="12"/>
      <c r="AU9" s="11"/>
    </row>
    <row r="10" spans="1:47" s="38" customFormat="1" ht="14">
      <c r="A10" s="1"/>
      <c r="B10" s="1179" t="s">
        <v>144</v>
      </c>
      <c r="C10" s="1180"/>
      <c r="D10" s="1180"/>
      <c r="E10" s="1180"/>
      <c r="F10" s="1181"/>
      <c r="G10" s="462" t="s">
        <v>106</v>
      </c>
      <c r="H10" s="875">
        <f>H23</f>
        <v>312500</v>
      </c>
      <c r="I10" s="765">
        <f t="shared" ref="I10:M10" si="8">I23</f>
        <v>62500</v>
      </c>
      <c r="J10" s="766">
        <f t="shared" si="8"/>
        <v>62500</v>
      </c>
      <c r="K10" s="766">
        <f t="shared" si="8"/>
        <v>62500</v>
      </c>
      <c r="L10" s="766">
        <f>L23</f>
        <v>62500</v>
      </c>
      <c r="M10" s="767">
        <f t="shared" si="8"/>
        <v>62500</v>
      </c>
      <c r="N10" s="781" t="s">
        <v>106</v>
      </c>
      <c r="O10" s="782">
        <f>O23</f>
        <v>288809</v>
      </c>
      <c r="P10" s="771">
        <f t="shared" ref="P10:AR10" si="9">P23</f>
        <v>57761.8</v>
      </c>
      <c r="Q10" s="772">
        <f t="shared" si="9"/>
        <v>57761.8</v>
      </c>
      <c r="R10" s="772">
        <f t="shared" si="9"/>
        <v>57761.8</v>
      </c>
      <c r="S10" s="772">
        <f t="shared" si="9"/>
        <v>57761.8</v>
      </c>
      <c r="T10" s="773">
        <f t="shared" si="9"/>
        <v>57761.8</v>
      </c>
      <c r="U10" s="782">
        <f t="shared" si="9"/>
        <v>210000</v>
      </c>
      <c r="V10" s="771">
        <f t="shared" si="9"/>
        <v>52500</v>
      </c>
      <c r="W10" s="772">
        <f t="shared" si="9"/>
        <v>52500</v>
      </c>
      <c r="X10" s="772">
        <f t="shared" si="9"/>
        <v>52500</v>
      </c>
      <c r="Y10" s="772">
        <f t="shared" si="9"/>
        <v>52500</v>
      </c>
      <c r="Z10" s="774">
        <f t="shared" si="9"/>
        <v>0</v>
      </c>
      <c r="AA10" s="783">
        <f t="shared" si="9"/>
        <v>-78809</v>
      </c>
      <c r="AB10" s="775">
        <f t="shared" si="9"/>
        <v>-5261.8</v>
      </c>
      <c r="AC10" s="776">
        <f t="shared" si="9"/>
        <v>-5261.8</v>
      </c>
      <c r="AD10" s="776">
        <f t="shared" si="9"/>
        <v>-5261.8</v>
      </c>
      <c r="AE10" s="776">
        <f t="shared" si="9"/>
        <v>-5261.8</v>
      </c>
      <c r="AF10" s="777">
        <f t="shared" si="9"/>
        <v>-57761.8</v>
      </c>
      <c r="AG10" s="784">
        <f t="shared" si="9"/>
        <v>-23691</v>
      </c>
      <c r="AH10" s="768">
        <f t="shared" si="9"/>
        <v>-4738.1999999999971</v>
      </c>
      <c r="AI10" s="769">
        <f t="shared" si="9"/>
        <v>-4738.1999999999971</v>
      </c>
      <c r="AJ10" s="769">
        <f t="shared" si="9"/>
        <v>-4738.1999999999971</v>
      </c>
      <c r="AK10" s="769">
        <f t="shared" si="9"/>
        <v>-4738.1999999999971</v>
      </c>
      <c r="AL10" s="778">
        <f t="shared" si="9"/>
        <v>-4738.1999999999971</v>
      </c>
      <c r="AM10" s="783">
        <f t="shared" si="9"/>
        <v>-102500</v>
      </c>
      <c r="AN10" s="768">
        <f t="shared" si="9"/>
        <v>-10000</v>
      </c>
      <c r="AO10" s="769">
        <f t="shared" si="9"/>
        <v>-10000</v>
      </c>
      <c r="AP10" s="769">
        <f t="shared" si="9"/>
        <v>-10000</v>
      </c>
      <c r="AQ10" s="769">
        <f t="shared" si="9"/>
        <v>-10000</v>
      </c>
      <c r="AR10" s="779">
        <f t="shared" si="9"/>
        <v>-62500</v>
      </c>
      <c r="AS10" s="265"/>
      <c r="AT10" s="12"/>
      <c r="AU10" s="11"/>
    </row>
    <row r="11" spans="1:47" s="38" customFormat="1" ht="14">
      <c r="A11" s="1"/>
      <c r="B11" s="1182"/>
      <c r="C11" s="1183"/>
      <c r="D11" s="1183"/>
      <c r="E11" s="1183"/>
      <c r="F11" s="1184"/>
      <c r="G11" s="460" t="s">
        <v>108</v>
      </c>
      <c r="H11" s="117">
        <f t="shared" ref="H11:H12" si="10">H24</f>
        <v>312500</v>
      </c>
      <c r="I11" s="118">
        <f t="shared" ref="I11:M11" si="11">I24</f>
        <v>62500</v>
      </c>
      <c r="J11" s="119">
        <f t="shared" si="11"/>
        <v>62500</v>
      </c>
      <c r="K11" s="119">
        <f t="shared" si="11"/>
        <v>62500</v>
      </c>
      <c r="L11" s="119">
        <f t="shared" si="11"/>
        <v>62500</v>
      </c>
      <c r="M11" s="120">
        <f t="shared" si="11"/>
        <v>62500</v>
      </c>
      <c r="N11" s="90" t="s">
        <v>108</v>
      </c>
      <c r="O11" s="117">
        <f t="shared" ref="O11:AR11" si="12">O24</f>
        <v>236929</v>
      </c>
      <c r="P11" s="133">
        <f t="shared" si="12"/>
        <v>47385.8</v>
      </c>
      <c r="Q11" s="134">
        <f t="shared" si="12"/>
        <v>47385.8</v>
      </c>
      <c r="R11" s="134">
        <f t="shared" si="12"/>
        <v>47385.8</v>
      </c>
      <c r="S11" s="134">
        <f t="shared" si="12"/>
        <v>47385.8</v>
      </c>
      <c r="T11" s="770">
        <f t="shared" si="12"/>
        <v>47385.8</v>
      </c>
      <c r="U11" s="117">
        <f t="shared" si="12"/>
        <v>174000</v>
      </c>
      <c r="V11" s="133">
        <f t="shared" si="12"/>
        <v>43500</v>
      </c>
      <c r="W11" s="134">
        <f t="shared" si="12"/>
        <v>43500</v>
      </c>
      <c r="X11" s="134">
        <f t="shared" si="12"/>
        <v>43500</v>
      </c>
      <c r="Y11" s="134">
        <f t="shared" si="12"/>
        <v>43500</v>
      </c>
      <c r="Z11" s="136">
        <f t="shared" si="12"/>
        <v>0</v>
      </c>
      <c r="AA11" s="564">
        <f t="shared" si="12"/>
        <v>-62929</v>
      </c>
      <c r="AB11" s="565">
        <f t="shared" si="12"/>
        <v>-3885.8</v>
      </c>
      <c r="AC11" s="566">
        <f t="shared" si="12"/>
        <v>-3885.8</v>
      </c>
      <c r="AD11" s="566">
        <f t="shared" si="12"/>
        <v>-3885.8</v>
      </c>
      <c r="AE11" s="566">
        <f t="shared" si="12"/>
        <v>-3885.8</v>
      </c>
      <c r="AF11" s="567">
        <f t="shared" si="12"/>
        <v>-47385.8</v>
      </c>
      <c r="AG11" s="568">
        <f t="shared" si="12"/>
        <v>-75571</v>
      </c>
      <c r="AH11" s="569">
        <f t="shared" si="12"/>
        <v>-15114.199999999997</v>
      </c>
      <c r="AI11" s="570">
        <f t="shared" si="12"/>
        <v>-15114.199999999997</v>
      </c>
      <c r="AJ11" s="570">
        <f t="shared" si="12"/>
        <v>-15114.199999999997</v>
      </c>
      <c r="AK11" s="570">
        <f t="shared" si="12"/>
        <v>-15114.199999999997</v>
      </c>
      <c r="AL11" s="780">
        <f t="shared" si="12"/>
        <v>-15114.199999999997</v>
      </c>
      <c r="AM11" s="564">
        <f t="shared" si="12"/>
        <v>-138500</v>
      </c>
      <c r="AN11" s="569">
        <f t="shared" si="12"/>
        <v>-19000</v>
      </c>
      <c r="AO11" s="570">
        <f t="shared" si="12"/>
        <v>-19000</v>
      </c>
      <c r="AP11" s="570">
        <f t="shared" si="12"/>
        <v>-19000</v>
      </c>
      <c r="AQ11" s="570">
        <f t="shared" si="12"/>
        <v>-19000</v>
      </c>
      <c r="AR11" s="572">
        <f t="shared" si="12"/>
        <v>-62500</v>
      </c>
      <c r="AS11" s="265"/>
      <c r="AT11" s="12"/>
      <c r="AU11" s="11"/>
    </row>
    <row r="12" spans="1:47" s="38" customFormat="1" ht="14.5" thickBot="1">
      <c r="A12" s="1"/>
      <c r="B12" s="1185"/>
      <c r="C12" s="1186"/>
      <c r="D12" s="1186"/>
      <c r="E12" s="1186"/>
      <c r="F12" s="1187"/>
      <c r="G12" s="461" t="s">
        <v>109</v>
      </c>
      <c r="H12" s="125">
        <f t="shared" si="10"/>
        <v>0</v>
      </c>
      <c r="I12" s="126">
        <f t="shared" ref="I12:M12" si="13">I25</f>
        <v>0</v>
      </c>
      <c r="J12" s="127">
        <f t="shared" si="13"/>
        <v>0</v>
      </c>
      <c r="K12" s="127">
        <f t="shared" si="13"/>
        <v>0</v>
      </c>
      <c r="L12" s="127">
        <f t="shared" si="13"/>
        <v>0</v>
      </c>
      <c r="M12" s="128">
        <f t="shared" si="13"/>
        <v>0</v>
      </c>
      <c r="N12" s="93" t="s">
        <v>109</v>
      </c>
      <c r="O12" s="125">
        <f t="shared" ref="O12:AR12" si="14">O25</f>
        <v>51880</v>
      </c>
      <c r="P12" s="141">
        <f t="shared" si="14"/>
        <v>10376</v>
      </c>
      <c r="Q12" s="142">
        <f t="shared" si="14"/>
        <v>10376</v>
      </c>
      <c r="R12" s="142">
        <f t="shared" si="14"/>
        <v>10376</v>
      </c>
      <c r="S12" s="142">
        <f t="shared" si="14"/>
        <v>10376</v>
      </c>
      <c r="T12" s="747">
        <f t="shared" si="14"/>
        <v>10376</v>
      </c>
      <c r="U12" s="125">
        <f t="shared" si="14"/>
        <v>36000</v>
      </c>
      <c r="V12" s="141">
        <f t="shared" si="14"/>
        <v>9000</v>
      </c>
      <c r="W12" s="142">
        <f t="shared" si="14"/>
        <v>9000</v>
      </c>
      <c r="X12" s="142">
        <f t="shared" si="14"/>
        <v>9000</v>
      </c>
      <c r="Y12" s="142">
        <f t="shared" si="14"/>
        <v>9000</v>
      </c>
      <c r="Z12" s="144">
        <f t="shared" si="14"/>
        <v>0</v>
      </c>
      <c r="AA12" s="582">
        <f t="shared" si="14"/>
        <v>-15880</v>
      </c>
      <c r="AB12" s="583">
        <f t="shared" si="14"/>
        <v>-1376</v>
      </c>
      <c r="AC12" s="584">
        <f t="shared" si="14"/>
        <v>-1376</v>
      </c>
      <c r="AD12" s="584">
        <f t="shared" si="14"/>
        <v>-1376</v>
      </c>
      <c r="AE12" s="584">
        <f t="shared" si="14"/>
        <v>-1376</v>
      </c>
      <c r="AF12" s="585">
        <f t="shared" si="14"/>
        <v>-10376</v>
      </c>
      <c r="AG12" s="586">
        <f t="shared" si="14"/>
        <v>51880</v>
      </c>
      <c r="AH12" s="587">
        <f t="shared" si="14"/>
        <v>10376</v>
      </c>
      <c r="AI12" s="588">
        <f t="shared" si="14"/>
        <v>10376</v>
      </c>
      <c r="AJ12" s="588">
        <f t="shared" si="14"/>
        <v>10376</v>
      </c>
      <c r="AK12" s="588">
        <f t="shared" si="14"/>
        <v>10376</v>
      </c>
      <c r="AL12" s="748">
        <f t="shared" si="14"/>
        <v>10376</v>
      </c>
      <c r="AM12" s="582">
        <f t="shared" si="14"/>
        <v>36000</v>
      </c>
      <c r="AN12" s="587">
        <f t="shared" si="14"/>
        <v>9000</v>
      </c>
      <c r="AO12" s="588">
        <f t="shared" si="14"/>
        <v>9000</v>
      </c>
      <c r="AP12" s="588">
        <f t="shared" si="14"/>
        <v>9000</v>
      </c>
      <c r="AQ12" s="588">
        <f t="shared" si="14"/>
        <v>9000</v>
      </c>
      <c r="AR12" s="590">
        <f t="shared" si="14"/>
        <v>0</v>
      </c>
      <c r="AS12" s="469"/>
      <c r="AT12" s="12"/>
      <c r="AU12" s="11"/>
    </row>
    <row r="13" spans="1:47" s="38" customFormat="1" ht="14.5" thickBot="1">
      <c r="A13" s="1"/>
      <c r="B13" s="1137" t="s">
        <v>134</v>
      </c>
      <c r="C13" s="1138"/>
      <c r="D13" s="1138"/>
      <c r="E13" s="1138"/>
      <c r="F13" s="1138"/>
      <c r="G13" s="462" t="s">
        <v>106</v>
      </c>
      <c r="H13" s="129">
        <f>H45+H60+H75+H87+H96+H111</f>
        <v>778500</v>
      </c>
      <c r="I13" s="130">
        <f>I45+I60+I75+I87+I96+I111</f>
        <v>124450</v>
      </c>
      <c r="J13" s="131">
        <f t="shared" ref="J13:AR13" si="15">J45+J60+J75+J87+J96+J111</f>
        <v>133616.66666666669</v>
      </c>
      <c r="K13" s="131">
        <f t="shared" si="15"/>
        <v>119866.66666666667</v>
      </c>
      <c r="L13" s="131">
        <f t="shared" si="15"/>
        <v>132366.66666666669</v>
      </c>
      <c r="M13" s="132">
        <f t="shared" si="15"/>
        <v>118200</v>
      </c>
      <c r="N13" s="94" t="s">
        <v>106</v>
      </c>
      <c r="O13" s="129">
        <f t="shared" si="15"/>
        <v>395140.48</v>
      </c>
      <c r="P13" s="145">
        <f t="shared" si="15"/>
        <v>69839.200000000012</v>
      </c>
      <c r="Q13" s="146">
        <f t="shared" si="15"/>
        <v>138811.44</v>
      </c>
      <c r="R13" s="146">
        <f t="shared" si="15"/>
        <v>135971.44</v>
      </c>
      <c r="S13" s="146">
        <f t="shared" si="15"/>
        <v>25259.200000000001</v>
      </c>
      <c r="T13" s="147">
        <f t="shared" si="15"/>
        <v>25259.200000000001</v>
      </c>
      <c r="U13" s="129">
        <f t="shared" si="15"/>
        <v>270103.62691813806</v>
      </c>
      <c r="V13" s="145">
        <f t="shared" si="15"/>
        <v>50936.705714285716</v>
      </c>
      <c r="W13" s="146">
        <f t="shared" si="15"/>
        <v>134017.27477528091</v>
      </c>
      <c r="X13" s="146">
        <f t="shared" si="15"/>
        <v>85149.646428571432</v>
      </c>
      <c r="Y13" s="146">
        <f t="shared" si="15"/>
        <v>0</v>
      </c>
      <c r="Z13" s="148">
        <f t="shared" si="15"/>
        <v>0</v>
      </c>
      <c r="AA13" s="591">
        <f t="shared" si="15"/>
        <v>-125036.85308186198</v>
      </c>
      <c r="AB13" s="592">
        <f t="shared" si="15"/>
        <v>-18902.494285714285</v>
      </c>
      <c r="AC13" s="593">
        <f t="shared" si="15"/>
        <v>-4794.165224719105</v>
      </c>
      <c r="AD13" s="593">
        <f t="shared" si="15"/>
        <v>-50821.793571428578</v>
      </c>
      <c r="AE13" s="593">
        <f t="shared" si="15"/>
        <v>-25259.200000000001</v>
      </c>
      <c r="AF13" s="594">
        <f t="shared" si="15"/>
        <v>-25259.200000000001</v>
      </c>
      <c r="AG13" s="595">
        <f t="shared" si="15"/>
        <v>-383359.52</v>
      </c>
      <c r="AH13" s="596">
        <f t="shared" si="15"/>
        <v>-54610.8</v>
      </c>
      <c r="AI13" s="597">
        <f t="shared" si="15"/>
        <v>5194.7733333333454</v>
      </c>
      <c r="AJ13" s="597">
        <f t="shared" si="15"/>
        <v>16104.773333333338</v>
      </c>
      <c r="AK13" s="597">
        <f t="shared" si="15"/>
        <v>-107107.46666666666</v>
      </c>
      <c r="AL13" s="598">
        <f t="shared" si="15"/>
        <v>-92940.799999999988</v>
      </c>
      <c r="AM13" s="591">
        <f t="shared" si="15"/>
        <v>-508396.37308186194</v>
      </c>
      <c r="AN13" s="596">
        <f t="shared" si="15"/>
        <v>-73513.294285714277</v>
      </c>
      <c r="AO13" s="597">
        <f t="shared" si="15"/>
        <v>400.60810861422942</v>
      </c>
      <c r="AP13" s="597">
        <f t="shared" si="15"/>
        <v>-34717.020238095247</v>
      </c>
      <c r="AQ13" s="597">
        <f t="shared" si="15"/>
        <v>-132366.66666666669</v>
      </c>
      <c r="AR13" s="599">
        <f t="shared" si="15"/>
        <v>-118200</v>
      </c>
      <c r="AS13" s="470"/>
      <c r="AT13" s="12"/>
      <c r="AU13" s="11"/>
    </row>
    <row r="14" spans="1:47" s="38" customFormat="1" ht="14.5" thickBot="1">
      <c r="A14" s="1"/>
      <c r="B14" s="1137"/>
      <c r="C14" s="1138"/>
      <c r="D14" s="1138"/>
      <c r="E14" s="1138"/>
      <c r="F14" s="1138"/>
      <c r="G14" s="460" t="s">
        <v>108</v>
      </c>
      <c r="H14" s="117">
        <f>H46+H61+H76+H88+H97+H112</f>
        <v>0</v>
      </c>
      <c r="I14" s="118">
        <f t="shared" ref="I14:M14" si="16">I46+I61+I76+I88+I97+I112</f>
        <v>0</v>
      </c>
      <c r="J14" s="119">
        <f t="shared" si="16"/>
        <v>0</v>
      </c>
      <c r="K14" s="119">
        <f t="shared" si="16"/>
        <v>0</v>
      </c>
      <c r="L14" s="119">
        <f t="shared" si="16"/>
        <v>0</v>
      </c>
      <c r="M14" s="120">
        <f t="shared" si="16"/>
        <v>0</v>
      </c>
      <c r="N14" s="90" t="s">
        <v>108</v>
      </c>
      <c r="O14" s="117">
        <f t="shared" ref="O14:AR14" si="17">O46+O61+O76+O88+O97+O112</f>
        <v>284470.88348124927</v>
      </c>
      <c r="P14" s="133">
        <f t="shared" si="17"/>
        <v>56706.906852035747</v>
      </c>
      <c r="Q14" s="134">
        <f t="shared" si="17"/>
        <v>97294.136629213492</v>
      </c>
      <c r="R14" s="134">
        <f t="shared" si="17"/>
        <v>103551.44</v>
      </c>
      <c r="S14" s="134">
        <f t="shared" si="17"/>
        <v>13459.2</v>
      </c>
      <c r="T14" s="135">
        <f t="shared" si="17"/>
        <v>13459.2</v>
      </c>
      <c r="U14" s="117">
        <f t="shared" si="17"/>
        <v>227800.1406241064</v>
      </c>
      <c r="V14" s="133">
        <f t="shared" si="17"/>
        <v>48401.352566321468</v>
      </c>
      <c r="W14" s="134">
        <f t="shared" si="17"/>
        <v>108805.25662921349</v>
      </c>
      <c r="X14" s="134">
        <f t="shared" si="17"/>
        <v>70593.531428571441</v>
      </c>
      <c r="Y14" s="134">
        <f t="shared" si="17"/>
        <v>0</v>
      </c>
      <c r="Z14" s="136">
        <f t="shared" si="17"/>
        <v>0</v>
      </c>
      <c r="AA14" s="564">
        <f t="shared" si="17"/>
        <v>-56670.742857142868</v>
      </c>
      <c r="AB14" s="565">
        <f t="shared" si="17"/>
        <v>-8305.5542857142864</v>
      </c>
      <c r="AC14" s="566">
        <f t="shared" si="17"/>
        <v>11511.119999999997</v>
      </c>
      <c r="AD14" s="566">
        <f t="shared" si="17"/>
        <v>-32957.908571428576</v>
      </c>
      <c r="AE14" s="566">
        <f t="shared" si="17"/>
        <v>-13459.2</v>
      </c>
      <c r="AF14" s="567">
        <f t="shared" si="17"/>
        <v>-13459.2</v>
      </c>
      <c r="AG14" s="568">
        <f t="shared" si="17"/>
        <v>284470.88348124927</v>
      </c>
      <c r="AH14" s="569">
        <f t="shared" si="17"/>
        <v>56706.906852035747</v>
      </c>
      <c r="AI14" s="570">
        <f t="shared" si="17"/>
        <v>97294.136629213492</v>
      </c>
      <c r="AJ14" s="570">
        <f t="shared" si="17"/>
        <v>103551.44</v>
      </c>
      <c r="AK14" s="570">
        <f t="shared" si="17"/>
        <v>13459.2</v>
      </c>
      <c r="AL14" s="571">
        <f t="shared" si="17"/>
        <v>13459.2</v>
      </c>
      <c r="AM14" s="564">
        <f t="shared" si="17"/>
        <v>227800.1406241064</v>
      </c>
      <c r="AN14" s="569">
        <f t="shared" si="17"/>
        <v>48401.352566321468</v>
      </c>
      <c r="AO14" s="570">
        <f t="shared" si="17"/>
        <v>108805.25662921349</v>
      </c>
      <c r="AP14" s="570">
        <f t="shared" si="17"/>
        <v>70593.531428571441</v>
      </c>
      <c r="AQ14" s="570">
        <f t="shared" si="17"/>
        <v>0</v>
      </c>
      <c r="AR14" s="572">
        <f t="shared" si="17"/>
        <v>0</v>
      </c>
      <c r="AS14" s="265"/>
      <c r="AT14" s="12"/>
      <c r="AU14" s="11"/>
    </row>
    <row r="15" spans="1:47" s="38" customFormat="1" ht="14">
      <c r="A15" s="1"/>
      <c r="B15" s="1139"/>
      <c r="C15" s="1140"/>
      <c r="D15" s="1140"/>
      <c r="E15" s="1140"/>
      <c r="F15" s="1140"/>
      <c r="G15" s="461" t="s">
        <v>109</v>
      </c>
      <c r="H15" s="125">
        <f>H47+H62+H77+H89+H98+H113</f>
        <v>0</v>
      </c>
      <c r="I15" s="126">
        <f t="shared" ref="I15:M15" si="18">I47+I62+I77+I89+I98+I113</f>
        <v>0</v>
      </c>
      <c r="J15" s="127">
        <f t="shared" si="18"/>
        <v>0</v>
      </c>
      <c r="K15" s="127">
        <f t="shared" si="18"/>
        <v>0</v>
      </c>
      <c r="L15" s="127">
        <f t="shared" si="18"/>
        <v>0</v>
      </c>
      <c r="M15" s="128">
        <f t="shared" si="18"/>
        <v>0</v>
      </c>
      <c r="N15" s="93" t="s">
        <v>109</v>
      </c>
      <c r="O15" s="125">
        <f t="shared" ref="O15:AR15" si="19">O47+O62+O77+O89+O98+O113</f>
        <v>110669.59651875077</v>
      </c>
      <c r="P15" s="141">
        <f t="shared" si="19"/>
        <v>13132.29314796425</v>
      </c>
      <c r="Q15" s="142">
        <f t="shared" si="19"/>
        <v>41517.303370786518</v>
      </c>
      <c r="R15" s="142">
        <f t="shared" si="19"/>
        <v>32420</v>
      </c>
      <c r="S15" s="142">
        <f t="shared" si="19"/>
        <v>11800</v>
      </c>
      <c r="T15" s="143">
        <f t="shared" si="19"/>
        <v>11800</v>
      </c>
      <c r="U15" s="125">
        <f t="shared" si="19"/>
        <v>42303.486294031667</v>
      </c>
      <c r="V15" s="141">
        <f t="shared" si="19"/>
        <v>2535.3531479642502</v>
      </c>
      <c r="W15" s="142">
        <f t="shared" si="19"/>
        <v>25212.018146067418</v>
      </c>
      <c r="X15" s="142">
        <f t="shared" si="19"/>
        <v>14556.115</v>
      </c>
      <c r="Y15" s="142">
        <f t="shared" si="19"/>
        <v>0</v>
      </c>
      <c r="Z15" s="144">
        <f t="shared" si="19"/>
        <v>0</v>
      </c>
      <c r="AA15" s="582">
        <f t="shared" si="19"/>
        <v>-68366.110224719101</v>
      </c>
      <c r="AB15" s="583">
        <f t="shared" si="19"/>
        <v>-10596.94</v>
      </c>
      <c r="AC15" s="584">
        <f t="shared" si="19"/>
        <v>-16305.2852247191</v>
      </c>
      <c r="AD15" s="584">
        <f t="shared" si="19"/>
        <v>-17863.885000000002</v>
      </c>
      <c r="AE15" s="584">
        <f t="shared" si="19"/>
        <v>-11800</v>
      </c>
      <c r="AF15" s="585">
        <f t="shared" si="19"/>
        <v>-11800</v>
      </c>
      <c r="AG15" s="586">
        <f t="shared" si="19"/>
        <v>110669.59651875077</v>
      </c>
      <c r="AH15" s="587">
        <f t="shared" si="19"/>
        <v>13132.29314796425</v>
      </c>
      <c r="AI15" s="588">
        <f t="shared" si="19"/>
        <v>41517.303370786518</v>
      </c>
      <c r="AJ15" s="588">
        <f t="shared" si="19"/>
        <v>32420</v>
      </c>
      <c r="AK15" s="588">
        <f t="shared" si="19"/>
        <v>11800</v>
      </c>
      <c r="AL15" s="589">
        <f t="shared" si="19"/>
        <v>11800</v>
      </c>
      <c r="AM15" s="582">
        <f t="shared" si="19"/>
        <v>42303.486294031667</v>
      </c>
      <c r="AN15" s="587">
        <f t="shared" si="19"/>
        <v>2535.3531479642502</v>
      </c>
      <c r="AO15" s="588">
        <f t="shared" si="19"/>
        <v>25212.018146067418</v>
      </c>
      <c r="AP15" s="588">
        <f t="shared" si="19"/>
        <v>14556.115</v>
      </c>
      <c r="AQ15" s="588">
        <f t="shared" si="19"/>
        <v>0</v>
      </c>
      <c r="AR15" s="590">
        <f t="shared" si="19"/>
        <v>0</v>
      </c>
      <c r="AS15" s="469"/>
      <c r="AT15" s="12"/>
      <c r="AU15" s="11"/>
    </row>
    <row r="16" spans="1:47" s="38" customFormat="1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129">
        <f>H124+H139+H154</f>
        <v>131500</v>
      </c>
      <c r="I16" s="130">
        <f t="shared" ref="I16:AR16" si="20">I124+I139+I154</f>
        <v>26750</v>
      </c>
      <c r="J16" s="131">
        <f t="shared" si="20"/>
        <v>20250</v>
      </c>
      <c r="K16" s="131">
        <f t="shared" si="20"/>
        <v>20250</v>
      </c>
      <c r="L16" s="131">
        <f t="shared" si="20"/>
        <v>40250</v>
      </c>
      <c r="M16" s="132">
        <f t="shared" si="20"/>
        <v>20250</v>
      </c>
      <c r="N16" s="94" t="s">
        <v>106</v>
      </c>
      <c r="O16" s="129">
        <f t="shared" si="20"/>
        <v>171710</v>
      </c>
      <c r="P16" s="145">
        <f t="shared" si="20"/>
        <v>34342</v>
      </c>
      <c r="Q16" s="146">
        <f t="shared" si="20"/>
        <v>34342</v>
      </c>
      <c r="R16" s="146">
        <f t="shared" si="20"/>
        <v>34342</v>
      </c>
      <c r="S16" s="146">
        <f t="shared" si="20"/>
        <v>34342</v>
      </c>
      <c r="T16" s="147">
        <f t="shared" si="20"/>
        <v>34342</v>
      </c>
      <c r="U16" s="129">
        <f t="shared" si="20"/>
        <v>21401.605</v>
      </c>
      <c r="V16" s="145">
        <f t="shared" si="20"/>
        <v>450</v>
      </c>
      <c r="W16" s="146">
        <f t="shared" si="20"/>
        <v>240</v>
      </c>
      <c r="X16" s="146">
        <f t="shared" si="20"/>
        <v>20711.605</v>
      </c>
      <c r="Y16" s="146">
        <f t="shared" si="20"/>
        <v>0</v>
      </c>
      <c r="Z16" s="148">
        <f t="shared" si="20"/>
        <v>0</v>
      </c>
      <c r="AA16" s="591">
        <f t="shared" si="20"/>
        <v>-150308.39500000002</v>
      </c>
      <c r="AB16" s="592">
        <f t="shared" si="20"/>
        <v>-33892</v>
      </c>
      <c r="AC16" s="593">
        <f t="shared" si="20"/>
        <v>-34102</v>
      </c>
      <c r="AD16" s="593">
        <f t="shared" si="20"/>
        <v>-13630.395</v>
      </c>
      <c r="AE16" s="593">
        <f t="shared" si="20"/>
        <v>-34342</v>
      </c>
      <c r="AF16" s="594">
        <f t="shared" si="20"/>
        <v>-34342</v>
      </c>
      <c r="AG16" s="595">
        <f t="shared" si="20"/>
        <v>40210</v>
      </c>
      <c r="AH16" s="596">
        <f t="shared" si="20"/>
        <v>7592</v>
      </c>
      <c r="AI16" s="597">
        <f t="shared" si="20"/>
        <v>14092</v>
      </c>
      <c r="AJ16" s="597">
        <f t="shared" si="20"/>
        <v>14092</v>
      </c>
      <c r="AK16" s="597">
        <f t="shared" si="20"/>
        <v>-5908</v>
      </c>
      <c r="AL16" s="598">
        <f t="shared" si="20"/>
        <v>14092</v>
      </c>
      <c r="AM16" s="591">
        <f t="shared" si="20"/>
        <v>-110098.395</v>
      </c>
      <c r="AN16" s="596">
        <f t="shared" si="20"/>
        <v>-26300</v>
      </c>
      <c r="AO16" s="597">
        <f t="shared" si="20"/>
        <v>-20010</v>
      </c>
      <c r="AP16" s="597">
        <f t="shared" si="20"/>
        <v>461.60499999999956</v>
      </c>
      <c r="AQ16" s="597">
        <f t="shared" si="20"/>
        <v>-40250</v>
      </c>
      <c r="AR16" s="599">
        <f t="shared" si="20"/>
        <v>-20250</v>
      </c>
      <c r="AS16" s="470"/>
      <c r="AT16" s="12"/>
      <c r="AU16" s="11"/>
    </row>
    <row r="17" spans="1:47" s="38" customFormat="1" ht="14">
      <c r="A17" s="1"/>
      <c r="B17" s="1141"/>
      <c r="C17" s="1142"/>
      <c r="D17" s="1142"/>
      <c r="E17" s="1142"/>
      <c r="F17" s="1142"/>
      <c r="G17" s="460" t="s">
        <v>108</v>
      </c>
      <c r="H17" s="117">
        <f>H125+H140+H155</f>
        <v>0</v>
      </c>
      <c r="I17" s="118">
        <f t="shared" ref="I17:M17" si="21">I125+I140+I155</f>
        <v>0</v>
      </c>
      <c r="J17" s="119">
        <f t="shared" si="21"/>
        <v>0</v>
      </c>
      <c r="K17" s="119">
        <f t="shared" si="21"/>
        <v>0</v>
      </c>
      <c r="L17" s="119">
        <f t="shared" si="21"/>
        <v>0</v>
      </c>
      <c r="M17" s="120">
        <f t="shared" si="21"/>
        <v>0</v>
      </c>
      <c r="N17" s="90" t="s">
        <v>108</v>
      </c>
      <c r="O17" s="117">
        <f t="shared" ref="O17:AR17" si="22">O125+O140+O155</f>
        <v>0</v>
      </c>
      <c r="P17" s="133">
        <f t="shared" si="22"/>
        <v>0</v>
      </c>
      <c r="Q17" s="134">
        <f t="shared" si="22"/>
        <v>0</v>
      </c>
      <c r="R17" s="134">
        <f t="shared" si="22"/>
        <v>0</v>
      </c>
      <c r="S17" s="134">
        <f t="shared" si="22"/>
        <v>0</v>
      </c>
      <c r="T17" s="135">
        <f t="shared" si="22"/>
        <v>0</v>
      </c>
      <c r="U17" s="117">
        <f t="shared" si="22"/>
        <v>0</v>
      </c>
      <c r="V17" s="133">
        <f t="shared" si="22"/>
        <v>0</v>
      </c>
      <c r="W17" s="134">
        <f t="shared" si="22"/>
        <v>0</v>
      </c>
      <c r="X17" s="134">
        <f t="shared" si="22"/>
        <v>0</v>
      </c>
      <c r="Y17" s="134">
        <f t="shared" si="22"/>
        <v>0</v>
      </c>
      <c r="Z17" s="136">
        <f t="shared" si="22"/>
        <v>0</v>
      </c>
      <c r="AA17" s="564">
        <f t="shared" si="22"/>
        <v>0</v>
      </c>
      <c r="AB17" s="565">
        <f t="shared" si="22"/>
        <v>0</v>
      </c>
      <c r="AC17" s="566">
        <f t="shared" si="22"/>
        <v>0</v>
      </c>
      <c r="AD17" s="566">
        <f t="shared" si="22"/>
        <v>0</v>
      </c>
      <c r="AE17" s="566">
        <f t="shared" si="22"/>
        <v>0</v>
      </c>
      <c r="AF17" s="567">
        <f t="shared" si="22"/>
        <v>0</v>
      </c>
      <c r="AG17" s="568">
        <f t="shared" si="22"/>
        <v>0</v>
      </c>
      <c r="AH17" s="569">
        <f t="shared" si="22"/>
        <v>0</v>
      </c>
      <c r="AI17" s="570">
        <f t="shared" si="22"/>
        <v>0</v>
      </c>
      <c r="AJ17" s="570">
        <f t="shared" si="22"/>
        <v>0</v>
      </c>
      <c r="AK17" s="570">
        <f t="shared" si="22"/>
        <v>0</v>
      </c>
      <c r="AL17" s="571">
        <f t="shared" si="22"/>
        <v>0</v>
      </c>
      <c r="AM17" s="564">
        <f t="shared" si="22"/>
        <v>0</v>
      </c>
      <c r="AN17" s="569">
        <f t="shared" si="22"/>
        <v>0</v>
      </c>
      <c r="AO17" s="570">
        <f t="shared" si="22"/>
        <v>0</v>
      </c>
      <c r="AP17" s="570">
        <f t="shared" si="22"/>
        <v>0</v>
      </c>
      <c r="AQ17" s="570">
        <f t="shared" si="22"/>
        <v>0</v>
      </c>
      <c r="AR17" s="572">
        <f t="shared" si="22"/>
        <v>0</v>
      </c>
      <c r="AS17" s="265"/>
      <c r="AT17" s="12"/>
      <c r="AU17" s="11"/>
    </row>
    <row r="18" spans="1:47" s="38" customFormat="1" ht="14">
      <c r="A18" s="1"/>
      <c r="B18" s="1141"/>
      <c r="C18" s="1142"/>
      <c r="D18" s="1142"/>
      <c r="E18" s="1142"/>
      <c r="F18" s="1142"/>
      <c r="G18" s="461" t="s">
        <v>109</v>
      </c>
      <c r="H18" s="125">
        <f t="shared" ref="H18" si="23">H126+H141+H156</f>
        <v>0</v>
      </c>
      <c r="I18" s="126">
        <f t="shared" ref="I18:M18" si="24">I126+I141+I156</f>
        <v>0</v>
      </c>
      <c r="J18" s="127">
        <f t="shared" si="24"/>
        <v>0</v>
      </c>
      <c r="K18" s="127">
        <f t="shared" si="24"/>
        <v>0</v>
      </c>
      <c r="L18" s="127">
        <f t="shared" si="24"/>
        <v>0</v>
      </c>
      <c r="M18" s="128">
        <f t="shared" si="24"/>
        <v>0</v>
      </c>
      <c r="N18" s="93" t="s">
        <v>109</v>
      </c>
      <c r="O18" s="125">
        <f t="shared" ref="O18:AR18" si="25">O126+O141+O156</f>
        <v>171710</v>
      </c>
      <c r="P18" s="141">
        <f t="shared" si="25"/>
        <v>34342</v>
      </c>
      <c r="Q18" s="142">
        <f t="shared" si="25"/>
        <v>34342</v>
      </c>
      <c r="R18" s="142">
        <f t="shared" si="25"/>
        <v>34342</v>
      </c>
      <c r="S18" s="142">
        <f t="shared" si="25"/>
        <v>34342</v>
      </c>
      <c r="T18" s="143">
        <f t="shared" si="25"/>
        <v>34342</v>
      </c>
      <c r="U18" s="125">
        <f t="shared" si="25"/>
        <v>21401.605</v>
      </c>
      <c r="V18" s="141">
        <f t="shared" si="25"/>
        <v>450</v>
      </c>
      <c r="W18" s="142">
        <f t="shared" si="25"/>
        <v>240</v>
      </c>
      <c r="X18" s="142">
        <f t="shared" si="25"/>
        <v>20711.605</v>
      </c>
      <c r="Y18" s="142">
        <f t="shared" si="25"/>
        <v>0</v>
      </c>
      <c r="Z18" s="144">
        <f t="shared" si="25"/>
        <v>0</v>
      </c>
      <c r="AA18" s="582">
        <f t="shared" si="25"/>
        <v>-150308.39500000002</v>
      </c>
      <c r="AB18" s="583">
        <f t="shared" si="25"/>
        <v>-33892</v>
      </c>
      <c r="AC18" s="584">
        <f t="shared" si="25"/>
        <v>-34102</v>
      </c>
      <c r="AD18" s="584">
        <f t="shared" si="25"/>
        <v>-13630.395</v>
      </c>
      <c r="AE18" s="584">
        <f t="shared" si="25"/>
        <v>-34342</v>
      </c>
      <c r="AF18" s="585">
        <f t="shared" si="25"/>
        <v>-34342</v>
      </c>
      <c r="AG18" s="586">
        <f t="shared" si="25"/>
        <v>171710</v>
      </c>
      <c r="AH18" s="587">
        <f t="shared" si="25"/>
        <v>34342</v>
      </c>
      <c r="AI18" s="588">
        <f t="shared" si="25"/>
        <v>34342</v>
      </c>
      <c r="AJ18" s="588">
        <f t="shared" si="25"/>
        <v>34342</v>
      </c>
      <c r="AK18" s="588">
        <f t="shared" si="25"/>
        <v>34342</v>
      </c>
      <c r="AL18" s="589">
        <f t="shared" si="25"/>
        <v>34342</v>
      </c>
      <c r="AM18" s="582">
        <f t="shared" si="25"/>
        <v>21401.605</v>
      </c>
      <c r="AN18" s="587">
        <f t="shared" si="25"/>
        <v>450</v>
      </c>
      <c r="AO18" s="588">
        <f t="shared" si="25"/>
        <v>240</v>
      </c>
      <c r="AP18" s="588">
        <f t="shared" si="25"/>
        <v>20711.605</v>
      </c>
      <c r="AQ18" s="588">
        <f t="shared" si="25"/>
        <v>0</v>
      </c>
      <c r="AR18" s="590">
        <f t="shared" si="25"/>
        <v>0</v>
      </c>
      <c r="AS18" s="469"/>
      <c r="AT18" s="12"/>
      <c r="AU18" s="11"/>
    </row>
    <row r="19" spans="1:47" s="38" customFormat="1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129">
        <f>H173+H185+H206+H215</f>
        <v>247500</v>
      </c>
      <c r="I19" s="130">
        <f t="shared" ref="I19:AR19" si="26">I173+I185+I206+I215</f>
        <v>37000</v>
      </c>
      <c r="J19" s="131">
        <f t="shared" si="26"/>
        <v>53000</v>
      </c>
      <c r="K19" s="131">
        <f t="shared" si="26"/>
        <v>54500</v>
      </c>
      <c r="L19" s="131">
        <f t="shared" si="26"/>
        <v>53000</v>
      </c>
      <c r="M19" s="132">
        <f t="shared" si="26"/>
        <v>50000</v>
      </c>
      <c r="N19" s="94" t="s">
        <v>106</v>
      </c>
      <c r="O19" s="129">
        <f t="shared" si="26"/>
        <v>201748</v>
      </c>
      <c r="P19" s="145">
        <f t="shared" si="26"/>
        <v>44909.599999999999</v>
      </c>
      <c r="Q19" s="146">
        <f t="shared" si="26"/>
        <v>42309.599999999999</v>
      </c>
      <c r="R19" s="146">
        <f t="shared" si="26"/>
        <v>42309.599999999999</v>
      </c>
      <c r="S19" s="146">
        <f t="shared" si="26"/>
        <v>36109.599999999999</v>
      </c>
      <c r="T19" s="147">
        <f t="shared" si="26"/>
        <v>36109.599999999999</v>
      </c>
      <c r="U19" s="129">
        <f t="shared" si="26"/>
        <v>75873.301428571431</v>
      </c>
      <c r="V19" s="145">
        <f t="shared" si="26"/>
        <v>18574.464285714286</v>
      </c>
      <c r="W19" s="146">
        <f t="shared" si="26"/>
        <v>30653.837142857141</v>
      </c>
      <c r="X19" s="146">
        <f t="shared" si="26"/>
        <v>26645</v>
      </c>
      <c r="Y19" s="146">
        <f t="shared" si="26"/>
        <v>0</v>
      </c>
      <c r="Z19" s="148">
        <f t="shared" si="26"/>
        <v>0</v>
      </c>
      <c r="AA19" s="591">
        <f t="shared" si="26"/>
        <v>-125874.69857142857</v>
      </c>
      <c r="AB19" s="592">
        <f t="shared" si="26"/>
        <v>-26335.135714285712</v>
      </c>
      <c r="AC19" s="593">
        <f t="shared" si="26"/>
        <v>-11655.762857142858</v>
      </c>
      <c r="AD19" s="593">
        <f t="shared" si="26"/>
        <v>-15664.599999999999</v>
      </c>
      <c r="AE19" s="593">
        <f t="shared" si="26"/>
        <v>-36109.599999999999</v>
      </c>
      <c r="AF19" s="594">
        <f t="shared" si="26"/>
        <v>-36109.599999999999</v>
      </c>
      <c r="AG19" s="595">
        <f t="shared" si="26"/>
        <v>-45752</v>
      </c>
      <c r="AH19" s="596">
        <f t="shared" si="26"/>
        <v>7909.5999999999985</v>
      </c>
      <c r="AI19" s="597">
        <f t="shared" si="26"/>
        <v>-10690.400000000001</v>
      </c>
      <c r="AJ19" s="597">
        <f t="shared" si="26"/>
        <v>-12190.400000000001</v>
      </c>
      <c r="AK19" s="597">
        <f t="shared" si="26"/>
        <v>-16890.400000000001</v>
      </c>
      <c r="AL19" s="598">
        <f t="shared" si="26"/>
        <v>-13890.400000000001</v>
      </c>
      <c r="AM19" s="591">
        <f t="shared" si="26"/>
        <v>-171626.69857142857</v>
      </c>
      <c r="AN19" s="596">
        <f t="shared" si="26"/>
        <v>-18425.535714285714</v>
      </c>
      <c r="AO19" s="597">
        <f t="shared" si="26"/>
        <v>-22346.162857142859</v>
      </c>
      <c r="AP19" s="597">
        <f t="shared" si="26"/>
        <v>-27855</v>
      </c>
      <c r="AQ19" s="597">
        <f t="shared" si="26"/>
        <v>-53000</v>
      </c>
      <c r="AR19" s="599">
        <f t="shared" si="26"/>
        <v>-50000</v>
      </c>
      <c r="AS19" s="470"/>
      <c r="AT19" s="12"/>
      <c r="AU19" s="11"/>
    </row>
    <row r="20" spans="1:47" s="38" customFormat="1" ht="14">
      <c r="A20" s="1"/>
      <c r="B20" s="1141"/>
      <c r="C20" s="1142"/>
      <c r="D20" s="1142"/>
      <c r="E20" s="1142"/>
      <c r="F20" s="1142"/>
      <c r="G20" s="460" t="s">
        <v>108</v>
      </c>
      <c r="H20" s="117">
        <f>H174+H186+H207+H216</f>
        <v>0</v>
      </c>
      <c r="I20" s="118">
        <f t="shared" ref="I20:M20" si="27">I174+I186+I207+I216</f>
        <v>0</v>
      </c>
      <c r="J20" s="119">
        <f t="shared" si="27"/>
        <v>0</v>
      </c>
      <c r="K20" s="119">
        <f t="shared" si="27"/>
        <v>0</v>
      </c>
      <c r="L20" s="119">
        <f t="shared" si="27"/>
        <v>0</v>
      </c>
      <c r="M20" s="120">
        <f t="shared" si="27"/>
        <v>0</v>
      </c>
      <c r="N20" s="90" t="s">
        <v>108</v>
      </c>
      <c r="O20" s="117">
        <f t="shared" ref="O20:AR20" si="28">O174+O186+O207+O216</f>
        <v>24248</v>
      </c>
      <c r="P20" s="133">
        <f t="shared" si="28"/>
        <v>9409.6</v>
      </c>
      <c r="Q20" s="134">
        <f t="shared" si="28"/>
        <v>6809.6</v>
      </c>
      <c r="R20" s="134">
        <f t="shared" si="28"/>
        <v>6809.6</v>
      </c>
      <c r="S20" s="134">
        <f t="shared" si="28"/>
        <v>609.6</v>
      </c>
      <c r="T20" s="135">
        <f t="shared" si="28"/>
        <v>609.6</v>
      </c>
      <c r="U20" s="117">
        <f t="shared" si="28"/>
        <v>23384.571428571428</v>
      </c>
      <c r="V20" s="133">
        <f t="shared" si="28"/>
        <v>12345.714285714286</v>
      </c>
      <c r="W20" s="134">
        <f t="shared" si="28"/>
        <v>11038.857142857143</v>
      </c>
      <c r="X20" s="134">
        <f t="shared" si="28"/>
        <v>0</v>
      </c>
      <c r="Y20" s="134">
        <f t="shared" si="28"/>
        <v>0</v>
      </c>
      <c r="Z20" s="136">
        <f t="shared" si="28"/>
        <v>0</v>
      </c>
      <c r="AA20" s="564">
        <f t="shared" si="28"/>
        <v>-863.42857142857065</v>
      </c>
      <c r="AB20" s="565">
        <f t="shared" si="28"/>
        <v>2936.1142857142859</v>
      </c>
      <c r="AC20" s="566">
        <f t="shared" si="28"/>
        <v>4229.2571428571428</v>
      </c>
      <c r="AD20" s="566">
        <f t="shared" si="28"/>
        <v>-6809.6</v>
      </c>
      <c r="AE20" s="566">
        <f t="shared" si="28"/>
        <v>-609.6</v>
      </c>
      <c r="AF20" s="567">
        <f t="shared" si="28"/>
        <v>-609.6</v>
      </c>
      <c r="AG20" s="568">
        <f t="shared" si="28"/>
        <v>24248</v>
      </c>
      <c r="AH20" s="569">
        <f t="shared" si="28"/>
        <v>9409.6</v>
      </c>
      <c r="AI20" s="570">
        <f t="shared" si="28"/>
        <v>6809.6</v>
      </c>
      <c r="AJ20" s="570">
        <f t="shared" si="28"/>
        <v>6809.6</v>
      </c>
      <c r="AK20" s="570">
        <f t="shared" si="28"/>
        <v>609.6</v>
      </c>
      <c r="AL20" s="571">
        <f t="shared" si="28"/>
        <v>609.6</v>
      </c>
      <c r="AM20" s="564">
        <f t="shared" si="28"/>
        <v>23384.571428571428</v>
      </c>
      <c r="AN20" s="569">
        <f t="shared" si="28"/>
        <v>12345.714285714286</v>
      </c>
      <c r="AO20" s="570">
        <f t="shared" si="28"/>
        <v>11038.857142857143</v>
      </c>
      <c r="AP20" s="570">
        <f t="shared" si="28"/>
        <v>0</v>
      </c>
      <c r="AQ20" s="570">
        <f t="shared" si="28"/>
        <v>0</v>
      </c>
      <c r="AR20" s="572">
        <f t="shared" si="28"/>
        <v>0</v>
      </c>
      <c r="AS20" s="265"/>
      <c r="AT20" s="12"/>
      <c r="AU20" s="11"/>
    </row>
    <row r="21" spans="1:47" s="38" customFormat="1" ht="14.5" thickBot="1">
      <c r="A21" s="1"/>
      <c r="B21" s="1143"/>
      <c r="C21" s="1144"/>
      <c r="D21" s="1144"/>
      <c r="E21" s="1144"/>
      <c r="F21" s="1144"/>
      <c r="G21" s="463" t="s">
        <v>109</v>
      </c>
      <c r="H21" s="481">
        <f>H175+H187+H208+H217</f>
        <v>0</v>
      </c>
      <c r="I21" s="482">
        <f t="shared" ref="I21:M21" si="29">I175+I187+I208+I217</f>
        <v>0</v>
      </c>
      <c r="J21" s="483">
        <f t="shared" si="29"/>
        <v>0</v>
      </c>
      <c r="K21" s="483">
        <f t="shared" si="29"/>
        <v>0</v>
      </c>
      <c r="L21" s="483">
        <f t="shared" si="29"/>
        <v>0</v>
      </c>
      <c r="M21" s="484">
        <f t="shared" si="29"/>
        <v>0</v>
      </c>
      <c r="N21" s="485" t="s">
        <v>109</v>
      </c>
      <c r="O21" s="481">
        <f t="shared" ref="O21:AR21" si="30">O175+O187+O208+O217</f>
        <v>177500</v>
      </c>
      <c r="P21" s="486">
        <f t="shared" si="30"/>
        <v>35500</v>
      </c>
      <c r="Q21" s="487">
        <f t="shared" si="30"/>
        <v>35500</v>
      </c>
      <c r="R21" s="487">
        <f t="shared" si="30"/>
        <v>35500</v>
      </c>
      <c r="S21" s="487">
        <f t="shared" si="30"/>
        <v>35500</v>
      </c>
      <c r="T21" s="488">
        <f t="shared" si="30"/>
        <v>35500</v>
      </c>
      <c r="U21" s="481">
        <f t="shared" si="30"/>
        <v>52488.729999999996</v>
      </c>
      <c r="V21" s="486">
        <f t="shared" si="30"/>
        <v>6228.75</v>
      </c>
      <c r="W21" s="487">
        <f t="shared" si="30"/>
        <v>19614.98</v>
      </c>
      <c r="X21" s="487">
        <f t="shared" si="30"/>
        <v>26645</v>
      </c>
      <c r="Y21" s="487">
        <f t="shared" si="30"/>
        <v>0</v>
      </c>
      <c r="Z21" s="489">
        <f t="shared" si="30"/>
        <v>0</v>
      </c>
      <c r="AA21" s="600">
        <f t="shared" si="30"/>
        <v>-125011.27</v>
      </c>
      <c r="AB21" s="601">
        <f t="shared" si="30"/>
        <v>-29271.25</v>
      </c>
      <c r="AC21" s="602">
        <f t="shared" si="30"/>
        <v>-15885.02</v>
      </c>
      <c r="AD21" s="602">
        <f t="shared" si="30"/>
        <v>-8855</v>
      </c>
      <c r="AE21" s="602">
        <f t="shared" si="30"/>
        <v>-35500</v>
      </c>
      <c r="AF21" s="603">
        <f t="shared" si="30"/>
        <v>-35500</v>
      </c>
      <c r="AG21" s="604">
        <f t="shared" si="30"/>
        <v>177500</v>
      </c>
      <c r="AH21" s="605">
        <f t="shared" si="30"/>
        <v>35500</v>
      </c>
      <c r="AI21" s="606">
        <f t="shared" si="30"/>
        <v>35500</v>
      </c>
      <c r="AJ21" s="606">
        <f t="shared" si="30"/>
        <v>35500</v>
      </c>
      <c r="AK21" s="606">
        <f t="shared" si="30"/>
        <v>35500</v>
      </c>
      <c r="AL21" s="607">
        <f t="shared" si="30"/>
        <v>35500</v>
      </c>
      <c r="AM21" s="600">
        <f t="shared" si="30"/>
        <v>52488.729999999996</v>
      </c>
      <c r="AN21" s="605">
        <f t="shared" si="30"/>
        <v>6228.75</v>
      </c>
      <c r="AO21" s="606">
        <f t="shared" si="30"/>
        <v>19614.98</v>
      </c>
      <c r="AP21" s="606">
        <f t="shared" si="30"/>
        <v>26645</v>
      </c>
      <c r="AQ21" s="606">
        <f t="shared" si="30"/>
        <v>0</v>
      </c>
      <c r="AR21" s="608">
        <f t="shared" si="30"/>
        <v>0</v>
      </c>
      <c r="AS21" s="266"/>
      <c r="AT21" s="12"/>
      <c r="AU21" s="11"/>
    </row>
    <row r="22" spans="1:47" s="38" customFormat="1" ht="14.5" customHeight="1" thickBot="1">
      <c r="A22" s="1"/>
      <c r="B22" s="1213" t="s">
        <v>145</v>
      </c>
      <c r="C22" s="1214"/>
      <c r="D22" s="1214"/>
      <c r="E22" s="1214"/>
      <c r="F22" s="1214"/>
      <c r="G22" s="1215"/>
      <c r="H22" s="1215"/>
      <c r="I22" s="1215"/>
      <c r="J22" s="1215"/>
      <c r="K22" s="1215"/>
      <c r="L22" s="1215"/>
      <c r="M22" s="1215"/>
      <c r="N22" s="1215"/>
      <c r="O22" s="1215"/>
      <c r="P22" s="1215"/>
      <c r="Q22" s="1215"/>
      <c r="R22" s="1215"/>
      <c r="S22" s="1215"/>
      <c r="T22" s="1215"/>
      <c r="U22" s="1215"/>
      <c r="V22" s="1215"/>
      <c r="W22" s="1215"/>
      <c r="X22" s="1215"/>
      <c r="Y22" s="1215"/>
      <c r="Z22" s="1216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/>
      <c r="AP22" s="751"/>
      <c r="AQ22" s="751"/>
      <c r="AR22" s="752"/>
      <c r="AS22" s="753"/>
      <c r="AT22" s="12"/>
      <c r="AU22" s="11"/>
    </row>
    <row r="23" spans="1:47" s="38" customFormat="1" ht="14">
      <c r="A23" s="1"/>
      <c r="B23" s="1217" t="s">
        <v>146</v>
      </c>
      <c r="C23" s="1218"/>
      <c r="D23" s="1218"/>
      <c r="E23" s="1218"/>
      <c r="F23" s="1218"/>
      <c r="G23" s="490" t="s">
        <v>106</v>
      </c>
      <c r="H23" s="491">
        <f>625000/2</f>
        <v>312500</v>
      </c>
      <c r="I23" s="492">
        <f t="shared" ref="I23:M24" si="31">125000/2</f>
        <v>62500</v>
      </c>
      <c r="J23" s="754">
        <f t="shared" si="31"/>
        <v>62500</v>
      </c>
      <c r="K23" s="754">
        <f t="shared" si="31"/>
        <v>62500</v>
      </c>
      <c r="L23" s="754">
        <f t="shared" si="31"/>
        <v>62500</v>
      </c>
      <c r="M23" s="755">
        <f t="shared" si="31"/>
        <v>62500</v>
      </c>
      <c r="N23" s="490" t="s">
        <v>106</v>
      </c>
      <c r="O23" s="522">
        <f>'EnC1_2017-22_DEAL_ONF_Animation'!H23+'EnC2_2018-22_FEDER_ONF_Conserv'!H23+'EnC3_2019-21_OFB-DEAL_ONF_Coli'!H23+'EnC4_2018-20_MTE_ONF_MIGBio'!H23+'EnC5_2020_DEAL_Titè_IPA Desira'!H23+'Sol1_2018_DEAL_ONF_Lutte IC DSD'!H23+'Sol2_2019_DEAL_ONF_Lutte IC'!H23+'€8-xxxx(AAAA-AAAA)'!H23+'€9-xxxx(AAAA-AAAA)'!H23+'€10-xxxx(AAAA-AAAA)'!H23+'€11-xxxx(AAAA-AAAA)'!H23+'€12-xxxx(AAAA-AAAA)'!H23+'€13-xxxx(AAAA-AAAA)'!H23+'€14-xxxx(AAAA-AAAA)'!H23+'€15-xxxx(AAAA-AAAA)'!H23+'€16-xxxx(AAAA-AAAA)'!H23+'€17-xxxx(AAAA-AAAA)'!H23+'€18-xxxx(AAAA-AAAA)'!H23+'€19-xxxx(AAAA-AAAA)'!H23+'€20-xxxx(AAAA-AAAA)'!H23</f>
        <v>288809</v>
      </c>
      <c r="P23" s="523">
        <f>'EnC1_2017-22_DEAL_ONF_Animation'!I23+'EnC2_2018-22_FEDER_ONF_Conserv'!I23+'EnC3_2019-21_OFB-DEAL_ONF_Coli'!I23+'EnC4_2018-20_MTE_ONF_MIGBio'!I23+'EnC5_2020_DEAL_Titè_IPA Desira'!I23+'Sol1_2018_DEAL_ONF_Lutte IC DSD'!I23+'Sol2_2019_DEAL_ONF_Lutte IC'!I23+'€8-xxxx(AAAA-AAAA)'!I23+'€9-xxxx(AAAA-AAAA)'!I23+'€10-xxxx(AAAA-AAAA)'!I23+'€11-xxxx(AAAA-AAAA)'!I23+'€12-xxxx(AAAA-AAAA)'!I23+'€13-xxxx(AAAA-AAAA)'!I23+'€14-xxxx(AAAA-AAAA)'!I23+'€15-xxxx(AAAA-AAAA)'!I23+'€16-xxxx(AAAA-AAAA)'!I23+'€17-xxxx(AAAA-AAAA)'!I23+'€18-xxxx(AAAA-AAAA)'!I23+'€19-xxxx(AAAA-AAAA)'!I23+'€20-xxxx(AAAA-AAAA)'!I23</f>
        <v>57761.8</v>
      </c>
      <c r="Q23" s="540">
        <f>'EnC1_2017-22_DEAL_ONF_Animation'!J23+'EnC2_2018-22_FEDER_ONF_Conserv'!J23+'EnC3_2019-21_OFB-DEAL_ONF_Coli'!J23+'EnC4_2018-20_MTE_ONF_MIGBio'!J23+'EnC5_2020_DEAL_Titè_IPA Desira'!J23+'Sol1_2018_DEAL_ONF_Lutte IC DSD'!J23+'Sol2_2019_DEAL_ONF_Lutte IC'!J23+'€8-xxxx(AAAA-AAAA)'!J23+'€9-xxxx(AAAA-AAAA)'!J23+'€10-xxxx(AAAA-AAAA)'!J23+'€11-xxxx(AAAA-AAAA)'!J23+'€12-xxxx(AAAA-AAAA)'!J23+'€13-xxxx(AAAA-AAAA)'!J23+'€14-xxxx(AAAA-AAAA)'!J23+'€15-xxxx(AAAA-AAAA)'!J23+'€16-xxxx(AAAA-AAAA)'!J23+'€17-xxxx(AAAA-AAAA)'!J23+'€18-xxxx(AAAA-AAAA)'!J23+'€19-xxxx(AAAA-AAAA)'!J23+'€20-xxxx(AAAA-AAAA)'!J23</f>
        <v>57761.8</v>
      </c>
      <c r="R23" s="540">
        <f>'EnC1_2017-22_DEAL_ONF_Animation'!K23+'EnC2_2018-22_FEDER_ONF_Conserv'!K23+'EnC3_2019-21_OFB-DEAL_ONF_Coli'!K23+'EnC4_2018-20_MTE_ONF_MIGBio'!K23+'EnC5_2020_DEAL_Titè_IPA Desira'!K23+'Sol1_2018_DEAL_ONF_Lutte IC DSD'!K23+'Sol2_2019_DEAL_ONF_Lutte IC'!K23+'€8-xxxx(AAAA-AAAA)'!K23+'€9-xxxx(AAAA-AAAA)'!K23+'€10-xxxx(AAAA-AAAA)'!K23+'€11-xxxx(AAAA-AAAA)'!K23+'€12-xxxx(AAAA-AAAA)'!K23+'€13-xxxx(AAAA-AAAA)'!K23+'€14-xxxx(AAAA-AAAA)'!K23+'€15-xxxx(AAAA-AAAA)'!K23+'€16-xxxx(AAAA-AAAA)'!K23+'€17-xxxx(AAAA-AAAA)'!K23+'€18-xxxx(AAAA-AAAA)'!K23+'€19-xxxx(AAAA-AAAA)'!K23+'€20-xxxx(AAAA-AAAA)'!K23</f>
        <v>57761.8</v>
      </c>
      <c r="S23" s="540">
        <f>'EnC1_2017-22_DEAL_ONF_Animation'!L23+'EnC2_2018-22_FEDER_ONF_Conserv'!L23+'EnC3_2019-21_OFB-DEAL_ONF_Coli'!L23+'EnC4_2018-20_MTE_ONF_MIGBio'!L23+'EnC5_2020_DEAL_Titè_IPA Desira'!L23+'Sol1_2018_DEAL_ONF_Lutte IC DSD'!L23+'Sol2_2019_DEAL_ONF_Lutte IC'!L23+'€8-xxxx(AAAA-AAAA)'!L23+'€9-xxxx(AAAA-AAAA)'!L23+'€10-xxxx(AAAA-AAAA)'!L23+'€11-xxxx(AAAA-AAAA)'!L23+'€12-xxxx(AAAA-AAAA)'!L23+'€13-xxxx(AAAA-AAAA)'!L23+'€14-xxxx(AAAA-AAAA)'!L23+'€15-xxxx(AAAA-AAAA)'!L23+'€16-xxxx(AAAA-AAAA)'!L23+'€17-xxxx(AAAA-AAAA)'!L23+'€18-xxxx(AAAA-AAAA)'!L23+'€19-xxxx(AAAA-AAAA)'!L23+'€20-xxxx(AAAA-AAAA)'!L23</f>
        <v>57761.8</v>
      </c>
      <c r="T23" s="541">
        <f>'EnC1_2017-22_DEAL_ONF_Animation'!M23+'EnC2_2018-22_FEDER_ONF_Conserv'!M23+'EnC3_2019-21_OFB-DEAL_ONF_Coli'!M23+'EnC4_2018-20_MTE_ONF_MIGBio'!M23+'EnC5_2020_DEAL_Titè_IPA Desira'!M23+'Sol1_2018_DEAL_ONF_Lutte IC DSD'!M23+'Sol2_2019_DEAL_ONF_Lutte IC'!M23+'€8-xxxx(AAAA-AAAA)'!M23+'€9-xxxx(AAAA-AAAA)'!M23+'€10-xxxx(AAAA-AAAA)'!M23+'€11-xxxx(AAAA-AAAA)'!M23+'€12-xxxx(AAAA-AAAA)'!M23+'€13-xxxx(AAAA-AAAA)'!M23+'€14-xxxx(AAAA-AAAA)'!M23+'€15-xxxx(AAAA-AAAA)'!M23+'€16-xxxx(AAAA-AAAA)'!M23+'€17-xxxx(AAAA-AAAA)'!M23+'€18-xxxx(AAAA-AAAA)'!M23+'€19-xxxx(AAAA-AAAA)'!M23+'€20-xxxx(AAAA-AAAA)'!M23</f>
        <v>57761.8</v>
      </c>
      <c r="U23" s="522">
        <f>'EnC1_2017-22_DEAL_ONF_Animation'!N23+'EnC2_2018-22_FEDER_ONF_Conserv'!N23+'EnC3_2019-21_OFB-DEAL_ONF_Coli'!N23+'EnC4_2018-20_MTE_ONF_MIGBio'!N23+'EnC5_2020_DEAL_Titè_IPA Desira'!N23+'Sol1_2018_DEAL_ONF_Lutte IC DSD'!N23+'Sol2_2019_DEAL_ONF_Lutte IC'!N23+'€8-xxxx(AAAA-AAAA)'!N23+'€9-xxxx(AAAA-AAAA)'!N23+'€10-xxxx(AAAA-AAAA)'!N23+'€11-xxxx(AAAA-AAAA)'!N23+'€12-xxxx(AAAA-AAAA)'!N23+'€13-xxxx(AAAA-AAAA)'!N23+'€14-xxxx(AAAA-AAAA)'!N23+'€15-xxxx(AAAA-AAAA)'!N23+'€16-xxxx(AAAA-AAAA)'!N23+'€17-xxxx(AAAA-AAAA)'!N23+'€18-xxxx(AAAA-AAAA)'!N23+'€19-xxxx(AAAA-AAAA)'!N23+'€20-xxxx(AAAA-AAAA)'!N23</f>
        <v>210000</v>
      </c>
      <c r="V23" s="523">
        <f>'EnC1_2017-22_DEAL_ONF_Animation'!O23+'EnC2_2018-22_FEDER_ONF_Conserv'!O23+'EnC3_2019-21_OFB-DEAL_ONF_Coli'!O23+'EnC4_2018-20_MTE_ONF_MIGBio'!O23+'EnC5_2020_DEAL_Titè_IPA Desira'!O23+'Sol1_2018_DEAL_ONF_Lutte IC DSD'!O23+'Sol2_2019_DEAL_ONF_Lutte IC'!O23+'€8-xxxx(AAAA-AAAA)'!O23+'€9-xxxx(AAAA-AAAA)'!O23+'€10-xxxx(AAAA-AAAA)'!O23+'€11-xxxx(AAAA-AAAA)'!O23+'€12-xxxx(AAAA-AAAA)'!O23+'€13-xxxx(AAAA-AAAA)'!O23+'€14-xxxx(AAAA-AAAA)'!O23+'€15-xxxx(AAAA-AAAA)'!O23+'€16-xxxx(AAAA-AAAA)'!O23+'€17-xxxx(AAAA-AAAA)'!O23+'€18-xxxx(AAAA-AAAA)'!O23+'€19-xxxx(AAAA-AAAA)'!O23+'€20-xxxx(AAAA-AAAA)'!O23</f>
        <v>52500</v>
      </c>
      <c r="W23" s="540">
        <f>'EnC1_2017-22_DEAL_ONF_Animation'!P23+'EnC2_2018-22_FEDER_ONF_Conserv'!P23+'EnC3_2019-21_OFB-DEAL_ONF_Coli'!P23+'EnC4_2018-20_MTE_ONF_MIGBio'!P23+'EnC5_2020_DEAL_Titè_IPA Desira'!P23+'Sol1_2018_DEAL_ONF_Lutte IC DSD'!P23+'Sol2_2019_DEAL_ONF_Lutte IC'!P23+'€8-xxxx(AAAA-AAAA)'!P23+'€9-xxxx(AAAA-AAAA)'!P23+'€10-xxxx(AAAA-AAAA)'!P23+'€11-xxxx(AAAA-AAAA)'!P23+'€12-xxxx(AAAA-AAAA)'!P23+'€13-xxxx(AAAA-AAAA)'!P23+'€14-xxxx(AAAA-AAAA)'!P23+'€15-xxxx(AAAA-AAAA)'!P23+'€16-xxxx(AAAA-AAAA)'!P23+'€17-xxxx(AAAA-AAAA)'!P23+'€18-xxxx(AAAA-AAAA)'!P23+'€19-xxxx(AAAA-AAAA)'!P23+'€20-xxxx(AAAA-AAAA)'!P23</f>
        <v>52500</v>
      </c>
      <c r="X23" s="540">
        <f>'EnC1_2017-22_DEAL_ONF_Animation'!Q23+'EnC2_2018-22_FEDER_ONF_Conserv'!Q23+'EnC3_2019-21_OFB-DEAL_ONF_Coli'!Q23+'EnC4_2018-20_MTE_ONF_MIGBio'!Q23+'EnC5_2020_DEAL_Titè_IPA Desira'!Q23+'Sol1_2018_DEAL_ONF_Lutte IC DSD'!Q23+'Sol2_2019_DEAL_ONF_Lutte IC'!Q23+'€8-xxxx(AAAA-AAAA)'!Q23+'€9-xxxx(AAAA-AAAA)'!Q23+'€10-xxxx(AAAA-AAAA)'!Q23+'€11-xxxx(AAAA-AAAA)'!Q23+'€12-xxxx(AAAA-AAAA)'!Q23+'€13-xxxx(AAAA-AAAA)'!Q23+'€14-xxxx(AAAA-AAAA)'!Q23+'€15-xxxx(AAAA-AAAA)'!Q23+'€16-xxxx(AAAA-AAAA)'!Q23+'€17-xxxx(AAAA-AAAA)'!Q23+'€18-xxxx(AAAA-AAAA)'!Q23+'€19-xxxx(AAAA-AAAA)'!Q23+'€20-xxxx(AAAA-AAAA)'!Q23</f>
        <v>52500</v>
      </c>
      <c r="Y23" s="540">
        <f>'EnC1_2017-22_DEAL_ONF_Animation'!R23+'EnC2_2018-22_FEDER_ONF_Conserv'!R23+'EnC3_2019-21_OFB-DEAL_ONF_Coli'!R23+'EnC4_2018-20_MTE_ONF_MIGBio'!R23+'EnC5_2020_DEAL_Titè_IPA Desira'!R23+'Sol1_2018_DEAL_ONF_Lutte IC DSD'!R23+'Sol2_2019_DEAL_ONF_Lutte IC'!R23+'€8-xxxx(AAAA-AAAA)'!R23+'€9-xxxx(AAAA-AAAA)'!R23+'€10-xxxx(AAAA-AAAA)'!R23+'€11-xxxx(AAAA-AAAA)'!R23+'€12-xxxx(AAAA-AAAA)'!R23+'€13-xxxx(AAAA-AAAA)'!R23+'€14-xxxx(AAAA-AAAA)'!R23+'€15-xxxx(AAAA-AAAA)'!R23+'€16-xxxx(AAAA-AAAA)'!R23+'€17-xxxx(AAAA-AAAA)'!R23+'€18-xxxx(AAAA-AAAA)'!R23+'€19-xxxx(AAAA-AAAA)'!R23+'€20-xxxx(AAAA-AAAA)'!R23</f>
        <v>52500</v>
      </c>
      <c r="Z23" s="542">
        <f>'EnC1_2017-22_DEAL_ONF_Animation'!S23+'EnC2_2018-22_FEDER_ONF_Conserv'!S23+'EnC3_2019-21_OFB-DEAL_ONF_Coli'!S23+'EnC4_2018-20_MTE_ONF_MIGBio'!S23+'EnC5_2020_DEAL_Titè_IPA Desira'!S23+'Sol1_2018_DEAL_ONF_Lutte IC DSD'!S23+'Sol2_2019_DEAL_ONF_Lutte IC'!S23+'€8-xxxx(AAAA-AAAA)'!S23+'€9-xxxx(AAAA-AAAA)'!S23+'€10-xxxx(AAAA-AAAA)'!S23+'€11-xxxx(AAAA-AAAA)'!S23+'€12-xxxx(AAAA-AAAA)'!S23+'€13-xxxx(AAAA-AAAA)'!S23+'€14-xxxx(AAAA-AAAA)'!S23+'€15-xxxx(AAAA-AAAA)'!S23+'€16-xxxx(AAAA-AAAA)'!S23+'€17-xxxx(AAAA-AAAA)'!S23+'€18-xxxx(AAAA-AAAA)'!S23+'€19-xxxx(AAAA-AAAA)'!S23+'€20-xxxx(AAAA-AAAA)'!S23</f>
        <v>0</v>
      </c>
      <c r="AA23" s="526">
        <f>'EnC1_2017-22_DEAL_ONF_Animation'!T23+'EnC2_2018-22_FEDER_ONF_Conserv'!T23+'EnC3_2019-21_OFB-DEAL_ONF_Coli'!T23+'EnC4_2018-20_MTE_ONF_MIGBio'!T23+'EnC5_2020_DEAL_Titè_IPA Desira'!T23+'Sol1_2018_DEAL_ONF_Lutte IC DSD'!T23+'Sol2_2019_DEAL_ONF_Lutte IC'!T23+'€8-xxxx(AAAA-AAAA)'!T23+'€9-xxxx(AAAA-AAAA)'!T23+'€10-xxxx(AAAA-AAAA)'!T23+'€11-xxxx(AAAA-AAAA)'!T23+'€12-xxxx(AAAA-AAAA)'!T23+'€13-xxxx(AAAA-AAAA)'!T23+'€14-xxxx(AAAA-AAAA)'!T23+'€15-xxxx(AAAA-AAAA)'!T23+'€16-xxxx(AAAA-AAAA)'!T23+'€17-xxxx(AAAA-AAAA)'!T23+'€18-xxxx(AAAA-AAAA)'!T23+'€19-xxxx(AAAA-AAAA)'!T23+'€20-xxxx(AAAA-AAAA)'!T23</f>
        <v>-78809</v>
      </c>
      <c r="AB23" s="527">
        <f>'EnC1_2017-22_DEAL_ONF_Animation'!U23+'EnC2_2018-22_FEDER_ONF_Conserv'!U23+'EnC3_2019-21_OFB-DEAL_ONF_Coli'!U23+'EnC4_2018-20_MTE_ONF_MIGBio'!U23+'EnC5_2020_DEAL_Titè_IPA Desira'!U23+'Sol1_2018_DEAL_ONF_Lutte IC DSD'!U23+'Sol2_2019_DEAL_ONF_Lutte IC'!U23+'€8-xxxx(AAAA-AAAA)'!U23+'€9-xxxx(AAAA-AAAA)'!U23+'€10-xxxx(AAAA-AAAA)'!U23+'€11-xxxx(AAAA-AAAA)'!U23+'€12-xxxx(AAAA-AAAA)'!U23+'€13-xxxx(AAAA-AAAA)'!U23+'€14-xxxx(AAAA-AAAA)'!U23+'€15-xxxx(AAAA-AAAA)'!U23+'€16-xxxx(AAAA-AAAA)'!U23+'€17-xxxx(AAAA-AAAA)'!U23+'€18-xxxx(AAAA-AAAA)'!U23+'€19-xxxx(AAAA-AAAA)'!U23+'€20-xxxx(AAAA-AAAA)'!U23</f>
        <v>-5261.8</v>
      </c>
      <c r="AC23" s="543">
        <f>'EnC1_2017-22_DEAL_ONF_Animation'!V23+'EnC2_2018-22_FEDER_ONF_Conserv'!V23+'EnC3_2019-21_OFB-DEAL_ONF_Coli'!V23+'EnC4_2018-20_MTE_ONF_MIGBio'!V23+'EnC5_2020_DEAL_Titè_IPA Desira'!V23+'Sol1_2018_DEAL_ONF_Lutte IC DSD'!V23+'Sol2_2019_DEAL_ONF_Lutte IC'!V23+'€8-xxxx(AAAA-AAAA)'!V23+'€9-xxxx(AAAA-AAAA)'!V23+'€10-xxxx(AAAA-AAAA)'!V23+'€11-xxxx(AAAA-AAAA)'!V23+'€12-xxxx(AAAA-AAAA)'!V23+'€13-xxxx(AAAA-AAAA)'!V23+'€14-xxxx(AAAA-AAAA)'!V23+'€15-xxxx(AAAA-AAAA)'!V23+'€16-xxxx(AAAA-AAAA)'!V23+'€17-xxxx(AAAA-AAAA)'!V23+'€18-xxxx(AAAA-AAAA)'!V23+'€19-xxxx(AAAA-AAAA)'!V23+'€20-xxxx(AAAA-AAAA)'!V23</f>
        <v>-5261.8</v>
      </c>
      <c r="AD23" s="543">
        <f>'EnC1_2017-22_DEAL_ONF_Animation'!W23+'EnC2_2018-22_FEDER_ONF_Conserv'!W23+'EnC3_2019-21_OFB-DEAL_ONF_Coli'!W23+'EnC4_2018-20_MTE_ONF_MIGBio'!W23+'EnC5_2020_DEAL_Titè_IPA Desira'!W23+'Sol1_2018_DEAL_ONF_Lutte IC DSD'!W23+'Sol2_2019_DEAL_ONF_Lutte IC'!W23+'€8-xxxx(AAAA-AAAA)'!W23+'€9-xxxx(AAAA-AAAA)'!W23+'€10-xxxx(AAAA-AAAA)'!W23+'€11-xxxx(AAAA-AAAA)'!W23+'€12-xxxx(AAAA-AAAA)'!W23+'€13-xxxx(AAAA-AAAA)'!W23+'€14-xxxx(AAAA-AAAA)'!W23+'€15-xxxx(AAAA-AAAA)'!W23+'€16-xxxx(AAAA-AAAA)'!W23+'€17-xxxx(AAAA-AAAA)'!W23+'€18-xxxx(AAAA-AAAA)'!W23+'€19-xxxx(AAAA-AAAA)'!W23+'€20-xxxx(AAAA-AAAA)'!W23</f>
        <v>-5261.8</v>
      </c>
      <c r="AE23" s="543">
        <f>'EnC1_2017-22_DEAL_ONF_Animation'!X23+'EnC2_2018-22_FEDER_ONF_Conserv'!X23+'EnC3_2019-21_OFB-DEAL_ONF_Coli'!X23+'EnC4_2018-20_MTE_ONF_MIGBio'!X23+'EnC5_2020_DEAL_Titè_IPA Desira'!X23+'Sol1_2018_DEAL_ONF_Lutte IC DSD'!X23+'Sol2_2019_DEAL_ONF_Lutte IC'!X23+'€8-xxxx(AAAA-AAAA)'!X23+'€9-xxxx(AAAA-AAAA)'!X23+'€10-xxxx(AAAA-AAAA)'!X23+'€11-xxxx(AAAA-AAAA)'!X23+'€12-xxxx(AAAA-AAAA)'!X23+'€13-xxxx(AAAA-AAAA)'!X23+'€14-xxxx(AAAA-AAAA)'!X23+'€15-xxxx(AAAA-AAAA)'!X23+'€16-xxxx(AAAA-AAAA)'!X23+'€17-xxxx(AAAA-AAAA)'!X23+'€18-xxxx(AAAA-AAAA)'!X23+'€19-xxxx(AAAA-AAAA)'!X23+'€20-xxxx(AAAA-AAAA)'!X23</f>
        <v>-5261.8</v>
      </c>
      <c r="AF23" s="544">
        <f>'EnC1_2017-22_DEAL_ONF_Animation'!Y23+'EnC2_2018-22_FEDER_ONF_Conserv'!Y23+'EnC3_2019-21_OFB-DEAL_ONF_Coli'!Y23+'EnC4_2018-20_MTE_ONF_MIGBio'!Y23+'EnC5_2020_DEAL_Titè_IPA Desira'!Y23+'Sol1_2018_DEAL_ONF_Lutte IC DSD'!Y23+'Sol2_2019_DEAL_ONF_Lutte IC'!Y23+'€8-xxxx(AAAA-AAAA)'!Y23+'€9-xxxx(AAAA-AAAA)'!Y23+'€10-xxxx(AAAA-AAAA)'!Y23+'€11-xxxx(AAAA-AAAA)'!Y23+'€12-xxxx(AAAA-AAAA)'!Y23+'€13-xxxx(AAAA-AAAA)'!Y23+'€14-xxxx(AAAA-AAAA)'!Y23+'€15-xxxx(AAAA-AAAA)'!Y23+'€16-xxxx(AAAA-AAAA)'!Y23+'€17-xxxx(AAAA-AAAA)'!Y23+'€18-xxxx(AAAA-AAAA)'!Y23+'€19-xxxx(AAAA-AAAA)'!Y23+'€20-xxxx(AAAA-AAAA)'!Y23</f>
        <v>-57761.8</v>
      </c>
      <c r="AG23" s="530">
        <f>O23-H23</f>
        <v>-23691</v>
      </c>
      <c r="AH23" s="531">
        <f t="shared" ref="AH23:AL23" si="32">P23-I23</f>
        <v>-4738.1999999999971</v>
      </c>
      <c r="AI23" s="758">
        <f t="shared" si="32"/>
        <v>-4738.1999999999971</v>
      </c>
      <c r="AJ23" s="758">
        <f t="shared" si="32"/>
        <v>-4738.1999999999971</v>
      </c>
      <c r="AK23" s="758">
        <f t="shared" si="32"/>
        <v>-4738.1999999999971</v>
      </c>
      <c r="AL23" s="759">
        <f t="shared" si="32"/>
        <v>-4738.1999999999971</v>
      </c>
      <c r="AM23" s="530">
        <f>U23-H23</f>
        <v>-102500</v>
      </c>
      <c r="AN23" s="531">
        <f t="shared" ref="AN23:AR23" si="33">V23-I23</f>
        <v>-10000</v>
      </c>
      <c r="AO23" s="758">
        <f t="shared" si="33"/>
        <v>-10000</v>
      </c>
      <c r="AP23" s="758">
        <f t="shared" si="33"/>
        <v>-10000</v>
      </c>
      <c r="AQ23" s="760">
        <f t="shared" si="33"/>
        <v>-10000</v>
      </c>
      <c r="AR23" s="761">
        <f t="shared" si="33"/>
        <v>-62500</v>
      </c>
      <c r="AS23" s="1221"/>
      <c r="AT23" s="12"/>
      <c r="AU23" s="11"/>
    </row>
    <row r="24" spans="1:47" s="38" customFormat="1" ht="14">
      <c r="A24" s="1"/>
      <c r="B24" s="1219"/>
      <c r="C24" s="1220"/>
      <c r="D24" s="1220"/>
      <c r="E24" s="1220"/>
      <c r="F24" s="1220"/>
      <c r="G24" s="494" t="s">
        <v>108</v>
      </c>
      <c r="H24" s="151">
        <f>625000/2</f>
        <v>312500</v>
      </c>
      <c r="I24" s="152">
        <f t="shared" si="31"/>
        <v>62500</v>
      </c>
      <c r="J24" s="756">
        <f t="shared" si="31"/>
        <v>62500</v>
      </c>
      <c r="K24" s="756">
        <f t="shared" si="31"/>
        <v>62500</v>
      </c>
      <c r="L24" s="756">
        <f t="shared" si="31"/>
        <v>62500</v>
      </c>
      <c r="M24" s="757">
        <f t="shared" si="31"/>
        <v>62500</v>
      </c>
      <c r="N24" s="494" t="s">
        <v>108</v>
      </c>
      <c r="O24" s="188">
        <f>'EnC1_2017-22_DEAL_ONF_Animation'!H24+'EnC2_2018-22_FEDER_ONF_Conserv'!H24+'EnC3_2019-21_OFB-DEAL_ONF_Coli'!H24+'EnC4_2018-20_MTE_ONF_MIGBio'!H24+'EnC5_2020_DEAL_Titè_IPA Desira'!H24+'Sol1_2018_DEAL_ONF_Lutte IC DSD'!H24+'Sol2_2019_DEAL_ONF_Lutte IC'!H24+'€8-xxxx(AAAA-AAAA)'!H24+'€9-xxxx(AAAA-AAAA)'!H24+'€10-xxxx(AAAA-AAAA)'!H24+'€11-xxxx(AAAA-AAAA)'!H24+'€12-xxxx(AAAA-AAAA)'!H24+'€13-xxxx(AAAA-AAAA)'!H24+'€14-xxxx(AAAA-AAAA)'!H24+'€15-xxxx(AAAA-AAAA)'!H24+'€16-xxxx(AAAA-AAAA)'!H24+'€17-xxxx(AAAA-AAAA)'!H24+'€18-xxxx(AAAA-AAAA)'!H24+'€19-xxxx(AAAA-AAAA)'!H24+'€20-xxxx(AAAA-AAAA)'!H24</f>
        <v>236929</v>
      </c>
      <c r="P24" s="189">
        <f>'EnC1_2017-22_DEAL_ONF_Animation'!I24+'EnC2_2018-22_FEDER_ONF_Conserv'!I24+'EnC3_2019-21_OFB-DEAL_ONF_Coli'!I24+'EnC4_2018-20_MTE_ONF_MIGBio'!I24+'EnC5_2020_DEAL_Titè_IPA Desira'!I24+'Sol1_2018_DEAL_ONF_Lutte IC DSD'!I24+'Sol2_2019_DEAL_ONF_Lutte IC'!I24+'€8-xxxx(AAAA-AAAA)'!I24+'€9-xxxx(AAAA-AAAA)'!I24+'€10-xxxx(AAAA-AAAA)'!I24+'€11-xxxx(AAAA-AAAA)'!I24+'€12-xxxx(AAAA-AAAA)'!I24+'€13-xxxx(AAAA-AAAA)'!I24+'€14-xxxx(AAAA-AAAA)'!I24+'€15-xxxx(AAAA-AAAA)'!I24+'€16-xxxx(AAAA-AAAA)'!I24+'€17-xxxx(AAAA-AAAA)'!I24+'€18-xxxx(AAAA-AAAA)'!I24+'€19-xxxx(AAAA-AAAA)'!I24+'€20-xxxx(AAAA-AAAA)'!I24</f>
        <v>47385.8</v>
      </c>
      <c r="Q24" s="226">
        <f>'EnC1_2017-22_DEAL_ONF_Animation'!J24+'EnC2_2018-22_FEDER_ONF_Conserv'!J24+'EnC3_2019-21_OFB-DEAL_ONF_Coli'!J24+'EnC4_2018-20_MTE_ONF_MIGBio'!J24+'EnC5_2020_DEAL_Titè_IPA Desira'!J24+'Sol1_2018_DEAL_ONF_Lutte IC DSD'!J24+'Sol2_2019_DEAL_ONF_Lutte IC'!J24+'€8-xxxx(AAAA-AAAA)'!J24+'€9-xxxx(AAAA-AAAA)'!J24+'€10-xxxx(AAAA-AAAA)'!J24+'€11-xxxx(AAAA-AAAA)'!J24+'€12-xxxx(AAAA-AAAA)'!J24+'€13-xxxx(AAAA-AAAA)'!J24+'€14-xxxx(AAAA-AAAA)'!J24+'€15-xxxx(AAAA-AAAA)'!J24+'€16-xxxx(AAAA-AAAA)'!J24+'€17-xxxx(AAAA-AAAA)'!J24+'€18-xxxx(AAAA-AAAA)'!J24+'€19-xxxx(AAAA-AAAA)'!J24+'€20-xxxx(AAAA-AAAA)'!J24</f>
        <v>47385.8</v>
      </c>
      <c r="R24" s="226">
        <f>'EnC1_2017-22_DEAL_ONF_Animation'!K24+'EnC2_2018-22_FEDER_ONF_Conserv'!K24+'EnC3_2019-21_OFB-DEAL_ONF_Coli'!K24+'EnC4_2018-20_MTE_ONF_MIGBio'!K24+'EnC5_2020_DEAL_Titè_IPA Desira'!K24+'Sol1_2018_DEAL_ONF_Lutte IC DSD'!K24+'Sol2_2019_DEAL_ONF_Lutte IC'!K24+'€8-xxxx(AAAA-AAAA)'!K24+'€9-xxxx(AAAA-AAAA)'!K24+'€10-xxxx(AAAA-AAAA)'!K24+'€11-xxxx(AAAA-AAAA)'!K24+'€12-xxxx(AAAA-AAAA)'!K24+'€13-xxxx(AAAA-AAAA)'!K24+'€14-xxxx(AAAA-AAAA)'!K24+'€15-xxxx(AAAA-AAAA)'!K24+'€16-xxxx(AAAA-AAAA)'!K24+'€17-xxxx(AAAA-AAAA)'!K24+'€18-xxxx(AAAA-AAAA)'!K24+'€19-xxxx(AAAA-AAAA)'!K24+'€20-xxxx(AAAA-AAAA)'!K24</f>
        <v>47385.8</v>
      </c>
      <c r="S24" s="226">
        <f>'EnC1_2017-22_DEAL_ONF_Animation'!L24+'EnC2_2018-22_FEDER_ONF_Conserv'!L24+'EnC3_2019-21_OFB-DEAL_ONF_Coli'!L24+'EnC4_2018-20_MTE_ONF_MIGBio'!L24+'EnC5_2020_DEAL_Titè_IPA Desira'!L24+'Sol1_2018_DEAL_ONF_Lutte IC DSD'!L24+'Sol2_2019_DEAL_ONF_Lutte IC'!L24+'€8-xxxx(AAAA-AAAA)'!L24+'€9-xxxx(AAAA-AAAA)'!L24+'€10-xxxx(AAAA-AAAA)'!L24+'€11-xxxx(AAAA-AAAA)'!L24+'€12-xxxx(AAAA-AAAA)'!L24+'€13-xxxx(AAAA-AAAA)'!L24+'€14-xxxx(AAAA-AAAA)'!L24+'€15-xxxx(AAAA-AAAA)'!L24+'€16-xxxx(AAAA-AAAA)'!L24+'€17-xxxx(AAAA-AAAA)'!L24+'€18-xxxx(AAAA-AAAA)'!L24+'€19-xxxx(AAAA-AAAA)'!L24+'€20-xxxx(AAAA-AAAA)'!L24</f>
        <v>47385.8</v>
      </c>
      <c r="T24" s="246">
        <f>'EnC1_2017-22_DEAL_ONF_Animation'!M24+'EnC2_2018-22_FEDER_ONF_Conserv'!M24+'EnC3_2019-21_OFB-DEAL_ONF_Coli'!M24+'EnC4_2018-20_MTE_ONF_MIGBio'!M24+'EnC5_2020_DEAL_Titè_IPA Desira'!M24+'Sol1_2018_DEAL_ONF_Lutte IC DSD'!M24+'Sol2_2019_DEAL_ONF_Lutte IC'!M24+'€8-xxxx(AAAA-AAAA)'!M24+'€9-xxxx(AAAA-AAAA)'!M24+'€10-xxxx(AAAA-AAAA)'!M24+'€11-xxxx(AAAA-AAAA)'!M24+'€12-xxxx(AAAA-AAAA)'!M24+'€13-xxxx(AAAA-AAAA)'!M24+'€14-xxxx(AAAA-AAAA)'!M24+'€15-xxxx(AAAA-AAAA)'!M24+'€16-xxxx(AAAA-AAAA)'!M24+'€17-xxxx(AAAA-AAAA)'!M24+'€18-xxxx(AAAA-AAAA)'!M24+'€19-xxxx(AAAA-AAAA)'!M24+'€20-xxxx(AAAA-AAAA)'!M24</f>
        <v>47385.8</v>
      </c>
      <c r="U24" s="188">
        <f>'EnC1_2017-22_DEAL_ONF_Animation'!N24+'EnC2_2018-22_FEDER_ONF_Conserv'!N24+'EnC3_2019-21_OFB-DEAL_ONF_Coli'!N24+'EnC4_2018-20_MTE_ONF_MIGBio'!N24+'EnC5_2020_DEAL_Titè_IPA Desira'!N24+'Sol1_2018_DEAL_ONF_Lutte IC DSD'!N24+'Sol2_2019_DEAL_ONF_Lutte IC'!N24+'€8-xxxx(AAAA-AAAA)'!N24+'€9-xxxx(AAAA-AAAA)'!N24+'€10-xxxx(AAAA-AAAA)'!N24+'€11-xxxx(AAAA-AAAA)'!N24+'€12-xxxx(AAAA-AAAA)'!N24+'€13-xxxx(AAAA-AAAA)'!N24+'€14-xxxx(AAAA-AAAA)'!N24+'€15-xxxx(AAAA-AAAA)'!N24+'€16-xxxx(AAAA-AAAA)'!N24+'€17-xxxx(AAAA-AAAA)'!N24+'€18-xxxx(AAAA-AAAA)'!N24+'€19-xxxx(AAAA-AAAA)'!N24+'€20-xxxx(AAAA-AAAA)'!N24</f>
        <v>174000</v>
      </c>
      <c r="V24" s="189">
        <f>'EnC1_2017-22_DEAL_ONF_Animation'!O24+'EnC2_2018-22_FEDER_ONF_Conserv'!O24+'EnC3_2019-21_OFB-DEAL_ONF_Coli'!O24+'EnC4_2018-20_MTE_ONF_MIGBio'!O24+'EnC5_2020_DEAL_Titè_IPA Desira'!O24+'Sol1_2018_DEAL_ONF_Lutte IC DSD'!O24+'Sol2_2019_DEAL_ONF_Lutte IC'!O24+'€8-xxxx(AAAA-AAAA)'!O24+'€9-xxxx(AAAA-AAAA)'!O24+'€10-xxxx(AAAA-AAAA)'!O24+'€11-xxxx(AAAA-AAAA)'!O24+'€12-xxxx(AAAA-AAAA)'!O24+'€13-xxxx(AAAA-AAAA)'!O24+'€14-xxxx(AAAA-AAAA)'!O24+'€15-xxxx(AAAA-AAAA)'!O24+'€16-xxxx(AAAA-AAAA)'!O24+'€17-xxxx(AAAA-AAAA)'!O24+'€18-xxxx(AAAA-AAAA)'!O24+'€19-xxxx(AAAA-AAAA)'!O24+'€20-xxxx(AAAA-AAAA)'!O24</f>
        <v>43500</v>
      </c>
      <c r="W24" s="226">
        <f>'EnC1_2017-22_DEAL_ONF_Animation'!P24+'EnC2_2018-22_FEDER_ONF_Conserv'!P24+'EnC3_2019-21_OFB-DEAL_ONF_Coli'!P24+'EnC4_2018-20_MTE_ONF_MIGBio'!P24+'EnC5_2020_DEAL_Titè_IPA Desira'!P24+'Sol1_2018_DEAL_ONF_Lutte IC DSD'!P24+'Sol2_2019_DEAL_ONF_Lutte IC'!P24+'€8-xxxx(AAAA-AAAA)'!P24+'€9-xxxx(AAAA-AAAA)'!P24+'€10-xxxx(AAAA-AAAA)'!P24+'€11-xxxx(AAAA-AAAA)'!P24+'€12-xxxx(AAAA-AAAA)'!P24+'€13-xxxx(AAAA-AAAA)'!P24+'€14-xxxx(AAAA-AAAA)'!P24+'€15-xxxx(AAAA-AAAA)'!P24+'€16-xxxx(AAAA-AAAA)'!P24+'€17-xxxx(AAAA-AAAA)'!P24+'€18-xxxx(AAAA-AAAA)'!P24+'€19-xxxx(AAAA-AAAA)'!P24+'€20-xxxx(AAAA-AAAA)'!P24</f>
        <v>43500</v>
      </c>
      <c r="X24" s="226">
        <f>'EnC1_2017-22_DEAL_ONF_Animation'!Q24+'EnC2_2018-22_FEDER_ONF_Conserv'!Q24+'EnC3_2019-21_OFB-DEAL_ONF_Coli'!Q24+'EnC4_2018-20_MTE_ONF_MIGBio'!Q24+'EnC5_2020_DEAL_Titè_IPA Desira'!Q24+'Sol1_2018_DEAL_ONF_Lutte IC DSD'!Q24+'Sol2_2019_DEAL_ONF_Lutte IC'!Q24+'€8-xxxx(AAAA-AAAA)'!Q24+'€9-xxxx(AAAA-AAAA)'!Q24+'€10-xxxx(AAAA-AAAA)'!Q24+'€11-xxxx(AAAA-AAAA)'!Q24+'€12-xxxx(AAAA-AAAA)'!Q24+'€13-xxxx(AAAA-AAAA)'!Q24+'€14-xxxx(AAAA-AAAA)'!Q24+'€15-xxxx(AAAA-AAAA)'!Q24+'€16-xxxx(AAAA-AAAA)'!Q24+'€17-xxxx(AAAA-AAAA)'!Q24+'€18-xxxx(AAAA-AAAA)'!Q24+'€19-xxxx(AAAA-AAAA)'!Q24+'€20-xxxx(AAAA-AAAA)'!Q24</f>
        <v>43500</v>
      </c>
      <c r="Y24" s="226">
        <f>'EnC1_2017-22_DEAL_ONF_Animation'!R24+'EnC2_2018-22_FEDER_ONF_Conserv'!R24+'EnC3_2019-21_OFB-DEAL_ONF_Coli'!R24+'EnC4_2018-20_MTE_ONF_MIGBio'!R24+'EnC5_2020_DEAL_Titè_IPA Desira'!R24+'Sol1_2018_DEAL_ONF_Lutte IC DSD'!R24+'Sol2_2019_DEAL_ONF_Lutte IC'!R24+'€8-xxxx(AAAA-AAAA)'!R24+'€9-xxxx(AAAA-AAAA)'!R24+'€10-xxxx(AAAA-AAAA)'!R24+'€11-xxxx(AAAA-AAAA)'!R24+'€12-xxxx(AAAA-AAAA)'!R24+'€13-xxxx(AAAA-AAAA)'!R24+'€14-xxxx(AAAA-AAAA)'!R24+'€15-xxxx(AAAA-AAAA)'!R24+'€16-xxxx(AAAA-AAAA)'!R24+'€17-xxxx(AAAA-AAAA)'!R24+'€18-xxxx(AAAA-AAAA)'!R24+'€19-xxxx(AAAA-AAAA)'!R24+'€20-xxxx(AAAA-AAAA)'!R24</f>
        <v>43500</v>
      </c>
      <c r="Z24" s="247">
        <f>'EnC1_2017-22_DEAL_ONF_Animation'!S24+'EnC2_2018-22_FEDER_ONF_Conserv'!S24+'EnC3_2019-21_OFB-DEAL_ONF_Coli'!S24+'EnC4_2018-20_MTE_ONF_MIGBio'!S24+'EnC5_2020_DEAL_Titè_IPA Desira'!S24+'Sol1_2018_DEAL_ONF_Lutte IC DSD'!S24+'Sol2_2019_DEAL_ONF_Lutte IC'!S24+'€8-xxxx(AAAA-AAAA)'!S24+'€9-xxxx(AAAA-AAAA)'!S24+'€10-xxxx(AAAA-AAAA)'!S24+'€11-xxxx(AAAA-AAAA)'!S24+'€12-xxxx(AAAA-AAAA)'!S24+'€13-xxxx(AAAA-AAAA)'!S24+'€14-xxxx(AAAA-AAAA)'!S24+'€15-xxxx(AAAA-AAAA)'!S24+'€16-xxxx(AAAA-AAAA)'!S24+'€17-xxxx(AAAA-AAAA)'!S24+'€18-xxxx(AAAA-AAAA)'!S24+'€19-xxxx(AAAA-AAAA)'!S24+'€20-xxxx(AAAA-AAAA)'!S24</f>
        <v>0</v>
      </c>
      <c r="AA24" s="191">
        <f>'EnC1_2017-22_DEAL_ONF_Animation'!T24+'EnC2_2018-22_FEDER_ONF_Conserv'!T24+'EnC3_2019-21_OFB-DEAL_ONF_Coli'!T24+'EnC4_2018-20_MTE_ONF_MIGBio'!T24+'EnC5_2020_DEAL_Titè_IPA Desira'!T24+'Sol1_2018_DEAL_ONF_Lutte IC DSD'!T24+'Sol2_2019_DEAL_ONF_Lutte IC'!T24+'€8-xxxx(AAAA-AAAA)'!T24+'€9-xxxx(AAAA-AAAA)'!T24+'€10-xxxx(AAAA-AAAA)'!T24+'€11-xxxx(AAAA-AAAA)'!T24+'€12-xxxx(AAAA-AAAA)'!T24+'€13-xxxx(AAAA-AAAA)'!T24+'€14-xxxx(AAAA-AAAA)'!T24+'€15-xxxx(AAAA-AAAA)'!T24+'€16-xxxx(AAAA-AAAA)'!T24+'€17-xxxx(AAAA-AAAA)'!T24+'€18-xxxx(AAAA-AAAA)'!T24+'€19-xxxx(AAAA-AAAA)'!T24+'€20-xxxx(AAAA-AAAA)'!T24</f>
        <v>-62929</v>
      </c>
      <c r="AB24" s="192">
        <f>'EnC1_2017-22_DEAL_ONF_Animation'!U24+'EnC2_2018-22_FEDER_ONF_Conserv'!U24+'EnC3_2019-21_OFB-DEAL_ONF_Coli'!U24+'EnC4_2018-20_MTE_ONF_MIGBio'!U24+'EnC5_2020_DEAL_Titè_IPA Desira'!U24+'Sol1_2018_DEAL_ONF_Lutte IC DSD'!U24+'Sol2_2019_DEAL_ONF_Lutte IC'!U24+'€8-xxxx(AAAA-AAAA)'!U24+'€9-xxxx(AAAA-AAAA)'!U24+'€10-xxxx(AAAA-AAAA)'!U24+'€11-xxxx(AAAA-AAAA)'!U24+'€12-xxxx(AAAA-AAAA)'!U24+'€13-xxxx(AAAA-AAAA)'!U24+'€14-xxxx(AAAA-AAAA)'!U24+'€15-xxxx(AAAA-AAAA)'!U24+'€16-xxxx(AAAA-AAAA)'!U24+'€17-xxxx(AAAA-AAAA)'!U24+'€18-xxxx(AAAA-AAAA)'!U24+'€19-xxxx(AAAA-AAAA)'!U24+'€20-xxxx(AAAA-AAAA)'!U24</f>
        <v>-3885.8</v>
      </c>
      <c r="AC24" s="227">
        <f>'EnC1_2017-22_DEAL_ONF_Animation'!V24+'EnC2_2018-22_FEDER_ONF_Conserv'!V24+'EnC3_2019-21_OFB-DEAL_ONF_Coli'!V24+'EnC4_2018-20_MTE_ONF_MIGBio'!V24+'EnC5_2020_DEAL_Titè_IPA Desira'!V24+'Sol1_2018_DEAL_ONF_Lutte IC DSD'!V24+'Sol2_2019_DEAL_ONF_Lutte IC'!V24+'€8-xxxx(AAAA-AAAA)'!V24+'€9-xxxx(AAAA-AAAA)'!V24+'€10-xxxx(AAAA-AAAA)'!V24+'€11-xxxx(AAAA-AAAA)'!V24+'€12-xxxx(AAAA-AAAA)'!V24+'€13-xxxx(AAAA-AAAA)'!V24+'€14-xxxx(AAAA-AAAA)'!V24+'€15-xxxx(AAAA-AAAA)'!V24+'€16-xxxx(AAAA-AAAA)'!V24+'€17-xxxx(AAAA-AAAA)'!V24+'€18-xxxx(AAAA-AAAA)'!V24+'€19-xxxx(AAAA-AAAA)'!V24+'€20-xxxx(AAAA-AAAA)'!V24</f>
        <v>-3885.8</v>
      </c>
      <c r="AD24" s="227">
        <f>'EnC1_2017-22_DEAL_ONF_Animation'!W24+'EnC2_2018-22_FEDER_ONF_Conserv'!W24+'EnC3_2019-21_OFB-DEAL_ONF_Coli'!W24+'EnC4_2018-20_MTE_ONF_MIGBio'!W24+'EnC5_2020_DEAL_Titè_IPA Desira'!W24+'Sol1_2018_DEAL_ONF_Lutte IC DSD'!W24+'Sol2_2019_DEAL_ONF_Lutte IC'!W24+'€8-xxxx(AAAA-AAAA)'!W24+'€9-xxxx(AAAA-AAAA)'!W24+'€10-xxxx(AAAA-AAAA)'!W24+'€11-xxxx(AAAA-AAAA)'!W24+'€12-xxxx(AAAA-AAAA)'!W24+'€13-xxxx(AAAA-AAAA)'!W24+'€14-xxxx(AAAA-AAAA)'!W24+'€15-xxxx(AAAA-AAAA)'!W24+'€16-xxxx(AAAA-AAAA)'!W24+'€17-xxxx(AAAA-AAAA)'!W24+'€18-xxxx(AAAA-AAAA)'!W24+'€19-xxxx(AAAA-AAAA)'!W24+'€20-xxxx(AAAA-AAAA)'!W24</f>
        <v>-3885.8</v>
      </c>
      <c r="AE24" s="227">
        <f>'EnC1_2017-22_DEAL_ONF_Animation'!X24+'EnC2_2018-22_FEDER_ONF_Conserv'!X24+'EnC3_2019-21_OFB-DEAL_ONF_Coli'!X24+'EnC4_2018-20_MTE_ONF_MIGBio'!X24+'EnC5_2020_DEAL_Titè_IPA Desira'!X24+'Sol1_2018_DEAL_ONF_Lutte IC DSD'!X24+'Sol2_2019_DEAL_ONF_Lutte IC'!X24+'€8-xxxx(AAAA-AAAA)'!X24+'€9-xxxx(AAAA-AAAA)'!X24+'€10-xxxx(AAAA-AAAA)'!X24+'€11-xxxx(AAAA-AAAA)'!X24+'€12-xxxx(AAAA-AAAA)'!X24+'€13-xxxx(AAAA-AAAA)'!X24+'€14-xxxx(AAAA-AAAA)'!X24+'€15-xxxx(AAAA-AAAA)'!X24+'€16-xxxx(AAAA-AAAA)'!X24+'€17-xxxx(AAAA-AAAA)'!X24+'€18-xxxx(AAAA-AAAA)'!X24+'€19-xxxx(AAAA-AAAA)'!X24+'€20-xxxx(AAAA-AAAA)'!X24</f>
        <v>-3885.8</v>
      </c>
      <c r="AF24" s="248">
        <f>'EnC1_2017-22_DEAL_ONF_Animation'!Y24+'EnC2_2018-22_FEDER_ONF_Conserv'!Y24+'EnC3_2019-21_OFB-DEAL_ONF_Coli'!Y24+'EnC4_2018-20_MTE_ONF_MIGBio'!Y24+'EnC5_2020_DEAL_Titè_IPA Desira'!Y24+'Sol1_2018_DEAL_ONF_Lutte IC DSD'!Y24+'Sol2_2019_DEAL_ONF_Lutte IC'!Y24+'€8-xxxx(AAAA-AAAA)'!Y24+'€9-xxxx(AAAA-AAAA)'!Y24+'€10-xxxx(AAAA-AAAA)'!Y24+'€11-xxxx(AAAA-AAAA)'!Y24+'€12-xxxx(AAAA-AAAA)'!Y24+'€13-xxxx(AAAA-AAAA)'!Y24+'€14-xxxx(AAAA-AAAA)'!Y24+'€15-xxxx(AAAA-AAAA)'!Y24+'€16-xxxx(AAAA-AAAA)'!Y24+'€17-xxxx(AAAA-AAAA)'!Y24+'€18-xxxx(AAAA-AAAA)'!Y24+'€19-xxxx(AAAA-AAAA)'!Y24+'€20-xxxx(AAAA-AAAA)'!Y24</f>
        <v>-47385.8</v>
      </c>
      <c r="AG24" s="195">
        <f t="shared" ref="AG24:AG25" si="34">O24-H24</f>
        <v>-75571</v>
      </c>
      <c r="AH24" s="196">
        <f t="shared" ref="AH24:AH25" si="35">P24-I24</f>
        <v>-15114.199999999997</v>
      </c>
      <c r="AI24" s="762">
        <f t="shared" ref="AI24:AI25" si="36">Q24-J24</f>
        <v>-15114.199999999997</v>
      </c>
      <c r="AJ24" s="762">
        <f t="shared" ref="AJ24:AJ25" si="37">R24-K24</f>
        <v>-15114.199999999997</v>
      </c>
      <c r="AK24" s="762">
        <f t="shared" ref="AK24:AK25" si="38">S24-L24</f>
        <v>-15114.199999999997</v>
      </c>
      <c r="AL24" s="763">
        <f t="shared" ref="AL24:AL25" si="39">T24-M24</f>
        <v>-15114.199999999997</v>
      </c>
      <c r="AM24" s="198">
        <f t="shared" ref="AM24:AM25" si="40">U24-H24</f>
        <v>-138500</v>
      </c>
      <c r="AN24" s="196">
        <f t="shared" ref="AN24:AN25" si="41">V24-I24</f>
        <v>-19000</v>
      </c>
      <c r="AO24" s="762">
        <f t="shared" ref="AO24:AO25" si="42">W24-J24</f>
        <v>-19000</v>
      </c>
      <c r="AP24" s="762">
        <f t="shared" ref="AP24:AP25" si="43">X24-K24</f>
        <v>-19000</v>
      </c>
      <c r="AQ24" s="762">
        <f t="shared" ref="AQ24:AQ25" si="44">Y24-L24</f>
        <v>-19000</v>
      </c>
      <c r="AR24" s="764">
        <f t="shared" ref="AR24:AR25" si="45">Z24-M24</f>
        <v>-62500</v>
      </c>
      <c r="AS24" s="1222"/>
      <c r="AT24" s="12"/>
      <c r="AU24" s="11"/>
    </row>
    <row r="25" spans="1:47" s="38" customFormat="1" ht="14.5" thickBot="1">
      <c r="A25" s="1"/>
      <c r="B25" s="1219"/>
      <c r="C25" s="1220"/>
      <c r="D25" s="1220"/>
      <c r="E25" s="1220"/>
      <c r="F25" s="1220"/>
      <c r="G25" s="793" t="s">
        <v>109</v>
      </c>
      <c r="H25" s="794">
        <v>0</v>
      </c>
      <c r="I25" s="795">
        <v>0</v>
      </c>
      <c r="J25" s="796">
        <v>0</v>
      </c>
      <c r="K25" s="796">
        <v>0</v>
      </c>
      <c r="L25" s="796">
        <v>0</v>
      </c>
      <c r="M25" s="797">
        <v>0</v>
      </c>
      <c r="N25" s="793" t="s">
        <v>109</v>
      </c>
      <c r="O25" s="798">
        <f>'EnC1_2017-22_DEAL_ONF_Animation'!H25+'EnC2_2018-22_FEDER_ONF_Conserv'!H25+'EnC3_2019-21_OFB-DEAL_ONF_Coli'!H25+'EnC4_2018-20_MTE_ONF_MIGBio'!H25+'EnC5_2020_DEAL_Titè_IPA Desira'!H25+'Sol1_2018_DEAL_ONF_Lutte IC DSD'!H25+'Sol2_2019_DEAL_ONF_Lutte IC'!H25+'€8-xxxx(AAAA-AAAA)'!H25+'€9-xxxx(AAAA-AAAA)'!H25+'€10-xxxx(AAAA-AAAA)'!H25+'€11-xxxx(AAAA-AAAA)'!H25+'€12-xxxx(AAAA-AAAA)'!H25+'€13-xxxx(AAAA-AAAA)'!H25+'€14-xxxx(AAAA-AAAA)'!H25+'€15-xxxx(AAAA-AAAA)'!H25+'€16-xxxx(AAAA-AAAA)'!H25+'€17-xxxx(AAAA-AAAA)'!H25+'€18-xxxx(AAAA-AAAA)'!H25+'€19-xxxx(AAAA-AAAA)'!H25+'€20-xxxx(AAAA-AAAA)'!H25</f>
        <v>51880</v>
      </c>
      <c r="P25" s="799">
        <f>'EnC1_2017-22_DEAL_ONF_Animation'!I25+'EnC2_2018-22_FEDER_ONF_Conserv'!I25+'EnC3_2019-21_OFB-DEAL_ONF_Coli'!I25+'EnC4_2018-20_MTE_ONF_MIGBio'!I25+'EnC5_2020_DEAL_Titè_IPA Desira'!I25+'Sol1_2018_DEAL_ONF_Lutte IC DSD'!I25+'Sol2_2019_DEAL_ONF_Lutte IC'!I25+'€8-xxxx(AAAA-AAAA)'!I25+'€9-xxxx(AAAA-AAAA)'!I25+'€10-xxxx(AAAA-AAAA)'!I25+'€11-xxxx(AAAA-AAAA)'!I25+'€12-xxxx(AAAA-AAAA)'!I25+'€13-xxxx(AAAA-AAAA)'!I25+'€14-xxxx(AAAA-AAAA)'!I25+'€15-xxxx(AAAA-AAAA)'!I25+'€16-xxxx(AAAA-AAAA)'!I25+'€17-xxxx(AAAA-AAAA)'!I25+'€18-xxxx(AAAA-AAAA)'!I25+'€19-xxxx(AAAA-AAAA)'!I25+'€20-xxxx(AAAA-AAAA)'!I25</f>
        <v>10376</v>
      </c>
      <c r="Q25" s="800">
        <f>'EnC1_2017-22_DEAL_ONF_Animation'!J25+'EnC2_2018-22_FEDER_ONF_Conserv'!J25+'EnC3_2019-21_OFB-DEAL_ONF_Coli'!J25+'EnC4_2018-20_MTE_ONF_MIGBio'!J25+'EnC5_2020_DEAL_Titè_IPA Desira'!J25+'Sol1_2018_DEAL_ONF_Lutte IC DSD'!J25+'Sol2_2019_DEAL_ONF_Lutte IC'!J25+'€8-xxxx(AAAA-AAAA)'!J25+'€9-xxxx(AAAA-AAAA)'!J25+'€10-xxxx(AAAA-AAAA)'!J25+'€11-xxxx(AAAA-AAAA)'!J25+'€12-xxxx(AAAA-AAAA)'!J25+'€13-xxxx(AAAA-AAAA)'!J25+'€14-xxxx(AAAA-AAAA)'!J25+'€15-xxxx(AAAA-AAAA)'!J25+'€16-xxxx(AAAA-AAAA)'!J25+'€17-xxxx(AAAA-AAAA)'!J25+'€18-xxxx(AAAA-AAAA)'!J25+'€19-xxxx(AAAA-AAAA)'!J25+'€20-xxxx(AAAA-AAAA)'!J25</f>
        <v>10376</v>
      </c>
      <c r="R25" s="800">
        <f>'EnC1_2017-22_DEAL_ONF_Animation'!K25+'EnC2_2018-22_FEDER_ONF_Conserv'!K25+'EnC3_2019-21_OFB-DEAL_ONF_Coli'!K25+'EnC4_2018-20_MTE_ONF_MIGBio'!K25+'EnC5_2020_DEAL_Titè_IPA Desira'!K25+'Sol1_2018_DEAL_ONF_Lutte IC DSD'!K25+'Sol2_2019_DEAL_ONF_Lutte IC'!K25+'€8-xxxx(AAAA-AAAA)'!K25+'€9-xxxx(AAAA-AAAA)'!K25+'€10-xxxx(AAAA-AAAA)'!K25+'€11-xxxx(AAAA-AAAA)'!K25+'€12-xxxx(AAAA-AAAA)'!K25+'€13-xxxx(AAAA-AAAA)'!K25+'€14-xxxx(AAAA-AAAA)'!K25+'€15-xxxx(AAAA-AAAA)'!K25+'€16-xxxx(AAAA-AAAA)'!K25+'€17-xxxx(AAAA-AAAA)'!K25+'€18-xxxx(AAAA-AAAA)'!K25+'€19-xxxx(AAAA-AAAA)'!K25+'€20-xxxx(AAAA-AAAA)'!K25</f>
        <v>10376</v>
      </c>
      <c r="S25" s="800">
        <f>'EnC1_2017-22_DEAL_ONF_Animation'!L25+'EnC2_2018-22_FEDER_ONF_Conserv'!L25+'EnC3_2019-21_OFB-DEAL_ONF_Coli'!L25+'EnC4_2018-20_MTE_ONF_MIGBio'!L25+'EnC5_2020_DEAL_Titè_IPA Desira'!L25+'Sol1_2018_DEAL_ONF_Lutte IC DSD'!L25+'Sol2_2019_DEAL_ONF_Lutte IC'!L25+'€8-xxxx(AAAA-AAAA)'!L25+'€9-xxxx(AAAA-AAAA)'!L25+'€10-xxxx(AAAA-AAAA)'!L25+'€11-xxxx(AAAA-AAAA)'!L25+'€12-xxxx(AAAA-AAAA)'!L25+'€13-xxxx(AAAA-AAAA)'!L25+'€14-xxxx(AAAA-AAAA)'!L25+'€15-xxxx(AAAA-AAAA)'!L25+'€16-xxxx(AAAA-AAAA)'!L25+'€17-xxxx(AAAA-AAAA)'!L25+'€18-xxxx(AAAA-AAAA)'!L25+'€19-xxxx(AAAA-AAAA)'!L25+'€20-xxxx(AAAA-AAAA)'!L25</f>
        <v>10376</v>
      </c>
      <c r="T25" s="801">
        <f>'EnC1_2017-22_DEAL_ONF_Animation'!M25+'EnC2_2018-22_FEDER_ONF_Conserv'!M25+'EnC3_2019-21_OFB-DEAL_ONF_Coli'!M25+'EnC4_2018-20_MTE_ONF_MIGBio'!M25+'EnC5_2020_DEAL_Titè_IPA Desira'!M25+'Sol1_2018_DEAL_ONF_Lutte IC DSD'!M25+'Sol2_2019_DEAL_ONF_Lutte IC'!M25+'€8-xxxx(AAAA-AAAA)'!M25+'€9-xxxx(AAAA-AAAA)'!M25+'€10-xxxx(AAAA-AAAA)'!M25+'€11-xxxx(AAAA-AAAA)'!M25+'€12-xxxx(AAAA-AAAA)'!M25+'€13-xxxx(AAAA-AAAA)'!M25+'€14-xxxx(AAAA-AAAA)'!M25+'€15-xxxx(AAAA-AAAA)'!M25+'€16-xxxx(AAAA-AAAA)'!M25+'€17-xxxx(AAAA-AAAA)'!M25+'€18-xxxx(AAAA-AAAA)'!M25+'€19-xxxx(AAAA-AAAA)'!M25+'€20-xxxx(AAAA-AAAA)'!M25</f>
        <v>10376</v>
      </c>
      <c r="U25" s="798">
        <f>'EnC1_2017-22_DEAL_ONF_Animation'!N25+'EnC2_2018-22_FEDER_ONF_Conserv'!N25+'EnC3_2019-21_OFB-DEAL_ONF_Coli'!N25+'EnC4_2018-20_MTE_ONF_MIGBio'!N25+'EnC5_2020_DEAL_Titè_IPA Desira'!N25+'Sol1_2018_DEAL_ONF_Lutte IC DSD'!N25+'Sol2_2019_DEAL_ONF_Lutte IC'!N25+'€8-xxxx(AAAA-AAAA)'!N25+'€9-xxxx(AAAA-AAAA)'!N25+'€10-xxxx(AAAA-AAAA)'!N25+'€11-xxxx(AAAA-AAAA)'!N25+'€12-xxxx(AAAA-AAAA)'!N25+'€13-xxxx(AAAA-AAAA)'!N25+'€14-xxxx(AAAA-AAAA)'!N25+'€15-xxxx(AAAA-AAAA)'!N25+'€16-xxxx(AAAA-AAAA)'!N25+'€17-xxxx(AAAA-AAAA)'!N25+'€18-xxxx(AAAA-AAAA)'!N25+'€19-xxxx(AAAA-AAAA)'!N25+'€20-xxxx(AAAA-AAAA)'!N25</f>
        <v>36000</v>
      </c>
      <c r="V25" s="799">
        <f>'EnC1_2017-22_DEAL_ONF_Animation'!O25+'EnC2_2018-22_FEDER_ONF_Conserv'!O25+'EnC3_2019-21_OFB-DEAL_ONF_Coli'!O25+'EnC4_2018-20_MTE_ONF_MIGBio'!O25+'EnC5_2020_DEAL_Titè_IPA Desira'!O25+'Sol1_2018_DEAL_ONF_Lutte IC DSD'!O25+'Sol2_2019_DEAL_ONF_Lutte IC'!O25+'€8-xxxx(AAAA-AAAA)'!O25+'€9-xxxx(AAAA-AAAA)'!O25+'€10-xxxx(AAAA-AAAA)'!O25+'€11-xxxx(AAAA-AAAA)'!O25+'€12-xxxx(AAAA-AAAA)'!O25+'€13-xxxx(AAAA-AAAA)'!O25+'€14-xxxx(AAAA-AAAA)'!O25+'€15-xxxx(AAAA-AAAA)'!O25+'€16-xxxx(AAAA-AAAA)'!O25+'€17-xxxx(AAAA-AAAA)'!O25+'€18-xxxx(AAAA-AAAA)'!O25+'€19-xxxx(AAAA-AAAA)'!O25+'€20-xxxx(AAAA-AAAA)'!O25</f>
        <v>9000</v>
      </c>
      <c r="W25" s="800">
        <f>'EnC1_2017-22_DEAL_ONF_Animation'!P25+'EnC2_2018-22_FEDER_ONF_Conserv'!P25+'EnC3_2019-21_OFB-DEAL_ONF_Coli'!P25+'EnC4_2018-20_MTE_ONF_MIGBio'!P25+'EnC5_2020_DEAL_Titè_IPA Desira'!P25+'Sol1_2018_DEAL_ONF_Lutte IC DSD'!P25+'Sol2_2019_DEAL_ONF_Lutte IC'!P25+'€8-xxxx(AAAA-AAAA)'!P25+'€9-xxxx(AAAA-AAAA)'!P25+'€10-xxxx(AAAA-AAAA)'!P25+'€11-xxxx(AAAA-AAAA)'!P25+'€12-xxxx(AAAA-AAAA)'!P25+'€13-xxxx(AAAA-AAAA)'!P25+'€14-xxxx(AAAA-AAAA)'!P25+'€15-xxxx(AAAA-AAAA)'!P25+'€16-xxxx(AAAA-AAAA)'!P25+'€17-xxxx(AAAA-AAAA)'!P25+'€18-xxxx(AAAA-AAAA)'!P25+'€19-xxxx(AAAA-AAAA)'!P25+'€20-xxxx(AAAA-AAAA)'!P25</f>
        <v>9000</v>
      </c>
      <c r="X25" s="800">
        <f>'EnC1_2017-22_DEAL_ONF_Animation'!Q25+'EnC2_2018-22_FEDER_ONF_Conserv'!Q25+'EnC3_2019-21_OFB-DEAL_ONF_Coli'!Q25+'EnC4_2018-20_MTE_ONF_MIGBio'!Q25+'EnC5_2020_DEAL_Titè_IPA Desira'!Q25+'Sol1_2018_DEAL_ONF_Lutte IC DSD'!Q25+'Sol2_2019_DEAL_ONF_Lutte IC'!Q25+'€8-xxxx(AAAA-AAAA)'!Q25+'€9-xxxx(AAAA-AAAA)'!Q25+'€10-xxxx(AAAA-AAAA)'!Q25+'€11-xxxx(AAAA-AAAA)'!Q25+'€12-xxxx(AAAA-AAAA)'!Q25+'€13-xxxx(AAAA-AAAA)'!Q25+'€14-xxxx(AAAA-AAAA)'!Q25+'€15-xxxx(AAAA-AAAA)'!Q25+'€16-xxxx(AAAA-AAAA)'!Q25+'€17-xxxx(AAAA-AAAA)'!Q25+'€18-xxxx(AAAA-AAAA)'!Q25+'€19-xxxx(AAAA-AAAA)'!Q25+'€20-xxxx(AAAA-AAAA)'!Q25</f>
        <v>9000</v>
      </c>
      <c r="Y25" s="800">
        <f>'EnC1_2017-22_DEAL_ONF_Animation'!R25+'EnC2_2018-22_FEDER_ONF_Conserv'!R25+'EnC3_2019-21_OFB-DEAL_ONF_Coli'!R25+'EnC4_2018-20_MTE_ONF_MIGBio'!R25+'EnC5_2020_DEAL_Titè_IPA Desira'!R25+'Sol1_2018_DEAL_ONF_Lutte IC DSD'!R25+'Sol2_2019_DEAL_ONF_Lutte IC'!R25+'€8-xxxx(AAAA-AAAA)'!R25+'€9-xxxx(AAAA-AAAA)'!R25+'€10-xxxx(AAAA-AAAA)'!R25+'€11-xxxx(AAAA-AAAA)'!R25+'€12-xxxx(AAAA-AAAA)'!R25+'€13-xxxx(AAAA-AAAA)'!R25+'€14-xxxx(AAAA-AAAA)'!R25+'€15-xxxx(AAAA-AAAA)'!R25+'€16-xxxx(AAAA-AAAA)'!R25+'€17-xxxx(AAAA-AAAA)'!R25+'€18-xxxx(AAAA-AAAA)'!R25+'€19-xxxx(AAAA-AAAA)'!R25+'€20-xxxx(AAAA-AAAA)'!R25</f>
        <v>9000</v>
      </c>
      <c r="Z25" s="802">
        <f>'EnC1_2017-22_DEAL_ONF_Animation'!S25+'EnC2_2018-22_FEDER_ONF_Conserv'!S25+'EnC3_2019-21_OFB-DEAL_ONF_Coli'!S25+'EnC4_2018-20_MTE_ONF_MIGBio'!S25+'EnC5_2020_DEAL_Titè_IPA Desira'!S25+'Sol1_2018_DEAL_ONF_Lutte IC DSD'!S25+'Sol2_2019_DEAL_ONF_Lutte IC'!S25+'€8-xxxx(AAAA-AAAA)'!S25+'€9-xxxx(AAAA-AAAA)'!S25+'€10-xxxx(AAAA-AAAA)'!S25+'€11-xxxx(AAAA-AAAA)'!S25+'€12-xxxx(AAAA-AAAA)'!S25+'€13-xxxx(AAAA-AAAA)'!S25+'€14-xxxx(AAAA-AAAA)'!S25+'€15-xxxx(AAAA-AAAA)'!S25+'€16-xxxx(AAAA-AAAA)'!S25+'€17-xxxx(AAAA-AAAA)'!S25+'€18-xxxx(AAAA-AAAA)'!S25+'€19-xxxx(AAAA-AAAA)'!S25+'€20-xxxx(AAAA-AAAA)'!S25</f>
        <v>0</v>
      </c>
      <c r="AA25" s="803">
        <f>'EnC1_2017-22_DEAL_ONF_Animation'!T25+'EnC2_2018-22_FEDER_ONF_Conserv'!T25+'EnC3_2019-21_OFB-DEAL_ONF_Coli'!T25+'EnC4_2018-20_MTE_ONF_MIGBio'!T25+'EnC5_2020_DEAL_Titè_IPA Desira'!T25+'Sol1_2018_DEAL_ONF_Lutte IC DSD'!T25+'Sol2_2019_DEAL_ONF_Lutte IC'!T25+'€8-xxxx(AAAA-AAAA)'!T25+'€9-xxxx(AAAA-AAAA)'!T25+'€10-xxxx(AAAA-AAAA)'!T25+'€11-xxxx(AAAA-AAAA)'!T25+'€12-xxxx(AAAA-AAAA)'!T25+'€13-xxxx(AAAA-AAAA)'!T25+'€14-xxxx(AAAA-AAAA)'!T25+'€15-xxxx(AAAA-AAAA)'!T25+'€16-xxxx(AAAA-AAAA)'!T25+'€17-xxxx(AAAA-AAAA)'!T25+'€18-xxxx(AAAA-AAAA)'!T25+'€19-xxxx(AAAA-AAAA)'!T25+'€20-xxxx(AAAA-AAAA)'!T25</f>
        <v>-15880</v>
      </c>
      <c r="AB25" s="804">
        <f>'EnC1_2017-22_DEAL_ONF_Animation'!U25+'EnC2_2018-22_FEDER_ONF_Conserv'!U25+'EnC3_2019-21_OFB-DEAL_ONF_Coli'!U25+'EnC4_2018-20_MTE_ONF_MIGBio'!U25+'EnC5_2020_DEAL_Titè_IPA Desira'!U25+'Sol1_2018_DEAL_ONF_Lutte IC DSD'!U25+'Sol2_2019_DEAL_ONF_Lutte IC'!U25+'€8-xxxx(AAAA-AAAA)'!U25+'€9-xxxx(AAAA-AAAA)'!U25+'€10-xxxx(AAAA-AAAA)'!U25+'€11-xxxx(AAAA-AAAA)'!U25+'€12-xxxx(AAAA-AAAA)'!U25+'€13-xxxx(AAAA-AAAA)'!U25+'€14-xxxx(AAAA-AAAA)'!U25+'€15-xxxx(AAAA-AAAA)'!U25+'€16-xxxx(AAAA-AAAA)'!U25+'€17-xxxx(AAAA-AAAA)'!U25+'€18-xxxx(AAAA-AAAA)'!U25+'€19-xxxx(AAAA-AAAA)'!U25+'€20-xxxx(AAAA-AAAA)'!U25</f>
        <v>-1376</v>
      </c>
      <c r="AC25" s="805">
        <f>'EnC1_2017-22_DEAL_ONF_Animation'!V25+'EnC2_2018-22_FEDER_ONF_Conserv'!V25+'EnC3_2019-21_OFB-DEAL_ONF_Coli'!V25+'EnC4_2018-20_MTE_ONF_MIGBio'!V25+'EnC5_2020_DEAL_Titè_IPA Desira'!V25+'Sol1_2018_DEAL_ONF_Lutte IC DSD'!V25+'Sol2_2019_DEAL_ONF_Lutte IC'!V25+'€8-xxxx(AAAA-AAAA)'!V25+'€9-xxxx(AAAA-AAAA)'!V25+'€10-xxxx(AAAA-AAAA)'!V25+'€11-xxxx(AAAA-AAAA)'!V25+'€12-xxxx(AAAA-AAAA)'!V25+'€13-xxxx(AAAA-AAAA)'!V25+'€14-xxxx(AAAA-AAAA)'!V25+'€15-xxxx(AAAA-AAAA)'!V25+'€16-xxxx(AAAA-AAAA)'!V25+'€17-xxxx(AAAA-AAAA)'!V25+'€18-xxxx(AAAA-AAAA)'!V25+'€19-xxxx(AAAA-AAAA)'!V25+'€20-xxxx(AAAA-AAAA)'!V25</f>
        <v>-1376</v>
      </c>
      <c r="AD25" s="805">
        <f>'EnC1_2017-22_DEAL_ONF_Animation'!W25+'EnC2_2018-22_FEDER_ONF_Conserv'!W25+'EnC3_2019-21_OFB-DEAL_ONF_Coli'!W25+'EnC4_2018-20_MTE_ONF_MIGBio'!W25+'EnC5_2020_DEAL_Titè_IPA Desira'!W25+'Sol1_2018_DEAL_ONF_Lutte IC DSD'!W25+'Sol2_2019_DEAL_ONF_Lutte IC'!W25+'€8-xxxx(AAAA-AAAA)'!W25+'€9-xxxx(AAAA-AAAA)'!W25+'€10-xxxx(AAAA-AAAA)'!W25+'€11-xxxx(AAAA-AAAA)'!W25+'€12-xxxx(AAAA-AAAA)'!W25+'€13-xxxx(AAAA-AAAA)'!W25+'€14-xxxx(AAAA-AAAA)'!W25+'€15-xxxx(AAAA-AAAA)'!W25+'€16-xxxx(AAAA-AAAA)'!W25+'€17-xxxx(AAAA-AAAA)'!W25+'€18-xxxx(AAAA-AAAA)'!W25+'€19-xxxx(AAAA-AAAA)'!W25+'€20-xxxx(AAAA-AAAA)'!W25</f>
        <v>-1376</v>
      </c>
      <c r="AE25" s="805">
        <f>'EnC1_2017-22_DEAL_ONF_Animation'!X25+'EnC2_2018-22_FEDER_ONF_Conserv'!X25+'EnC3_2019-21_OFB-DEAL_ONF_Coli'!X25+'EnC4_2018-20_MTE_ONF_MIGBio'!X25+'EnC5_2020_DEAL_Titè_IPA Desira'!X25+'Sol1_2018_DEAL_ONF_Lutte IC DSD'!X25+'Sol2_2019_DEAL_ONF_Lutte IC'!X25+'€8-xxxx(AAAA-AAAA)'!X25+'€9-xxxx(AAAA-AAAA)'!X25+'€10-xxxx(AAAA-AAAA)'!X25+'€11-xxxx(AAAA-AAAA)'!X25+'€12-xxxx(AAAA-AAAA)'!X25+'€13-xxxx(AAAA-AAAA)'!X25+'€14-xxxx(AAAA-AAAA)'!X25+'€15-xxxx(AAAA-AAAA)'!X25+'€16-xxxx(AAAA-AAAA)'!X25+'€17-xxxx(AAAA-AAAA)'!X25+'€18-xxxx(AAAA-AAAA)'!X25+'€19-xxxx(AAAA-AAAA)'!X25+'€20-xxxx(AAAA-AAAA)'!X25</f>
        <v>-1376</v>
      </c>
      <c r="AF25" s="806">
        <f>'EnC1_2017-22_DEAL_ONF_Animation'!Y25+'EnC2_2018-22_FEDER_ONF_Conserv'!Y25+'EnC3_2019-21_OFB-DEAL_ONF_Coli'!Y25+'EnC4_2018-20_MTE_ONF_MIGBio'!Y25+'EnC5_2020_DEAL_Titè_IPA Desira'!Y25+'Sol1_2018_DEAL_ONF_Lutte IC DSD'!Y25+'Sol2_2019_DEAL_ONF_Lutte IC'!Y25+'€8-xxxx(AAAA-AAAA)'!Y25+'€9-xxxx(AAAA-AAAA)'!Y25+'€10-xxxx(AAAA-AAAA)'!Y25+'€11-xxxx(AAAA-AAAA)'!Y25+'€12-xxxx(AAAA-AAAA)'!Y25+'€13-xxxx(AAAA-AAAA)'!Y25+'€14-xxxx(AAAA-AAAA)'!Y25+'€15-xxxx(AAAA-AAAA)'!Y25+'€16-xxxx(AAAA-AAAA)'!Y25+'€17-xxxx(AAAA-AAAA)'!Y25+'€18-xxxx(AAAA-AAAA)'!Y25+'€19-xxxx(AAAA-AAAA)'!Y25+'€20-xxxx(AAAA-AAAA)'!Y25</f>
        <v>-10376</v>
      </c>
      <c r="AG25" s="807">
        <f t="shared" si="34"/>
        <v>51880</v>
      </c>
      <c r="AH25" s="808">
        <f t="shared" si="35"/>
        <v>10376</v>
      </c>
      <c r="AI25" s="809">
        <f t="shared" si="36"/>
        <v>10376</v>
      </c>
      <c r="AJ25" s="809">
        <f t="shared" si="37"/>
        <v>10376</v>
      </c>
      <c r="AK25" s="809">
        <f t="shared" si="38"/>
        <v>10376</v>
      </c>
      <c r="AL25" s="810">
        <f t="shared" si="39"/>
        <v>10376</v>
      </c>
      <c r="AM25" s="811">
        <f t="shared" si="40"/>
        <v>36000</v>
      </c>
      <c r="AN25" s="808">
        <f t="shared" si="41"/>
        <v>9000</v>
      </c>
      <c r="AO25" s="809">
        <f t="shared" si="42"/>
        <v>9000</v>
      </c>
      <c r="AP25" s="809">
        <f t="shared" si="43"/>
        <v>9000</v>
      </c>
      <c r="AQ25" s="809">
        <f t="shared" si="44"/>
        <v>9000</v>
      </c>
      <c r="AR25" s="812">
        <f t="shared" si="45"/>
        <v>0</v>
      </c>
      <c r="AS25" s="1223"/>
      <c r="AT25" s="12"/>
      <c r="AU25" s="11"/>
    </row>
    <row r="26" spans="1:47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7"/>
      <c r="O26" s="1227"/>
      <c r="P26" s="1227"/>
      <c r="Q26" s="1227"/>
      <c r="R26" s="1227"/>
      <c r="S26" s="1227"/>
      <c r="T26" s="1227"/>
      <c r="U26" s="1227"/>
      <c r="V26" s="1227"/>
      <c r="W26" s="1227"/>
      <c r="X26" s="1227"/>
      <c r="Y26" s="1227"/>
      <c r="Z26" s="1228"/>
      <c r="AA26" s="791"/>
      <c r="AB26" s="791"/>
      <c r="AC26" s="791"/>
      <c r="AD26" s="791"/>
      <c r="AE26" s="791"/>
      <c r="AF26" s="791"/>
      <c r="AG26" s="791"/>
      <c r="AH26" s="791"/>
      <c r="AI26" s="791"/>
      <c r="AJ26" s="791"/>
      <c r="AK26" s="791"/>
      <c r="AL26" s="791"/>
      <c r="AM26" s="791"/>
      <c r="AN26" s="791"/>
      <c r="AO26" s="791"/>
      <c r="AP26" s="791"/>
      <c r="AQ26" s="791"/>
      <c r="AR26" s="792"/>
      <c r="AS26" s="42"/>
      <c r="AT26" s="12"/>
      <c r="AU26" s="11"/>
    </row>
    <row r="27" spans="1:47" ht="14" customHeight="1">
      <c r="A27" s="14"/>
      <c r="B27" s="1116" t="s">
        <v>3</v>
      </c>
      <c r="C27" s="1162" t="s">
        <v>14</v>
      </c>
      <c r="D27" s="1119" t="s">
        <v>7</v>
      </c>
      <c r="E27" s="1170" t="s">
        <v>10</v>
      </c>
      <c r="F27" s="1135">
        <v>1</v>
      </c>
      <c r="G27" s="749" t="s">
        <v>106</v>
      </c>
      <c r="H27" s="750">
        <f>10000/2</f>
        <v>5000</v>
      </c>
      <c r="I27" s="827">
        <f>10000/2</f>
        <v>5000</v>
      </c>
      <c r="J27" s="828"/>
      <c r="K27" s="828"/>
      <c r="L27" s="828"/>
      <c r="M27" s="829"/>
      <c r="N27" s="490" t="s">
        <v>106</v>
      </c>
      <c r="O27" s="522">
        <f>'EnC1_2017-22_DEAL_ONF_Animation'!H27+'EnC2_2018-22_FEDER_ONF_Conserv'!H27+'EnC3_2019-21_OFB-DEAL_ONF_Coli'!H27+'EnC4_2018-20_MTE_ONF_MIGBio'!H27+'EnC5_2020_DEAL_Titè_IPA Desira'!H27+'Sol1_2018_DEAL_ONF_Lutte IC DSD'!H27+'Sol2_2019_DEAL_ONF_Lutte IC'!H27+'€8-xxxx(AAAA-AAAA)'!H27+'€9-xxxx(AAAA-AAAA)'!H27+'€10-xxxx(AAAA-AAAA)'!H27+'€11-xxxx(AAAA-AAAA)'!H27+'€12-xxxx(AAAA-AAAA)'!H27+'€13-xxxx(AAAA-AAAA)'!H27+'€14-xxxx(AAAA-AAAA)'!H27+'€15-xxxx(AAAA-AAAA)'!H27+'€16-xxxx(AAAA-AAAA)'!H27+'€17-xxxx(AAAA-AAAA)'!H27+'€18-xxxx(AAAA-AAAA)'!H27+'€19-xxxx(AAAA-AAAA)'!H27+'€20-xxxx(AAAA-AAAA)'!H27</f>
        <v>0</v>
      </c>
      <c r="P27" s="523">
        <f>'EnC1_2017-22_DEAL_ONF_Animation'!I27+'EnC2_2018-22_FEDER_ONF_Conserv'!I27+'EnC3_2019-21_OFB-DEAL_ONF_Coli'!I27+'EnC4_2018-20_MTE_ONF_MIGBio'!I27+'EnC5_2020_DEAL_Titè_IPA Desira'!I27+'Sol1_2018_DEAL_ONF_Lutte IC DSD'!I27+'Sol2_2019_DEAL_ONF_Lutte IC'!I27+'€8-xxxx(AAAA-AAAA)'!I27+'€9-xxxx(AAAA-AAAA)'!I27+'€10-xxxx(AAAA-AAAA)'!I27+'€11-xxxx(AAAA-AAAA)'!I27+'€12-xxxx(AAAA-AAAA)'!I27+'€13-xxxx(AAAA-AAAA)'!I27+'€14-xxxx(AAAA-AAAA)'!I27+'€15-xxxx(AAAA-AAAA)'!I27+'€16-xxxx(AAAA-AAAA)'!I27+'€17-xxxx(AAAA-AAAA)'!I27+'€18-xxxx(AAAA-AAAA)'!I27+'€19-xxxx(AAAA-AAAA)'!I27+'€20-xxxx(AAAA-AAAA)'!I27</f>
        <v>0</v>
      </c>
      <c r="Q27" s="493">
        <f>'EnC1_2017-22_DEAL_ONF_Animation'!J27+'EnC2_2018-22_FEDER_ONF_Conserv'!J27+'EnC3_2019-21_OFB-DEAL_ONF_Coli'!J27+'EnC4_2018-20_MTE_ONF_MIGBio'!J27+'EnC5_2020_DEAL_Titè_IPA Desira'!J27+'Sol1_2018_DEAL_ONF_Lutte IC DSD'!J27+'Sol2_2019_DEAL_ONF_Lutte IC'!J27+'€8-xxxx(AAAA-AAAA)'!J27+'€9-xxxx(AAAA-AAAA)'!J27+'€10-xxxx(AAAA-AAAA)'!J27+'€11-xxxx(AAAA-AAAA)'!J27+'€12-xxxx(AAAA-AAAA)'!J27+'€13-xxxx(AAAA-AAAA)'!J27+'€14-xxxx(AAAA-AAAA)'!J27+'€15-xxxx(AAAA-AAAA)'!J27+'€16-xxxx(AAAA-AAAA)'!J27+'€17-xxxx(AAAA-AAAA)'!J27+'€18-xxxx(AAAA-AAAA)'!J27+'€19-xxxx(AAAA-AAAA)'!J27+'€20-xxxx(AAAA-AAAA)'!J27</f>
        <v>0</v>
      </c>
      <c r="R27" s="493">
        <f>'EnC1_2017-22_DEAL_ONF_Animation'!K27+'EnC2_2018-22_FEDER_ONF_Conserv'!K27+'EnC3_2019-21_OFB-DEAL_ONF_Coli'!K27+'EnC4_2018-20_MTE_ONF_MIGBio'!K27+'EnC5_2020_DEAL_Titè_IPA Desira'!K27+'Sol1_2018_DEAL_ONF_Lutte IC DSD'!K27+'Sol2_2019_DEAL_ONF_Lutte IC'!K27+'€8-xxxx(AAAA-AAAA)'!K27+'€9-xxxx(AAAA-AAAA)'!K27+'€10-xxxx(AAAA-AAAA)'!K27+'€11-xxxx(AAAA-AAAA)'!K27+'€12-xxxx(AAAA-AAAA)'!K27+'€13-xxxx(AAAA-AAAA)'!K27+'€14-xxxx(AAAA-AAAA)'!K27+'€15-xxxx(AAAA-AAAA)'!K27+'€16-xxxx(AAAA-AAAA)'!K27+'€17-xxxx(AAAA-AAAA)'!K27+'€18-xxxx(AAAA-AAAA)'!K27+'€19-xxxx(AAAA-AAAA)'!K27+'€20-xxxx(AAAA-AAAA)'!K27</f>
        <v>0</v>
      </c>
      <c r="S27" s="493">
        <f>'EnC1_2017-22_DEAL_ONF_Animation'!L27+'EnC2_2018-22_FEDER_ONF_Conserv'!L27+'EnC3_2019-21_OFB-DEAL_ONF_Coli'!L27+'EnC4_2018-20_MTE_ONF_MIGBio'!L27+'EnC5_2020_DEAL_Titè_IPA Desira'!L27+'Sol1_2018_DEAL_ONF_Lutte IC DSD'!L27+'Sol2_2019_DEAL_ONF_Lutte IC'!L27+'€8-xxxx(AAAA-AAAA)'!L27+'€9-xxxx(AAAA-AAAA)'!L27+'€10-xxxx(AAAA-AAAA)'!L27+'€11-xxxx(AAAA-AAAA)'!L27+'€12-xxxx(AAAA-AAAA)'!L27+'€13-xxxx(AAAA-AAAA)'!L27+'€14-xxxx(AAAA-AAAA)'!L27+'€15-xxxx(AAAA-AAAA)'!L27+'€16-xxxx(AAAA-AAAA)'!L27+'€17-xxxx(AAAA-AAAA)'!L27+'€18-xxxx(AAAA-AAAA)'!L27+'€19-xxxx(AAAA-AAAA)'!L27+'€20-xxxx(AAAA-AAAA)'!L27</f>
        <v>0</v>
      </c>
      <c r="T27" s="524">
        <f>'EnC1_2017-22_DEAL_ONF_Animation'!M27+'EnC2_2018-22_FEDER_ONF_Conserv'!M27+'EnC3_2019-21_OFB-DEAL_ONF_Coli'!M27+'EnC4_2018-20_MTE_ONF_MIGBio'!M27+'EnC5_2020_DEAL_Titè_IPA Desira'!M27+'Sol1_2018_DEAL_ONF_Lutte IC DSD'!M27+'Sol2_2019_DEAL_ONF_Lutte IC'!M27+'€8-xxxx(AAAA-AAAA)'!M27+'€9-xxxx(AAAA-AAAA)'!M27+'€10-xxxx(AAAA-AAAA)'!M27+'€11-xxxx(AAAA-AAAA)'!M27+'€12-xxxx(AAAA-AAAA)'!M27+'€13-xxxx(AAAA-AAAA)'!M27+'€14-xxxx(AAAA-AAAA)'!M27+'€15-xxxx(AAAA-AAAA)'!M27+'€16-xxxx(AAAA-AAAA)'!M27+'€17-xxxx(AAAA-AAAA)'!M27+'€18-xxxx(AAAA-AAAA)'!M27+'€19-xxxx(AAAA-AAAA)'!M27+'€20-xxxx(AAAA-AAAA)'!M27</f>
        <v>0</v>
      </c>
      <c r="U27" s="522">
        <f>'EnC1_2017-22_DEAL_ONF_Animation'!N27+'EnC2_2018-22_FEDER_ONF_Conserv'!N27+'EnC3_2019-21_OFB-DEAL_ONF_Coli'!N27+'EnC4_2018-20_MTE_ONF_MIGBio'!N27+'EnC5_2020_DEAL_Titè_IPA Desira'!N27+'Sol1_2018_DEAL_ONF_Lutte IC DSD'!N27+'Sol2_2019_DEAL_ONF_Lutte IC'!N27+'€8-xxxx(AAAA-AAAA)'!N27+'€9-xxxx(AAAA-AAAA)'!N27+'€10-xxxx(AAAA-AAAA)'!N27+'€11-xxxx(AAAA-AAAA)'!N27+'€12-xxxx(AAAA-AAAA)'!N27+'€13-xxxx(AAAA-AAAA)'!N27+'€14-xxxx(AAAA-AAAA)'!N27+'€15-xxxx(AAAA-AAAA)'!N27+'€16-xxxx(AAAA-AAAA)'!N27+'€17-xxxx(AAAA-AAAA)'!N27+'€18-xxxx(AAAA-AAAA)'!N27+'€19-xxxx(AAAA-AAAA)'!N27+'€20-xxxx(AAAA-AAAA)'!N27</f>
        <v>0</v>
      </c>
      <c r="V27" s="523">
        <f>'EnC1_2017-22_DEAL_ONF_Animation'!O27+'EnC2_2018-22_FEDER_ONF_Conserv'!O27+'EnC3_2019-21_OFB-DEAL_ONF_Coli'!O27+'EnC4_2018-20_MTE_ONF_MIGBio'!O27+'EnC5_2020_DEAL_Titè_IPA Desira'!O27+'Sol1_2018_DEAL_ONF_Lutte IC DSD'!O27+'Sol2_2019_DEAL_ONF_Lutte IC'!O27+'€8-xxxx(AAAA-AAAA)'!O27+'€9-xxxx(AAAA-AAAA)'!O27+'€10-xxxx(AAAA-AAAA)'!O27+'€11-xxxx(AAAA-AAAA)'!O27+'€12-xxxx(AAAA-AAAA)'!O27+'€13-xxxx(AAAA-AAAA)'!O27+'€14-xxxx(AAAA-AAAA)'!O27+'€15-xxxx(AAAA-AAAA)'!O27+'€16-xxxx(AAAA-AAAA)'!O27+'€17-xxxx(AAAA-AAAA)'!O27+'€18-xxxx(AAAA-AAAA)'!O27+'€19-xxxx(AAAA-AAAA)'!O27+'€20-xxxx(AAAA-AAAA)'!O27</f>
        <v>0</v>
      </c>
      <c r="W27" s="493">
        <f>'EnC1_2017-22_DEAL_ONF_Animation'!P27+'EnC2_2018-22_FEDER_ONF_Conserv'!P27+'EnC3_2019-21_OFB-DEAL_ONF_Coli'!P27+'EnC4_2018-20_MTE_ONF_MIGBio'!P27+'EnC5_2020_DEAL_Titè_IPA Desira'!P27+'Sol1_2018_DEAL_ONF_Lutte IC DSD'!P27+'Sol2_2019_DEAL_ONF_Lutte IC'!P27+'€8-xxxx(AAAA-AAAA)'!P27+'€9-xxxx(AAAA-AAAA)'!P27+'€10-xxxx(AAAA-AAAA)'!P27+'€11-xxxx(AAAA-AAAA)'!P27+'€12-xxxx(AAAA-AAAA)'!P27+'€13-xxxx(AAAA-AAAA)'!P27+'€14-xxxx(AAAA-AAAA)'!P27+'€15-xxxx(AAAA-AAAA)'!P27+'€16-xxxx(AAAA-AAAA)'!P27+'€17-xxxx(AAAA-AAAA)'!P27+'€18-xxxx(AAAA-AAAA)'!P27+'€19-xxxx(AAAA-AAAA)'!P27+'€20-xxxx(AAAA-AAAA)'!P27</f>
        <v>0</v>
      </c>
      <c r="X27" s="493">
        <f>'EnC1_2017-22_DEAL_ONF_Animation'!Q27+'EnC2_2018-22_FEDER_ONF_Conserv'!Q27+'EnC3_2019-21_OFB-DEAL_ONF_Coli'!Q27+'EnC4_2018-20_MTE_ONF_MIGBio'!Q27+'EnC5_2020_DEAL_Titè_IPA Desira'!Q27+'Sol1_2018_DEAL_ONF_Lutte IC DSD'!Q27+'Sol2_2019_DEAL_ONF_Lutte IC'!Q27+'€8-xxxx(AAAA-AAAA)'!Q27+'€9-xxxx(AAAA-AAAA)'!Q27+'€10-xxxx(AAAA-AAAA)'!Q27+'€11-xxxx(AAAA-AAAA)'!Q27+'€12-xxxx(AAAA-AAAA)'!Q27+'€13-xxxx(AAAA-AAAA)'!Q27+'€14-xxxx(AAAA-AAAA)'!Q27+'€15-xxxx(AAAA-AAAA)'!Q27+'€16-xxxx(AAAA-AAAA)'!Q27+'€17-xxxx(AAAA-AAAA)'!Q27+'€18-xxxx(AAAA-AAAA)'!Q27+'€19-xxxx(AAAA-AAAA)'!Q27+'€20-xxxx(AAAA-AAAA)'!Q27</f>
        <v>0</v>
      </c>
      <c r="Y27" s="493">
        <f>'EnC1_2017-22_DEAL_ONF_Animation'!R27+'EnC2_2018-22_FEDER_ONF_Conserv'!R27+'EnC3_2019-21_OFB-DEAL_ONF_Coli'!R27+'EnC4_2018-20_MTE_ONF_MIGBio'!R27+'EnC5_2020_DEAL_Titè_IPA Desira'!R27+'Sol1_2018_DEAL_ONF_Lutte IC DSD'!R27+'Sol2_2019_DEAL_ONF_Lutte IC'!R27+'€8-xxxx(AAAA-AAAA)'!R27+'€9-xxxx(AAAA-AAAA)'!R27+'€10-xxxx(AAAA-AAAA)'!R27+'€11-xxxx(AAAA-AAAA)'!R27+'€12-xxxx(AAAA-AAAA)'!R27+'€13-xxxx(AAAA-AAAA)'!R27+'€14-xxxx(AAAA-AAAA)'!R27+'€15-xxxx(AAAA-AAAA)'!R27+'€16-xxxx(AAAA-AAAA)'!R27+'€17-xxxx(AAAA-AAAA)'!R27+'€18-xxxx(AAAA-AAAA)'!R27+'€19-xxxx(AAAA-AAAA)'!R27+'€20-xxxx(AAAA-AAAA)'!R27</f>
        <v>0</v>
      </c>
      <c r="Z27" s="525">
        <f>'EnC1_2017-22_DEAL_ONF_Animation'!S27+'EnC2_2018-22_FEDER_ONF_Conserv'!S27+'EnC3_2019-21_OFB-DEAL_ONF_Coli'!S27+'EnC4_2018-20_MTE_ONF_MIGBio'!S27+'EnC5_2020_DEAL_Titè_IPA Desira'!S27+'Sol1_2018_DEAL_ONF_Lutte IC DSD'!S27+'Sol2_2019_DEAL_ONF_Lutte IC'!S27+'€8-xxxx(AAAA-AAAA)'!S27+'€9-xxxx(AAAA-AAAA)'!S27+'€10-xxxx(AAAA-AAAA)'!S27+'€11-xxxx(AAAA-AAAA)'!S27+'€12-xxxx(AAAA-AAAA)'!S27+'€13-xxxx(AAAA-AAAA)'!S27+'€14-xxxx(AAAA-AAAA)'!S27+'€15-xxxx(AAAA-AAAA)'!S27+'€16-xxxx(AAAA-AAAA)'!S27+'€17-xxxx(AAAA-AAAA)'!S27+'€18-xxxx(AAAA-AAAA)'!S27+'€19-xxxx(AAAA-AAAA)'!S27+'€20-xxxx(AAAA-AAAA)'!S27</f>
        <v>0</v>
      </c>
      <c r="AA27" s="526">
        <f>'EnC1_2017-22_DEAL_ONF_Animation'!T27+'EnC2_2018-22_FEDER_ONF_Conserv'!T27+'EnC3_2019-21_OFB-DEAL_ONF_Coli'!T27+'EnC4_2018-20_MTE_ONF_MIGBio'!T27+'EnC5_2020_DEAL_Titè_IPA Desira'!T27+'Sol1_2018_DEAL_ONF_Lutte IC DSD'!T27+'Sol2_2019_DEAL_ONF_Lutte IC'!T27+'€8-xxxx(AAAA-AAAA)'!T27+'€9-xxxx(AAAA-AAAA)'!T27+'€10-xxxx(AAAA-AAAA)'!T27+'€11-xxxx(AAAA-AAAA)'!T27+'€12-xxxx(AAAA-AAAA)'!T27+'€13-xxxx(AAAA-AAAA)'!T27+'€14-xxxx(AAAA-AAAA)'!T27+'€15-xxxx(AAAA-AAAA)'!T27+'€16-xxxx(AAAA-AAAA)'!T27+'€17-xxxx(AAAA-AAAA)'!T27+'€18-xxxx(AAAA-AAAA)'!T27+'€19-xxxx(AAAA-AAAA)'!T27+'€20-xxxx(AAAA-AAAA)'!T27</f>
        <v>0</v>
      </c>
      <c r="AB27" s="527">
        <f>'EnC1_2017-22_DEAL_ONF_Animation'!U27+'EnC2_2018-22_FEDER_ONF_Conserv'!U27+'EnC3_2019-21_OFB-DEAL_ONF_Coli'!U27+'EnC4_2018-20_MTE_ONF_MIGBio'!U27+'EnC5_2020_DEAL_Titè_IPA Desira'!U27+'Sol1_2018_DEAL_ONF_Lutte IC DSD'!U27+'Sol2_2019_DEAL_ONF_Lutte IC'!U27+'€8-xxxx(AAAA-AAAA)'!U27+'€9-xxxx(AAAA-AAAA)'!U27+'€10-xxxx(AAAA-AAAA)'!U27+'€11-xxxx(AAAA-AAAA)'!U27+'€12-xxxx(AAAA-AAAA)'!U27+'€13-xxxx(AAAA-AAAA)'!U27+'€14-xxxx(AAAA-AAAA)'!U27+'€15-xxxx(AAAA-AAAA)'!U27+'€16-xxxx(AAAA-AAAA)'!U27+'€17-xxxx(AAAA-AAAA)'!U27+'€18-xxxx(AAAA-AAAA)'!U27+'€19-xxxx(AAAA-AAAA)'!U27+'€20-xxxx(AAAA-AAAA)'!U27</f>
        <v>0</v>
      </c>
      <c r="AC27" s="528">
        <f>'EnC1_2017-22_DEAL_ONF_Animation'!V27+'EnC2_2018-22_FEDER_ONF_Conserv'!V27+'EnC3_2019-21_OFB-DEAL_ONF_Coli'!V27+'EnC4_2018-20_MTE_ONF_MIGBio'!V27+'EnC5_2020_DEAL_Titè_IPA Desira'!V27+'Sol1_2018_DEAL_ONF_Lutte IC DSD'!V27+'Sol2_2019_DEAL_ONF_Lutte IC'!V27+'€8-xxxx(AAAA-AAAA)'!V27+'€9-xxxx(AAAA-AAAA)'!V27+'€10-xxxx(AAAA-AAAA)'!V27+'€11-xxxx(AAAA-AAAA)'!V27+'€12-xxxx(AAAA-AAAA)'!V27+'€13-xxxx(AAAA-AAAA)'!V27+'€14-xxxx(AAAA-AAAA)'!V27+'€15-xxxx(AAAA-AAAA)'!V27+'€16-xxxx(AAAA-AAAA)'!V27+'€17-xxxx(AAAA-AAAA)'!V27+'€18-xxxx(AAAA-AAAA)'!V27+'€19-xxxx(AAAA-AAAA)'!V27+'€20-xxxx(AAAA-AAAA)'!V27</f>
        <v>0</v>
      </c>
      <c r="AD27" s="528">
        <f>'EnC1_2017-22_DEAL_ONF_Animation'!W27+'EnC2_2018-22_FEDER_ONF_Conserv'!W27+'EnC3_2019-21_OFB-DEAL_ONF_Coli'!W27+'EnC4_2018-20_MTE_ONF_MIGBio'!W27+'EnC5_2020_DEAL_Titè_IPA Desira'!W27+'Sol1_2018_DEAL_ONF_Lutte IC DSD'!W27+'Sol2_2019_DEAL_ONF_Lutte IC'!W27+'€8-xxxx(AAAA-AAAA)'!W27+'€9-xxxx(AAAA-AAAA)'!W27+'€10-xxxx(AAAA-AAAA)'!W27+'€11-xxxx(AAAA-AAAA)'!W27+'€12-xxxx(AAAA-AAAA)'!W27+'€13-xxxx(AAAA-AAAA)'!W27+'€14-xxxx(AAAA-AAAA)'!W27+'€15-xxxx(AAAA-AAAA)'!W27+'€16-xxxx(AAAA-AAAA)'!W27+'€17-xxxx(AAAA-AAAA)'!W27+'€18-xxxx(AAAA-AAAA)'!W27+'€19-xxxx(AAAA-AAAA)'!W27+'€20-xxxx(AAAA-AAAA)'!W27</f>
        <v>0</v>
      </c>
      <c r="AE27" s="528">
        <f>'EnC1_2017-22_DEAL_ONF_Animation'!X27+'EnC2_2018-22_FEDER_ONF_Conserv'!X27+'EnC3_2019-21_OFB-DEAL_ONF_Coli'!X27+'EnC4_2018-20_MTE_ONF_MIGBio'!X27+'EnC5_2020_DEAL_Titè_IPA Desira'!X27+'Sol1_2018_DEAL_ONF_Lutte IC DSD'!X27+'Sol2_2019_DEAL_ONF_Lutte IC'!X27+'€8-xxxx(AAAA-AAAA)'!X27+'€9-xxxx(AAAA-AAAA)'!X27+'€10-xxxx(AAAA-AAAA)'!X27+'€11-xxxx(AAAA-AAAA)'!X27+'€12-xxxx(AAAA-AAAA)'!X27+'€13-xxxx(AAAA-AAAA)'!X27+'€14-xxxx(AAAA-AAAA)'!X27+'€15-xxxx(AAAA-AAAA)'!X27+'€16-xxxx(AAAA-AAAA)'!X27+'€17-xxxx(AAAA-AAAA)'!X27+'€18-xxxx(AAAA-AAAA)'!X27+'€19-xxxx(AAAA-AAAA)'!X27+'€20-xxxx(AAAA-AAAA)'!X27</f>
        <v>0</v>
      </c>
      <c r="AF27" s="529">
        <f>'EnC1_2017-22_DEAL_ONF_Animation'!Y27+'EnC2_2018-22_FEDER_ONF_Conserv'!Y27+'EnC3_2019-21_OFB-DEAL_ONF_Coli'!Y27+'EnC4_2018-20_MTE_ONF_MIGBio'!Y27+'EnC5_2020_DEAL_Titè_IPA Desira'!Y27+'Sol1_2018_DEAL_ONF_Lutte IC DSD'!Y27+'Sol2_2019_DEAL_ONF_Lutte IC'!Y27+'€8-xxxx(AAAA-AAAA)'!Y27+'€9-xxxx(AAAA-AAAA)'!Y27+'€10-xxxx(AAAA-AAAA)'!Y27+'€11-xxxx(AAAA-AAAA)'!Y27+'€12-xxxx(AAAA-AAAA)'!Y27+'€13-xxxx(AAAA-AAAA)'!Y27+'€14-xxxx(AAAA-AAAA)'!Y27+'€15-xxxx(AAAA-AAAA)'!Y27+'€16-xxxx(AAAA-AAAA)'!Y27+'€17-xxxx(AAAA-AAAA)'!Y27+'€18-xxxx(AAAA-AAAA)'!Y27+'€19-xxxx(AAAA-AAAA)'!Y27+'€20-xxxx(AAAA-AAAA)'!Y27</f>
        <v>0</v>
      </c>
      <c r="AG27" s="530">
        <f>O27-H27</f>
        <v>-5000</v>
      </c>
      <c r="AH27" s="531">
        <f>P27-I27</f>
        <v>-5000</v>
      </c>
      <c r="AI27" s="528">
        <f>Q27-J27</f>
        <v>0</v>
      </c>
      <c r="AJ27" s="528">
        <f t="shared" ref="AJ27:AL27" si="46">R27-K27</f>
        <v>0</v>
      </c>
      <c r="AK27" s="528">
        <f t="shared" si="46"/>
        <v>0</v>
      </c>
      <c r="AL27" s="532">
        <f t="shared" si="46"/>
        <v>0</v>
      </c>
      <c r="AM27" s="530">
        <f>U27-H27</f>
        <v>-5000</v>
      </c>
      <c r="AN27" s="531">
        <f>V27-I27</f>
        <v>-5000</v>
      </c>
      <c r="AO27" s="528">
        <f t="shared" ref="AO27:AR27" si="47">W27-J27</f>
        <v>0</v>
      </c>
      <c r="AP27" s="528">
        <f t="shared" si="47"/>
        <v>0</v>
      </c>
      <c r="AQ27" s="533">
        <f t="shared" si="47"/>
        <v>0</v>
      </c>
      <c r="AR27" s="534">
        <f t="shared" si="47"/>
        <v>0</v>
      </c>
      <c r="AS27" s="259"/>
      <c r="AT27" s="12"/>
      <c r="AU27" s="41"/>
    </row>
    <row r="28" spans="1:47" s="38" customFormat="1" ht="14">
      <c r="A28" s="14"/>
      <c r="B28" s="1116"/>
      <c r="C28" s="1162"/>
      <c r="D28" s="1119"/>
      <c r="E28" s="1170"/>
      <c r="F28" s="1135"/>
      <c r="G28" s="494" t="s">
        <v>108</v>
      </c>
      <c r="H28" s="151"/>
      <c r="I28" s="830"/>
      <c r="J28" s="828"/>
      <c r="K28" s="828"/>
      <c r="L28" s="828"/>
      <c r="M28" s="829"/>
      <c r="N28" s="494" t="s">
        <v>108</v>
      </c>
      <c r="O28" s="188">
        <f>'EnC1_2017-22_DEAL_ONF_Animation'!H28+'EnC2_2018-22_FEDER_ONF_Conserv'!H28+'EnC3_2019-21_OFB-DEAL_ONF_Coli'!H28+'EnC4_2018-20_MTE_ONF_MIGBio'!H28+'EnC5_2020_DEAL_Titè_IPA Desira'!H28+'Sol1_2018_DEAL_ONF_Lutte IC DSD'!H28+'Sol2_2019_DEAL_ONF_Lutte IC'!H28+'€8-xxxx(AAAA-AAAA)'!H28+'€9-xxxx(AAAA-AAAA)'!H28+'€10-xxxx(AAAA-AAAA)'!H28+'€11-xxxx(AAAA-AAAA)'!H28+'€12-xxxx(AAAA-AAAA)'!H28+'€13-xxxx(AAAA-AAAA)'!H28+'€14-xxxx(AAAA-AAAA)'!H28+'€15-xxxx(AAAA-AAAA)'!H28+'€16-xxxx(AAAA-AAAA)'!H28+'€17-xxxx(AAAA-AAAA)'!H28+'€18-xxxx(AAAA-AAAA)'!H28+'€19-xxxx(AAAA-AAAA)'!H28+'€20-xxxx(AAAA-AAAA)'!H28</f>
        <v>0</v>
      </c>
      <c r="P28" s="189">
        <f>'EnC1_2017-22_DEAL_ONF_Animation'!I28+'EnC2_2018-22_FEDER_ONF_Conserv'!I28+'EnC3_2019-21_OFB-DEAL_ONF_Coli'!I28+'EnC4_2018-20_MTE_ONF_MIGBio'!I28+'EnC5_2020_DEAL_Titè_IPA Desira'!I28+'Sol1_2018_DEAL_ONF_Lutte IC DSD'!I28+'Sol2_2019_DEAL_ONF_Lutte IC'!I28+'€8-xxxx(AAAA-AAAA)'!I28+'€9-xxxx(AAAA-AAAA)'!I28+'€10-xxxx(AAAA-AAAA)'!I28+'€11-xxxx(AAAA-AAAA)'!I28+'€12-xxxx(AAAA-AAAA)'!I28+'€13-xxxx(AAAA-AAAA)'!I28+'€14-xxxx(AAAA-AAAA)'!I28+'€15-xxxx(AAAA-AAAA)'!I28+'€16-xxxx(AAAA-AAAA)'!I28+'€17-xxxx(AAAA-AAAA)'!I28+'€18-xxxx(AAAA-AAAA)'!I28+'€19-xxxx(AAAA-AAAA)'!I28+'€20-xxxx(AAAA-AAAA)'!I28</f>
        <v>0</v>
      </c>
      <c r="Q28" s="153">
        <f>'EnC1_2017-22_DEAL_ONF_Animation'!J28+'EnC2_2018-22_FEDER_ONF_Conserv'!J28+'EnC3_2019-21_OFB-DEAL_ONF_Coli'!J28+'EnC4_2018-20_MTE_ONF_MIGBio'!J28+'EnC5_2020_DEAL_Titè_IPA Desira'!J28+'Sol1_2018_DEAL_ONF_Lutte IC DSD'!J28+'Sol2_2019_DEAL_ONF_Lutte IC'!J28+'€8-xxxx(AAAA-AAAA)'!J28+'€9-xxxx(AAAA-AAAA)'!J28+'€10-xxxx(AAAA-AAAA)'!J28+'€11-xxxx(AAAA-AAAA)'!J28+'€12-xxxx(AAAA-AAAA)'!J28+'€13-xxxx(AAAA-AAAA)'!J28+'€14-xxxx(AAAA-AAAA)'!J28+'€15-xxxx(AAAA-AAAA)'!J28+'€16-xxxx(AAAA-AAAA)'!J28+'€17-xxxx(AAAA-AAAA)'!J28+'€18-xxxx(AAAA-AAAA)'!J28+'€19-xxxx(AAAA-AAAA)'!J28+'€20-xxxx(AAAA-AAAA)'!J28</f>
        <v>0</v>
      </c>
      <c r="R28" s="153">
        <f>'EnC1_2017-22_DEAL_ONF_Animation'!K28+'EnC2_2018-22_FEDER_ONF_Conserv'!K28+'EnC3_2019-21_OFB-DEAL_ONF_Coli'!K28+'EnC4_2018-20_MTE_ONF_MIGBio'!K28+'EnC5_2020_DEAL_Titè_IPA Desira'!K28+'Sol1_2018_DEAL_ONF_Lutte IC DSD'!K28+'Sol2_2019_DEAL_ONF_Lutte IC'!K28+'€8-xxxx(AAAA-AAAA)'!K28+'€9-xxxx(AAAA-AAAA)'!K28+'€10-xxxx(AAAA-AAAA)'!K28+'€11-xxxx(AAAA-AAAA)'!K28+'€12-xxxx(AAAA-AAAA)'!K28+'€13-xxxx(AAAA-AAAA)'!K28+'€14-xxxx(AAAA-AAAA)'!K28+'€15-xxxx(AAAA-AAAA)'!K28+'€16-xxxx(AAAA-AAAA)'!K28+'€17-xxxx(AAAA-AAAA)'!K28+'€18-xxxx(AAAA-AAAA)'!K28+'€19-xxxx(AAAA-AAAA)'!K28+'€20-xxxx(AAAA-AAAA)'!K28</f>
        <v>0</v>
      </c>
      <c r="S28" s="153">
        <f>'EnC1_2017-22_DEAL_ONF_Animation'!L28+'EnC2_2018-22_FEDER_ONF_Conserv'!L28+'EnC3_2019-21_OFB-DEAL_ONF_Coli'!L28+'EnC4_2018-20_MTE_ONF_MIGBio'!L28+'EnC5_2020_DEAL_Titè_IPA Desira'!L28+'Sol1_2018_DEAL_ONF_Lutte IC DSD'!L28+'Sol2_2019_DEAL_ONF_Lutte IC'!L28+'€8-xxxx(AAAA-AAAA)'!L28+'€9-xxxx(AAAA-AAAA)'!L28+'€10-xxxx(AAAA-AAAA)'!L28+'€11-xxxx(AAAA-AAAA)'!L28+'€12-xxxx(AAAA-AAAA)'!L28+'€13-xxxx(AAAA-AAAA)'!L28+'€14-xxxx(AAAA-AAAA)'!L28+'€15-xxxx(AAAA-AAAA)'!L28+'€16-xxxx(AAAA-AAAA)'!L28+'€17-xxxx(AAAA-AAAA)'!L28+'€18-xxxx(AAAA-AAAA)'!L28+'€19-xxxx(AAAA-AAAA)'!L28+'€20-xxxx(AAAA-AAAA)'!L28</f>
        <v>0</v>
      </c>
      <c r="T28" s="190">
        <f>'EnC1_2017-22_DEAL_ONF_Animation'!M28+'EnC2_2018-22_FEDER_ONF_Conserv'!M28+'EnC3_2019-21_OFB-DEAL_ONF_Coli'!M28+'EnC4_2018-20_MTE_ONF_MIGBio'!M28+'EnC5_2020_DEAL_Titè_IPA Desira'!M28+'Sol1_2018_DEAL_ONF_Lutte IC DSD'!M28+'Sol2_2019_DEAL_ONF_Lutte IC'!M28+'€8-xxxx(AAAA-AAAA)'!M28+'€9-xxxx(AAAA-AAAA)'!M28+'€10-xxxx(AAAA-AAAA)'!M28+'€11-xxxx(AAAA-AAAA)'!M28+'€12-xxxx(AAAA-AAAA)'!M28+'€13-xxxx(AAAA-AAAA)'!M28+'€14-xxxx(AAAA-AAAA)'!M28+'€15-xxxx(AAAA-AAAA)'!M28+'€16-xxxx(AAAA-AAAA)'!M28+'€17-xxxx(AAAA-AAAA)'!M28+'€18-xxxx(AAAA-AAAA)'!M28+'€19-xxxx(AAAA-AAAA)'!M28+'€20-xxxx(AAAA-AAAA)'!M28</f>
        <v>0</v>
      </c>
      <c r="U28" s="188">
        <f>'EnC1_2017-22_DEAL_ONF_Animation'!N28+'EnC2_2018-22_FEDER_ONF_Conserv'!N28+'EnC3_2019-21_OFB-DEAL_ONF_Coli'!N28+'EnC4_2018-20_MTE_ONF_MIGBio'!N28+'EnC5_2020_DEAL_Titè_IPA Desira'!N28+'Sol1_2018_DEAL_ONF_Lutte IC DSD'!N28+'Sol2_2019_DEAL_ONF_Lutte IC'!N28+'€8-xxxx(AAAA-AAAA)'!N28+'€9-xxxx(AAAA-AAAA)'!N28+'€10-xxxx(AAAA-AAAA)'!N28+'€11-xxxx(AAAA-AAAA)'!N28+'€12-xxxx(AAAA-AAAA)'!N28+'€13-xxxx(AAAA-AAAA)'!N28+'€14-xxxx(AAAA-AAAA)'!N28+'€15-xxxx(AAAA-AAAA)'!N28+'€16-xxxx(AAAA-AAAA)'!N28+'€17-xxxx(AAAA-AAAA)'!N28+'€18-xxxx(AAAA-AAAA)'!N28+'€19-xxxx(AAAA-AAAA)'!N28+'€20-xxxx(AAAA-AAAA)'!N28</f>
        <v>0</v>
      </c>
      <c r="V28" s="189">
        <f>'EnC1_2017-22_DEAL_ONF_Animation'!O28+'EnC2_2018-22_FEDER_ONF_Conserv'!O28+'EnC3_2019-21_OFB-DEAL_ONF_Coli'!O28+'EnC4_2018-20_MTE_ONF_MIGBio'!O28+'EnC5_2020_DEAL_Titè_IPA Desira'!O28+'Sol1_2018_DEAL_ONF_Lutte IC DSD'!O28+'Sol2_2019_DEAL_ONF_Lutte IC'!O28+'€8-xxxx(AAAA-AAAA)'!O28+'€9-xxxx(AAAA-AAAA)'!O28+'€10-xxxx(AAAA-AAAA)'!O28+'€11-xxxx(AAAA-AAAA)'!O28+'€12-xxxx(AAAA-AAAA)'!O28+'€13-xxxx(AAAA-AAAA)'!O28+'€14-xxxx(AAAA-AAAA)'!O28+'€15-xxxx(AAAA-AAAA)'!O28+'€16-xxxx(AAAA-AAAA)'!O28+'€17-xxxx(AAAA-AAAA)'!O28+'€18-xxxx(AAAA-AAAA)'!O28+'€19-xxxx(AAAA-AAAA)'!O28+'€20-xxxx(AAAA-AAAA)'!O28</f>
        <v>0</v>
      </c>
      <c r="W28" s="153">
        <f>'EnC1_2017-22_DEAL_ONF_Animation'!P28+'EnC2_2018-22_FEDER_ONF_Conserv'!P28+'EnC3_2019-21_OFB-DEAL_ONF_Coli'!P28+'EnC4_2018-20_MTE_ONF_MIGBio'!P28+'EnC5_2020_DEAL_Titè_IPA Desira'!P28+'Sol1_2018_DEAL_ONF_Lutte IC DSD'!P28+'Sol2_2019_DEAL_ONF_Lutte IC'!P28+'€8-xxxx(AAAA-AAAA)'!P28+'€9-xxxx(AAAA-AAAA)'!P28+'€10-xxxx(AAAA-AAAA)'!P28+'€11-xxxx(AAAA-AAAA)'!P28+'€12-xxxx(AAAA-AAAA)'!P28+'€13-xxxx(AAAA-AAAA)'!P28+'€14-xxxx(AAAA-AAAA)'!P28+'€15-xxxx(AAAA-AAAA)'!P28+'€16-xxxx(AAAA-AAAA)'!P28+'€17-xxxx(AAAA-AAAA)'!P28+'€18-xxxx(AAAA-AAAA)'!P28+'€19-xxxx(AAAA-AAAA)'!P28+'€20-xxxx(AAAA-AAAA)'!P28</f>
        <v>0</v>
      </c>
      <c r="X28" s="153">
        <f>'EnC1_2017-22_DEAL_ONF_Animation'!Q28+'EnC2_2018-22_FEDER_ONF_Conserv'!Q28+'EnC3_2019-21_OFB-DEAL_ONF_Coli'!Q28+'EnC4_2018-20_MTE_ONF_MIGBio'!Q28+'EnC5_2020_DEAL_Titè_IPA Desira'!Q28+'Sol1_2018_DEAL_ONF_Lutte IC DSD'!Q28+'Sol2_2019_DEAL_ONF_Lutte IC'!Q28+'€8-xxxx(AAAA-AAAA)'!Q28+'€9-xxxx(AAAA-AAAA)'!Q28+'€10-xxxx(AAAA-AAAA)'!Q28+'€11-xxxx(AAAA-AAAA)'!Q28+'€12-xxxx(AAAA-AAAA)'!Q28+'€13-xxxx(AAAA-AAAA)'!Q28+'€14-xxxx(AAAA-AAAA)'!Q28+'€15-xxxx(AAAA-AAAA)'!Q28+'€16-xxxx(AAAA-AAAA)'!Q28+'€17-xxxx(AAAA-AAAA)'!Q28+'€18-xxxx(AAAA-AAAA)'!Q28+'€19-xxxx(AAAA-AAAA)'!Q28+'€20-xxxx(AAAA-AAAA)'!Q28</f>
        <v>0</v>
      </c>
      <c r="Y28" s="153">
        <f>'EnC1_2017-22_DEAL_ONF_Animation'!R28+'EnC2_2018-22_FEDER_ONF_Conserv'!R28+'EnC3_2019-21_OFB-DEAL_ONF_Coli'!R28+'EnC4_2018-20_MTE_ONF_MIGBio'!R28+'EnC5_2020_DEAL_Titè_IPA Desira'!R28+'Sol1_2018_DEAL_ONF_Lutte IC DSD'!R28+'Sol2_2019_DEAL_ONF_Lutte IC'!R28+'€8-xxxx(AAAA-AAAA)'!R28+'€9-xxxx(AAAA-AAAA)'!R28+'€10-xxxx(AAAA-AAAA)'!R28+'€11-xxxx(AAAA-AAAA)'!R28+'€12-xxxx(AAAA-AAAA)'!R28+'€13-xxxx(AAAA-AAAA)'!R28+'€14-xxxx(AAAA-AAAA)'!R28+'€15-xxxx(AAAA-AAAA)'!R28+'€16-xxxx(AAAA-AAAA)'!R28+'€17-xxxx(AAAA-AAAA)'!R28+'€18-xxxx(AAAA-AAAA)'!R28+'€19-xxxx(AAAA-AAAA)'!R28+'€20-xxxx(AAAA-AAAA)'!R28</f>
        <v>0</v>
      </c>
      <c r="Z28" s="154">
        <f>'EnC1_2017-22_DEAL_ONF_Animation'!S28+'EnC2_2018-22_FEDER_ONF_Conserv'!S28+'EnC3_2019-21_OFB-DEAL_ONF_Coli'!S28+'EnC4_2018-20_MTE_ONF_MIGBio'!S28+'EnC5_2020_DEAL_Titè_IPA Desira'!S28+'Sol1_2018_DEAL_ONF_Lutte IC DSD'!S28+'Sol2_2019_DEAL_ONF_Lutte IC'!S28+'€8-xxxx(AAAA-AAAA)'!S28+'€9-xxxx(AAAA-AAAA)'!S28+'€10-xxxx(AAAA-AAAA)'!S28+'€11-xxxx(AAAA-AAAA)'!S28+'€12-xxxx(AAAA-AAAA)'!S28+'€13-xxxx(AAAA-AAAA)'!S28+'€14-xxxx(AAAA-AAAA)'!S28+'€15-xxxx(AAAA-AAAA)'!S28+'€16-xxxx(AAAA-AAAA)'!S28+'€17-xxxx(AAAA-AAAA)'!S28+'€18-xxxx(AAAA-AAAA)'!S28+'€19-xxxx(AAAA-AAAA)'!S28+'€20-xxxx(AAAA-AAAA)'!S28</f>
        <v>0</v>
      </c>
      <c r="AA28" s="191">
        <f>'EnC1_2017-22_DEAL_ONF_Animation'!T28+'EnC2_2018-22_FEDER_ONF_Conserv'!T28+'EnC3_2019-21_OFB-DEAL_ONF_Coli'!T28+'EnC4_2018-20_MTE_ONF_MIGBio'!T28+'EnC5_2020_DEAL_Titè_IPA Desira'!T28+'Sol1_2018_DEAL_ONF_Lutte IC DSD'!T28+'Sol2_2019_DEAL_ONF_Lutte IC'!T28+'€8-xxxx(AAAA-AAAA)'!T28+'€9-xxxx(AAAA-AAAA)'!T28+'€10-xxxx(AAAA-AAAA)'!T28+'€11-xxxx(AAAA-AAAA)'!T28+'€12-xxxx(AAAA-AAAA)'!T28+'€13-xxxx(AAAA-AAAA)'!T28+'€14-xxxx(AAAA-AAAA)'!T28+'€15-xxxx(AAAA-AAAA)'!T28+'€16-xxxx(AAAA-AAAA)'!T28+'€17-xxxx(AAAA-AAAA)'!T28+'€18-xxxx(AAAA-AAAA)'!T28+'€19-xxxx(AAAA-AAAA)'!T28+'€20-xxxx(AAAA-AAAA)'!T28</f>
        <v>0</v>
      </c>
      <c r="AB28" s="192">
        <f>'EnC1_2017-22_DEAL_ONF_Animation'!U28+'EnC2_2018-22_FEDER_ONF_Conserv'!U28+'EnC3_2019-21_OFB-DEAL_ONF_Coli'!U28+'EnC4_2018-20_MTE_ONF_MIGBio'!U28+'EnC5_2020_DEAL_Titè_IPA Desira'!U28+'Sol1_2018_DEAL_ONF_Lutte IC DSD'!U28+'Sol2_2019_DEAL_ONF_Lutte IC'!U28+'€8-xxxx(AAAA-AAAA)'!U28+'€9-xxxx(AAAA-AAAA)'!U28+'€10-xxxx(AAAA-AAAA)'!U28+'€11-xxxx(AAAA-AAAA)'!U28+'€12-xxxx(AAAA-AAAA)'!U28+'€13-xxxx(AAAA-AAAA)'!U28+'€14-xxxx(AAAA-AAAA)'!U28+'€15-xxxx(AAAA-AAAA)'!U28+'€16-xxxx(AAAA-AAAA)'!U28+'€17-xxxx(AAAA-AAAA)'!U28+'€18-xxxx(AAAA-AAAA)'!U28+'€19-xxxx(AAAA-AAAA)'!U28+'€20-xxxx(AAAA-AAAA)'!U28</f>
        <v>0</v>
      </c>
      <c r="AC28" s="193">
        <f>'EnC1_2017-22_DEAL_ONF_Animation'!V28+'EnC2_2018-22_FEDER_ONF_Conserv'!V28+'EnC3_2019-21_OFB-DEAL_ONF_Coli'!V28+'EnC4_2018-20_MTE_ONF_MIGBio'!V28+'EnC5_2020_DEAL_Titè_IPA Desira'!V28+'Sol1_2018_DEAL_ONF_Lutte IC DSD'!V28+'Sol2_2019_DEAL_ONF_Lutte IC'!V28+'€8-xxxx(AAAA-AAAA)'!V28+'€9-xxxx(AAAA-AAAA)'!V28+'€10-xxxx(AAAA-AAAA)'!V28+'€11-xxxx(AAAA-AAAA)'!V28+'€12-xxxx(AAAA-AAAA)'!V28+'€13-xxxx(AAAA-AAAA)'!V28+'€14-xxxx(AAAA-AAAA)'!V28+'€15-xxxx(AAAA-AAAA)'!V28+'€16-xxxx(AAAA-AAAA)'!V28+'€17-xxxx(AAAA-AAAA)'!V28+'€18-xxxx(AAAA-AAAA)'!V28+'€19-xxxx(AAAA-AAAA)'!V28+'€20-xxxx(AAAA-AAAA)'!V28</f>
        <v>0</v>
      </c>
      <c r="AD28" s="193">
        <f>'EnC1_2017-22_DEAL_ONF_Animation'!W28+'EnC2_2018-22_FEDER_ONF_Conserv'!W28+'EnC3_2019-21_OFB-DEAL_ONF_Coli'!W28+'EnC4_2018-20_MTE_ONF_MIGBio'!W28+'EnC5_2020_DEAL_Titè_IPA Desira'!W28+'Sol1_2018_DEAL_ONF_Lutte IC DSD'!W28+'Sol2_2019_DEAL_ONF_Lutte IC'!W28+'€8-xxxx(AAAA-AAAA)'!W28+'€9-xxxx(AAAA-AAAA)'!W28+'€10-xxxx(AAAA-AAAA)'!W28+'€11-xxxx(AAAA-AAAA)'!W28+'€12-xxxx(AAAA-AAAA)'!W28+'€13-xxxx(AAAA-AAAA)'!W28+'€14-xxxx(AAAA-AAAA)'!W28+'€15-xxxx(AAAA-AAAA)'!W28+'€16-xxxx(AAAA-AAAA)'!W28+'€17-xxxx(AAAA-AAAA)'!W28+'€18-xxxx(AAAA-AAAA)'!W28+'€19-xxxx(AAAA-AAAA)'!W28+'€20-xxxx(AAAA-AAAA)'!W28</f>
        <v>0</v>
      </c>
      <c r="AE28" s="193">
        <f>'EnC1_2017-22_DEAL_ONF_Animation'!X28+'EnC2_2018-22_FEDER_ONF_Conserv'!X28+'EnC3_2019-21_OFB-DEAL_ONF_Coli'!X28+'EnC4_2018-20_MTE_ONF_MIGBio'!X28+'EnC5_2020_DEAL_Titè_IPA Desira'!X28+'Sol1_2018_DEAL_ONF_Lutte IC DSD'!X28+'Sol2_2019_DEAL_ONF_Lutte IC'!X28+'€8-xxxx(AAAA-AAAA)'!X28+'€9-xxxx(AAAA-AAAA)'!X28+'€10-xxxx(AAAA-AAAA)'!X28+'€11-xxxx(AAAA-AAAA)'!X28+'€12-xxxx(AAAA-AAAA)'!X28+'€13-xxxx(AAAA-AAAA)'!X28+'€14-xxxx(AAAA-AAAA)'!X28+'€15-xxxx(AAAA-AAAA)'!X28+'€16-xxxx(AAAA-AAAA)'!X28+'€17-xxxx(AAAA-AAAA)'!X28+'€18-xxxx(AAAA-AAAA)'!X28+'€19-xxxx(AAAA-AAAA)'!X28+'€20-xxxx(AAAA-AAAA)'!X28</f>
        <v>0</v>
      </c>
      <c r="AF28" s="194">
        <f>'EnC1_2017-22_DEAL_ONF_Animation'!Y28+'EnC2_2018-22_FEDER_ONF_Conserv'!Y28+'EnC3_2019-21_OFB-DEAL_ONF_Coli'!Y28+'EnC4_2018-20_MTE_ONF_MIGBio'!Y28+'EnC5_2020_DEAL_Titè_IPA Desira'!Y28+'Sol1_2018_DEAL_ONF_Lutte IC DSD'!Y28+'Sol2_2019_DEAL_ONF_Lutte IC'!Y28+'€8-xxxx(AAAA-AAAA)'!Y28+'€9-xxxx(AAAA-AAAA)'!Y28+'€10-xxxx(AAAA-AAAA)'!Y28+'€11-xxxx(AAAA-AAAA)'!Y28+'€12-xxxx(AAAA-AAAA)'!Y28+'€13-xxxx(AAAA-AAAA)'!Y28+'€14-xxxx(AAAA-AAAA)'!Y28+'€15-xxxx(AAAA-AAAA)'!Y28+'€16-xxxx(AAAA-AAAA)'!Y28+'€17-xxxx(AAAA-AAAA)'!Y28+'€18-xxxx(AAAA-AAAA)'!Y28+'€19-xxxx(AAAA-AAAA)'!Y28+'€20-xxxx(AAAA-AAAA)'!Y28</f>
        <v>0</v>
      </c>
      <c r="AG28" s="195">
        <f>O28-H28</f>
        <v>0</v>
      </c>
      <c r="AH28" s="196">
        <f t="shared" ref="AH28:AI91" si="48">P28-I28</f>
        <v>0</v>
      </c>
      <c r="AI28" s="193">
        <f>Q28-J28</f>
        <v>0</v>
      </c>
      <c r="AJ28" s="193">
        <f t="shared" ref="AJ28:AJ35" si="49">R28-K28</f>
        <v>0</v>
      </c>
      <c r="AK28" s="193">
        <f t="shared" ref="AK28:AK35" si="50">S28-L28</f>
        <v>0</v>
      </c>
      <c r="AL28" s="197">
        <f t="shared" ref="AL28:AL35" si="51">T28-M28</f>
        <v>0</v>
      </c>
      <c r="AM28" s="198">
        <f t="shared" ref="AM28:AM35" si="52">U28-H28</f>
        <v>0</v>
      </c>
      <c r="AN28" s="196">
        <f t="shared" ref="AN28:AN35" si="53">V28-I28</f>
        <v>0</v>
      </c>
      <c r="AO28" s="193">
        <f t="shared" ref="AO28:AO35" si="54">W28-J28</f>
        <v>0</v>
      </c>
      <c r="AP28" s="193">
        <f t="shared" ref="AP28:AP35" si="55">X28-K28</f>
        <v>0</v>
      </c>
      <c r="AQ28" s="193">
        <f t="shared" ref="AQ28:AQ35" si="56">Y28-L28</f>
        <v>0</v>
      </c>
      <c r="AR28" s="535">
        <f t="shared" ref="AR28:AR35" si="57">Z28-M28</f>
        <v>0</v>
      </c>
      <c r="AS28" s="44"/>
      <c r="AT28" s="15"/>
      <c r="AU28" s="15"/>
    </row>
    <row r="29" spans="1:47" s="38" customFormat="1" ht="14">
      <c r="A29" s="14"/>
      <c r="B29" s="1116"/>
      <c r="C29" s="1162"/>
      <c r="D29" s="1119"/>
      <c r="E29" s="1170"/>
      <c r="F29" s="1135"/>
      <c r="G29" s="495" t="s">
        <v>109</v>
      </c>
      <c r="H29" s="155"/>
      <c r="I29" s="831"/>
      <c r="J29" s="828"/>
      <c r="K29" s="828"/>
      <c r="L29" s="828"/>
      <c r="M29" s="829"/>
      <c r="N29" s="495" t="s">
        <v>109</v>
      </c>
      <c r="O29" s="199">
        <f>'EnC1_2017-22_DEAL_ONF_Animation'!H29+'EnC2_2018-22_FEDER_ONF_Conserv'!H29+'EnC3_2019-21_OFB-DEAL_ONF_Coli'!H29+'EnC4_2018-20_MTE_ONF_MIGBio'!H29+'EnC5_2020_DEAL_Titè_IPA Desira'!H29+'Sol1_2018_DEAL_ONF_Lutte IC DSD'!H29+'Sol2_2019_DEAL_ONF_Lutte IC'!H29+'€8-xxxx(AAAA-AAAA)'!H29+'€9-xxxx(AAAA-AAAA)'!H29+'€10-xxxx(AAAA-AAAA)'!H29+'€11-xxxx(AAAA-AAAA)'!H29+'€12-xxxx(AAAA-AAAA)'!H29+'€13-xxxx(AAAA-AAAA)'!H29+'€14-xxxx(AAAA-AAAA)'!H29+'€15-xxxx(AAAA-AAAA)'!H29+'€16-xxxx(AAAA-AAAA)'!H29+'€17-xxxx(AAAA-AAAA)'!H29+'€18-xxxx(AAAA-AAAA)'!H29+'€19-xxxx(AAAA-AAAA)'!H29+'€20-xxxx(AAAA-AAAA)'!H29</f>
        <v>0</v>
      </c>
      <c r="P29" s="200">
        <f>'EnC1_2017-22_DEAL_ONF_Animation'!I29+'EnC2_2018-22_FEDER_ONF_Conserv'!I29+'EnC3_2019-21_OFB-DEAL_ONF_Coli'!I29+'EnC4_2018-20_MTE_ONF_MIGBio'!I29+'EnC5_2020_DEAL_Titè_IPA Desira'!I29+'Sol1_2018_DEAL_ONF_Lutte IC DSD'!I29+'Sol2_2019_DEAL_ONF_Lutte IC'!I29+'€8-xxxx(AAAA-AAAA)'!I29+'€9-xxxx(AAAA-AAAA)'!I29+'€10-xxxx(AAAA-AAAA)'!I29+'€11-xxxx(AAAA-AAAA)'!I29+'€12-xxxx(AAAA-AAAA)'!I29+'€13-xxxx(AAAA-AAAA)'!I29+'€14-xxxx(AAAA-AAAA)'!I29+'€15-xxxx(AAAA-AAAA)'!I29+'€16-xxxx(AAAA-AAAA)'!I29+'€17-xxxx(AAAA-AAAA)'!I29+'€18-xxxx(AAAA-AAAA)'!I29+'€19-xxxx(AAAA-AAAA)'!I29+'€20-xxxx(AAAA-AAAA)'!I29</f>
        <v>0</v>
      </c>
      <c r="Q29" s="153">
        <f>'EnC1_2017-22_DEAL_ONF_Animation'!J29+'EnC2_2018-22_FEDER_ONF_Conserv'!J29+'EnC3_2019-21_OFB-DEAL_ONF_Coli'!J29+'EnC4_2018-20_MTE_ONF_MIGBio'!J29+'EnC5_2020_DEAL_Titè_IPA Desira'!J29+'Sol1_2018_DEAL_ONF_Lutte IC DSD'!J29+'Sol2_2019_DEAL_ONF_Lutte IC'!J29+'€8-xxxx(AAAA-AAAA)'!J29+'€9-xxxx(AAAA-AAAA)'!J29+'€10-xxxx(AAAA-AAAA)'!J29+'€11-xxxx(AAAA-AAAA)'!J29+'€12-xxxx(AAAA-AAAA)'!J29+'€13-xxxx(AAAA-AAAA)'!J29+'€14-xxxx(AAAA-AAAA)'!J29+'€15-xxxx(AAAA-AAAA)'!J29+'€16-xxxx(AAAA-AAAA)'!J29+'€17-xxxx(AAAA-AAAA)'!J29+'€18-xxxx(AAAA-AAAA)'!J29+'€19-xxxx(AAAA-AAAA)'!J29+'€20-xxxx(AAAA-AAAA)'!J29</f>
        <v>0</v>
      </c>
      <c r="R29" s="153">
        <f>'EnC1_2017-22_DEAL_ONF_Animation'!K29+'EnC2_2018-22_FEDER_ONF_Conserv'!K29+'EnC3_2019-21_OFB-DEAL_ONF_Coli'!K29+'EnC4_2018-20_MTE_ONF_MIGBio'!K29+'EnC5_2020_DEAL_Titè_IPA Desira'!K29+'Sol1_2018_DEAL_ONF_Lutte IC DSD'!K29+'Sol2_2019_DEAL_ONF_Lutte IC'!K29+'€8-xxxx(AAAA-AAAA)'!K29+'€9-xxxx(AAAA-AAAA)'!K29+'€10-xxxx(AAAA-AAAA)'!K29+'€11-xxxx(AAAA-AAAA)'!K29+'€12-xxxx(AAAA-AAAA)'!K29+'€13-xxxx(AAAA-AAAA)'!K29+'€14-xxxx(AAAA-AAAA)'!K29+'€15-xxxx(AAAA-AAAA)'!K29+'€16-xxxx(AAAA-AAAA)'!K29+'€17-xxxx(AAAA-AAAA)'!K29+'€18-xxxx(AAAA-AAAA)'!K29+'€19-xxxx(AAAA-AAAA)'!K29+'€20-xxxx(AAAA-AAAA)'!K29</f>
        <v>0</v>
      </c>
      <c r="S29" s="153">
        <f>'EnC1_2017-22_DEAL_ONF_Animation'!L29+'EnC2_2018-22_FEDER_ONF_Conserv'!L29+'EnC3_2019-21_OFB-DEAL_ONF_Coli'!L29+'EnC4_2018-20_MTE_ONF_MIGBio'!L29+'EnC5_2020_DEAL_Titè_IPA Desira'!L29+'Sol1_2018_DEAL_ONF_Lutte IC DSD'!L29+'Sol2_2019_DEAL_ONF_Lutte IC'!L29+'€8-xxxx(AAAA-AAAA)'!L29+'€9-xxxx(AAAA-AAAA)'!L29+'€10-xxxx(AAAA-AAAA)'!L29+'€11-xxxx(AAAA-AAAA)'!L29+'€12-xxxx(AAAA-AAAA)'!L29+'€13-xxxx(AAAA-AAAA)'!L29+'€14-xxxx(AAAA-AAAA)'!L29+'€15-xxxx(AAAA-AAAA)'!L29+'€16-xxxx(AAAA-AAAA)'!L29+'€17-xxxx(AAAA-AAAA)'!L29+'€18-xxxx(AAAA-AAAA)'!L29+'€19-xxxx(AAAA-AAAA)'!L29+'€20-xxxx(AAAA-AAAA)'!L29</f>
        <v>0</v>
      </c>
      <c r="T29" s="190">
        <f>'EnC1_2017-22_DEAL_ONF_Animation'!M29+'EnC2_2018-22_FEDER_ONF_Conserv'!M29+'EnC3_2019-21_OFB-DEAL_ONF_Coli'!M29+'EnC4_2018-20_MTE_ONF_MIGBio'!M29+'EnC5_2020_DEAL_Titè_IPA Desira'!M29+'Sol1_2018_DEAL_ONF_Lutte IC DSD'!M29+'Sol2_2019_DEAL_ONF_Lutte IC'!M29+'€8-xxxx(AAAA-AAAA)'!M29+'€9-xxxx(AAAA-AAAA)'!M29+'€10-xxxx(AAAA-AAAA)'!M29+'€11-xxxx(AAAA-AAAA)'!M29+'€12-xxxx(AAAA-AAAA)'!M29+'€13-xxxx(AAAA-AAAA)'!M29+'€14-xxxx(AAAA-AAAA)'!M29+'€15-xxxx(AAAA-AAAA)'!M29+'€16-xxxx(AAAA-AAAA)'!M29+'€17-xxxx(AAAA-AAAA)'!M29+'€18-xxxx(AAAA-AAAA)'!M29+'€19-xxxx(AAAA-AAAA)'!M29+'€20-xxxx(AAAA-AAAA)'!M29</f>
        <v>0</v>
      </c>
      <c r="U29" s="199">
        <f>'EnC1_2017-22_DEAL_ONF_Animation'!N29+'EnC2_2018-22_FEDER_ONF_Conserv'!N29+'EnC3_2019-21_OFB-DEAL_ONF_Coli'!N29+'EnC4_2018-20_MTE_ONF_MIGBio'!N29+'EnC5_2020_DEAL_Titè_IPA Desira'!N29+'Sol1_2018_DEAL_ONF_Lutte IC DSD'!N29+'Sol2_2019_DEAL_ONF_Lutte IC'!N29+'€8-xxxx(AAAA-AAAA)'!N29+'€9-xxxx(AAAA-AAAA)'!N29+'€10-xxxx(AAAA-AAAA)'!N29+'€11-xxxx(AAAA-AAAA)'!N29+'€12-xxxx(AAAA-AAAA)'!N29+'€13-xxxx(AAAA-AAAA)'!N29+'€14-xxxx(AAAA-AAAA)'!N29+'€15-xxxx(AAAA-AAAA)'!N29+'€16-xxxx(AAAA-AAAA)'!N29+'€17-xxxx(AAAA-AAAA)'!N29+'€18-xxxx(AAAA-AAAA)'!N29+'€19-xxxx(AAAA-AAAA)'!N29+'€20-xxxx(AAAA-AAAA)'!N29</f>
        <v>0</v>
      </c>
      <c r="V29" s="200">
        <f>'EnC1_2017-22_DEAL_ONF_Animation'!O29+'EnC2_2018-22_FEDER_ONF_Conserv'!O29+'EnC3_2019-21_OFB-DEAL_ONF_Coli'!O29+'EnC4_2018-20_MTE_ONF_MIGBio'!O29+'EnC5_2020_DEAL_Titè_IPA Desira'!O29+'Sol1_2018_DEAL_ONF_Lutte IC DSD'!O29+'Sol2_2019_DEAL_ONF_Lutte IC'!O29+'€8-xxxx(AAAA-AAAA)'!O29+'€9-xxxx(AAAA-AAAA)'!O29+'€10-xxxx(AAAA-AAAA)'!O29+'€11-xxxx(AAAA-AAAA)'!O29+'€12-xxxx(AAAA-AAAA)'!O29+'€13-xxxx(AAAA-AAAA)'!O29+'€14-xxxx(AAAA-AAAA)'!O29+'€15-xxxx(AAAA-AAAA)'!O29+'€16-xxxx(AAAA-AAAA)'!O29+'€17-xxxx(AAAA-AAAA)'!O29+'€18-xxxx(AAAA-AAAA)'!O29+'€19-xxxx(AAAA-AAAA)'!O29+'€20-xxxx(AAAA-AAAA)'!O29</f>
        <v>0</v>
      </c>
      <c r="W29" s="153">
        <f>'EnC1_2017-22_DEAL_ONF_Animation'!P29+'EnC2_2018-22_FEDER_ONF_Conserv'!P29+'EnC3_2019-21_OFB-DEAL_ONF_Coli'!P29+'EnC4_2018-20_MTE_ONF_MIGBio'!P29+'EnC5_2020_DEAL_Titè_IPA Desira'!P29+'Sol1_2018_DEAL_ONF_Lutte IC DSD'!P29+'Sol2_2019_DEAL_ONF_Lutte IC'!P29+'€8-xxxx(AAAA-AAAA)'!P29+'€9-xxxx(AAAA-AAAA)'!P29+'€10-xxxx(AAAA-AAAA)'!P29+'€11-xxxx(AAAA-AAAA)'!P29+'€12-xxxx(AAAA-AAAA)'!P29+'€13-xxxx(AAAA-AAAA)'!P29+'€14-xxxx(AAAA-AAAA)'!P29+'€15-xxxx(AAAA-AAAA)'!P29+'€16-xxxx(AAAA-AAAA)'!P29+'€17-xxxx(AAAA-AAAA)'!P29+'€18-xxxx(AAAA-AAAA)'!P29+'€19-xxxx(AAAA-AAAA)'!P29+'€20-xxxx(AAAA-AAAA)'!P29</f>
        <v>0</v>
      </c>
      <c r="X29" s="153">
        <f>'EnC1_2017-22_DEAL_ONF_Animation'!Q29+'EnC2_2018-22_FEDER_ONF_Conserv'!Q29+'EnC3_2019-21_OFB-DEAL_ONF_Coli'!Q29+'EnC4_2018-20_MTE_ONF_MIGBio'!Q29+'EnC5_2020_DEAL_Titè_IPA Desira'!Q29+'Sol1_2018_DEAL_ONF_Lutte IC DSD'!Q29+'Sol2_2019_DEAL_ONF_Lutte IC'!Q29+'€8-xxxx(AAAA-AAAA)'!Q29+'€9-xxxx(AAAA-AAAA)'!Q29+'€10-xxxx(AAAA-AAAA)'!Q29+'€11-xxxx(AAAA-AAAA)'!Q29+'€12-xxxx(AAAA-AAAA)'!Q29+'€13-xxxx(AAAA-AAAA)'!Q29+'€14-xxxx(AAAA-AAAA)'!Q29+'€15-xxxx(AAAA-AAAA)'!Q29+'€16-xxxx(AAAA-AAAA)'!Q29+'€17-xxxx(AAAA-AAAA)'!Q29+'€18-xxxx(AAAA-AAAA)'!Q29+'€19-xxxx(AAAA-AAAA)'!Q29+'€20-xxxx(AAAA-AAAA)'!Q29</f>
        <v>0</v>
      </c>
      <c r="Y29" s="153">
        <f>'EnC1_2017-22_DEAL_ONF_Animation'!R29+'EnC2_2018-22_FEDER_ONF_Conserv'!R29+'EnC3_2019-21_OFB-DEAL_ONF_Coli'!R29+'EnC4_2018-20_MTE_ONF_MIGBio'!R29+'EnC5_2020_DEAL_Titè_IPA Desira'!R29+'Sol1_2018_DEAL_ONF_Lutte IC DSD'!R29+'Sol2_2019_DEAL_ONF_Lutte IC'!R29+'€8-xxxx(AAAA-AAAA)'!R29+'€9-xxxx(AAAA-AAAA)'!R29+'€10-xxxx(AAAA-AAAA)'!R29+'€11-xxxx(AAAA-AAAA)'!R29+'€12-xxxx(AAAA-AAAA)'!R29+'€13-xxxx(AAAA-AAAA)'!R29+'€14-xxxx(AAAA-AAAA)'!R29+'€15-xxxx(AAAA-AAAA)'!R29+'€16-xxxx(AAAA-AAAA)'!R29+'€17-xxxx(AAAA-AAAA)'!R29+'€18-xxxx(AAAA-AAAA)'!R29+'€19-xxxx(AAAA-AAAA)'!R29+'€20-xxxx(AAAA-AAAA)'!R29</f>
        <v>0</v>
      </c>
      <c r="Z29" s="154">
        <f>'EnC1_2017-22_DEAL_ONF_Animation'!S29+'EnC2_2018-22_FEDER_ONF_Conserv'!S29+'EnC3_2019-21_OFB-DEAL_ONF_Coli'!S29+'EnC4_2018-20_MTE_ONF_MIGBio'!S29+'EnC5_2020_DEAL_Titè_IPA Desira'!S29+'Sol1_2018_DEAL_ONF_Lutte IC DSD'!S29+'Sol2_2019_DEAL_ONF_Lutte IC'!S29+'€8-xxxx(AAAA-AAAA)'!S29+'€9-xxxx(AAAA-AAAA)'!S29+'€10-xxxx(AAAA-AAAA)'!S29+'€11-xxxx(AAAA-AAAA)'!S29+'€12-xxxx(AAAA-AAAA)'!S29+'€13-xxxx(AAAA-AAAA)'!S29+'€14-xxxx(AAAA-AAAA)'!S29+'€15-xxxx(AAAA-AAAA)'!S29+'€16-xxxx(AAAA-AAAA)'!S29+'€17-xxxx(AAAA-AAAA)'!S29+'€18-xxxx(AAAA-AAAA)'!S29+'€19-xxxx(AAAA-AAAA)'!S29+'€20-xxxx(AAAA-AAAA)'!S29</f>
        <v>0</v>
      </c>
      <c r="AA29" s="201">
        <f>'EnC1_2017-22_DEAL_ONF_Animation'!T29+'EnC2_2018-22_FEDER_ONF_Conserv'!T29+'EnC3_2019-21_OFB-DEAL_ONF_Coli'!T29+'EnC4_2018-20_MTE_ONF_MIGBio'!T29+'EnC5_2020_DEAL_Titè_IPA Desira'!T29+'Sol1_2018_DEAL_ONF_Lutte IC DSD'!T29+'Sol2_2019_DEAL_ONF_Lutte IC'!T29+'€8-xxxx(AAAA-AAAA)'!T29+'€9-xxxx(AAAA-AAAA)'!T29+'€10-xxxx(AAAA-AAAA)'!T29+'€11-xxxx(AAAA-AAAA)'!T29+'€12-xxxx(AAAA-AAAA)'!T29+'€13-xxxx(AAAA-AAAA)'!T29+'€14-xxxx(AAAA-AAAA)'!T29+'€15-xxxx(AAAA-AAAA)'!T29+'€16-xxxx(AAAA-AAAA)'!T29+'€17-xxxx(AAAA-AAAA)'!T29+'€18-xxxx(AAAA-AAAA)'!T29+'€19-xxxx(AAAA-AAAA)'!T29+'€20-xxxx(AAAA-AAAA)'!T29</f>
        <v>0</v>
      </c>
      <c r="AB29" s="202">
        <f>'EnC1_2017-22_DEAL_ONF_Animation'!U29+'EnC2_2018-22_FEDER_ONF_Conserv'!U29+'EnC3_2019-21_OFB-DEAL_ONF_Coli'!U29+'EnC4_2018-20_MTE_ONF_MIGBio'!U29+'EnC5_2020_DEAL_Titè_IPA Desira'!U29+'Sol1_2018_DEAL_ONF_Lutte IC DSD'!U29+'Sol2_2019_DEAL_ONF_Lutte IC'!U29+'€8-xxxx(AAAA-AAAA)'!U29+'€9-xxxx(AAAA-AAAA)'!U29+'€10-xxxx(AAAA-AAAA)'!U29+'€11-xxxx(AAAA-AAAA)'!U29+'€12-xxxx(AAAA-AAAA)'!U29+'€13-xxxx(AAAA-AAAA)'!U29+'€14-xxxx(AAAA-AAAA)'!U29+'€15-xxxx(AAAA-AAAA)'!U29+'€16-xxxx(AAAA-AAAA)'!U29+'€17-xxxx(AAAA-AAAA)'!U29+'€18-xxxx(AAAA-AAAA)'!U29+'€19-xxxx(AAAA-AAAA)'!U29+'€20-xxxx(AAAA-AAAA)'!U29</f>
        <v>0</v>
      </c>
      <c r="AC29" s="193">
        <f>'EnC1_2017-22_DEAL_ONF_Animation'!V29+'EnC2_2018-22_FEDER_ONF_Conserv'!V29+'EnC3_2019-21_OFB-DEAL_ONF_Coli'!V29+'EnC4_2018-20_MTE_ONF_MIGBio'!V29+'EnC5_2020_DEAL_Titè_IPA Desira'!V29+'Sol1_2018_DEAL_ONF_Lutte IC DSD'!V29+'Sol2_2019_DEAL_ONF_Lutte IC'!V29+'€8-xxxx(AAAA-AAAA)'!V29+'€9-xxxx(AAAA-AAAA)'!V29+'€10-xxxx(AAAA-AAAA)'!V29+'€11-xxxx(AAAA-AAAA)'!V29+'€12-xxxx(AAAA-AAAA)'!V29+'€13-xxxx(AAAA-AAAA)'!V29+'€14-xxxx(AAAA-AAAA)'!V29+'€15-xxxx(AAAA-AAAA)'!V29+'€16-xxxx(AAAA-AAAA)'!V29+'€17-xxxx(AAAA-AAAA)'!V29+'€18-xxxx(AAAA-AAAA)'!V29+'€19-xxxx(AAAA-AAAA)'!V29+'€20-xxxx(AAAA-AAAA)'!V29</f>
        <v>0</v>
      </c>
      <c r="AD29" s="193">
        <f>'EnC1_2017-22_DEAL_ONF_Animation'!W29+'EnC2_2018-22_FEDER_ONF_Conserv'!W29+'EnC3_2019-21_OFB-DEAL_ONF_Coli'!W29+'EnC4_2018-20_MTE_ONF_MIGBio'!W29+'EnC5_2020_DEAL_Titè_IPA Desira'!W29+'Sol1_2018_DEAL_ONF_Lutte IC DSD'!W29+'Sol2_2019_DEAL_ONF_Lutte IC'!W29+'€8-xxxx(AAAA-AAAA)'!W29+'€9-xxxx(AAAA-AAAA)'!W29+'€10-xxxx(AAAA-AAAA)'!W29+'€11-xxxx(AAAA-AAAA)'!W29+'€12-xxxx(AAAA-AAAA)'!W29+'€13-xxxx(AAAA-AAAA)'!W29+'€14-xxxx(AAAA-AAAA)'!W29+'€15-xxxx(AAAA-AAAA)'!W29+'€16-xxxx(AAAA-AAAA)'!W29+'€17-xxxx(AAAA-AAAA)'!W29+'€18-xxxx(AAAA-AAAA)'!W29+'€19-xxxx(AAAA-AAAA)'!W29+'€20-xxxx(AAAA-AAAA)'!W29</f>
        <v>0</v>
      </c>
      <c r="AE29" s="193">
        <f>'EnC1_2017-22_DEAL_ONF_Animation'!X29+'EnC2_2018-22_FEDER_ONF_Conserv'!X29+'EnC3_2019-21_OFB-DEAL_ONF_Coli'!X29+'EnC4_2018-20_MTE_ONF_MIGBio'!X29+'EnC5_2020_DEAL_Titè_IPA Desira'!X29+'Sol1_2018_DEAL_ONF_Lutte IC DSD'!X29+'Sol2_2019_DEAL_ONF_Lutte IC'!X29+'€8-xxxx(AAAA-AAAA)'!X29+'€9-xxxx(AAAA-AAAA)'!X29+'€10-xxxx(AAAA-AAAA)'!X29+'€11-xxxx(AAAA-AAAA)'!X29+'€12-xxxx(AAAA-AAAA)'!X29+'€13-xxxx(AAAA-AAAA)'!X29+'€14-xxxx(AAAA-AAAA)'!X29+'€15-xxxx(AAAA-AAAA)'!X29+'€16-xxxx(AAAA-AAAA)'!X29+'€17-xxxx(AAAA-AAAA)'!X29+'€18-xxxx(AAAA-AAAA)'!X29+'€19-xxxx(AAAA-AAAA)'!X29+'€20-xxxx(AAAA-AAAA)'!X29</f>
        <v>0</v>
      </c>
      <c r="AF29" s="194">
        <f>'EnC1_2017-22_DEAL_ONF_Animation'!Y29+'EnC2_2018-22_FEDER_ONF_Conserv'!Y29+'EnC3_2019-21_OFB-DEAL_ONF_Coli'!Y29+'EnC4_2018-20_MTE_ONF_MIGBio'!Y29+'EnC5_2020_DEAL_Titè_IPA Desira'!Y29+'Sol1_2018_DEAL_ONF_Lutte IC DSD'!Y29+'Sol2_2019_DEAL_ONF_Lutte IC'!Y29+'€8-xxxx(AAAA-AAAA)'!Y29+'€9-xxxx(AAAA-AAAA)'!Y29+'€10-xxxx(AAAA-AAAA)'!Y29+'€11-xxxx(AAAA-AAAA)'!Y29+'€12-xxxx(AAAA-AAAA)'!Y29+'€13-xxxx(AAAA-AAAA)'!Y29+'€14-xxxx(AAAA-AAAA)'!Y29+'€15-xxxx(AAAA-AAAA)'!Y29+'€16-xxxx(AAAA-AAAA)'!Y29+'€17-xxxx(AAAA-AAAA)'!Y29+'€18-xxxx(AAAA-AAAA)'!Y29+'€19-xxxx(AAAA-AAAA)'!Y29+'€20-xxxx(AAAA-AAAA)'!Y29</f>
        <v>0</v>
      </c>
      <c r="AG29" s="203">
        <f>O29-H29</f>
        <v>0</v>
      </c>
      <c r="AH29" s="204">
        <f>P29-I29</f>
        <v>0</v>
      </c>
      <c r="AI29" s="193">
        <f>Q29-J29</f>
        <v>0</v>
      </c>
      <c r="AJ29" s="193">
        <f t="shared" si="49"/>
        <v>0</v>
      </c>
      <c r="AK29" s="193">
        <f t="shared" si="50"/>
        <v>0</v>
      </c>
      <c r="AL29" s="197">
        <f t="shared" si="51"/>
        <v>0</v>
      </c>
      <c r="AM29" s="205">
        <f t="shared" si="52"/>
        <v>0</v>
      </c>
      <c r="AN29" s="204">
        <f t="shared" si="53"/>
        <v>0</v>
      </c>
      <c r="AO29" s="193">
        <f t="shared" si="54"/>
        <v>0</v>
      </c>
      <c r="AP29" s="193">
        <f t="shared" si="55"/>
        <v>0</v>
      </c>
      <c r="AQ29" s="193">
        <f t="shared" si="56"/>
        <v>0</v>
      </c>
      <c r="AR29" s="535">
        <f t="shared" si="57"/>
        <v>0</v>
      </c>
      <c r="AS29" s="44"/>
      <c r="AT29" s="15"/>
      <c r="AU29" s="15"/>
    </row>
    <row r="30" spans="1:47" s="38" customFormat="1" ht="14" customHeight="1">
      <c r="A30" s="14"/>
      <c r="B30" s="1116"/>
      <c r="C30" s="1162"/>
      <c r="D30" s="1127" t="s">
        <v>8</v>
      </c>
      <c r="E30" s="1169" t="s">
        <v>73</v>
      </c>
      <c r="F30" s="1136">
        <v>1</v>
      </c>
      <c r="G30" s="496" t="s">
        <v>106</v>
      </c>
      <c r="H30" s="157">
        <f>0</f>
        <v>0</v>
      </c>
      <c r="I30" s="832">
        <v>0</v>
      </c>
      <c r="J30" s="833"/>
      <c r="K30" s="833"/>
      <c r="L30" s="833"/>
      <c r="M30" s="834"/>
      <c r="N30" s="496" t="s">
        <v>106</v>
      </c>
      <c r="O30" s="206">
        <f>'EnC1_2017-22_DEAL_ONF_Animation'!H30+'EnC2_2018-22_FEDER_ONF_Conserv'!H30+'EnC3_2019-21_OFB-DEAL_ONF_Coli'!H30+'EnC4_2018-20_MTE_ONF_MIGBio'!H30+'EnC5_2020_DEAL_Titè_IPA Desira'!H30+'Sol1_2018_DEAL_ONF_Lutte IC DSD'!H30+'Sol2_2019_DEAL_ONF_Lutte IC'!H30+'€8-xxxx(AAAA-AAAA)'!H30+'€9-xxxx(AAAA-AAAA)'!H30+'€10-xxxx(AAAA-AAAA)'!H30+'€11-xxxx(AAAA-AAAA)'!H30+'€12-xxxx(AAAA-AAAA)'!H30+'€13-xxxx(AAAA-AAAA)'!H30+'€14-xxxx(AAAA-AAAA)'!H30+'€15-xxxx(AAAA-AAAA)'!H30+'€16-xxxx(AAAA-AAAA)'!H30+'€17-xxxx(AAAA-AAAA)'!H30+'€18-xxxx(AAAA-AAAA)'!H30+'€19-xxxx(AAAA-AAAA)'!H30+'€20-xxxx(AAAA-AAAA)'!H30</f>
        <v>91927.706852035742</v>
      </c>
      <c r="P30" s="207">
        <f>'EnC1_2017-22_DEAL_ONF_Animation'!I30+'EnC2_2018-22_FEDER_ONF_Conserv'!I30+'EnC3_2019-21_OFB-DEAL_ONF_Coli'!I30+'EnC4_2018-20_MTE_ONF_MIGBio'!I30+'EnC5_2020_DEAL_Titè_IPA Desira'!I30+'Sol1_2018_DEAL_ONF_Lutte IC DSD'!I30+'Sol2_2019_DEAL_ONF_Lutte IC'!I30+'€8-xxxx(AAAA-AAAA)'!I30+'€9-xxxx(AAAA-AAAA)'!I30+'€10-xxxx(AAAA-AAAA)'!I30+'€11-xxxx(AAAA-AAAA)'!I30+'€12-xxxx(AAAA-AAAA)'!I30+'€13-xxxx(AAAA-AAAA)'!I30+'€14-xxxx(AAAA-AAAA)'!I30+'€15-xxxx(AAAA-AAAA)'!I30+'€16-xxxx(AAAA-AAAA)'!I30+'€17-xxxx(AAAA-AAAA)'!I30+'€18-xxxx(AAAA-AAAA)'!I30+'€19-xxxx(AAAA-AAAA)'!I30+'€20-xxxx(AAAA-AAAA)'!I30</f>
        <v>43247.70685203575</v>
      </c>
      <c r="Q30" s="159">
        <f>'EnC1_2017-22_DEAL_ONF_Animation'!J30+'EnC2_2018-22_FEDER_ONF_Conserv'!J30+'EnC3_2019-21_OFB-DEAL_ONF_Coli'!J30+'EnC4_2018-20_MTE_ONF_MIGBio'!J30+'EnC5_2020_DEAL_Titè_IPA Desira'!J30+'Sol1_2018_DEAL_ONF_Lutte IC DSD'!J30+'Sol2_2019_DEAL_ONF_Lutte IC'!J30+'€8-xxxx(AAAA-AAAA)'!J30+'€9-xxxx(AAAA-AAAA)'!J30+'€10-xxxx(AAAA-AAAA)'!J30+'€11-xxxx(AAAA-AAAA)'!J30+'€12-xxxx(AAAA-AAAA)'!J30+'€13-xxxx(AAAA-AAAA)'!J30+'€14-xxxx(AAAA-AAAA)'!J30+'€15-xxxx(AAAA-AAAA)'!J30+'€16-xxxx(AAAA-AAAA)'!J30+'€17-xxxx(AAAA-AAAA)'!J30+'€18-xxxx(AAAA-AAAA)'!J30+'€19-xxxx(AAAA-AAAA)'!J30+'€20-xxxx(AAAA-AAAA)'!J30</f>
        <v>18600</v>
      </c>
      <c r="R30" s="159">
        <f>'EnC1_2017-22_DEAL_ONF_Animation'!K30+'EnC2_2018-22_FEDER_ONF_Conserv'!K30+'EnC3_2019-21_OFB-DEAL_ONF_Coli'!K30+'EnC4_2018-20_MTE_ONF_MIGBio'!K30+'EnC5_2020_DEAL_Titè_IPA Desira'!K30+'Sol1_2018_DEAL_ONF_Lutte IC DSD'!K30+'Sol2_2019_DEAL_ONF_Lutte IC'!K30+'€8-xxxx(AAAA-AAAA)'!K30+'€9-xxxx(AAAA-AAAA)'!K30+'€10-xxxx(AAAA-AAAA)'!K30+'€11-xxxx(AAAA-AAAA)'!K30+'€12-xxxx(AAAA-AAAA)'!K30+'€13-xxxx(AAAA-AAAA)'!K30+'€14-xxxx(AAAA-AAAA)'!K30+'€15-xxxx(AAAA-AAAA)'!K30+'€16-xxxx(AAAA-AAAA)'!K30+'€17-xxxx(AAAA-AAAA)'!K30+'€18-xxxx(AAAA-AAAA)'!K30+'€19-xxxx(AAAA-AAAA)'!K30+'€20-xxxx(AAAA-AAAA)'!K30</f>
        <v>30080</v>
      </c>
      <c r="S30" s="159">
        <f>'EnC1_2017-22_DEAL_ONF_Animation'!L30+'EnC2_2018-22_FEDER_ONF_Conserv'!L30+'EnC3_2019-21_OFB-DEAL_ONF_Coli'!L30+'EnC4_2018-20_MTE_ONF_MIGBio'!L30+'EnC5_2020_DEAL_Titè_IPA Desira'!L30+'Sol1_2018_DEAL_ONF_Lutte IC DSD'!L30+'Sol2_2019_DEAL_ONF_Lutte IC'!L30+'€8-xxxx(AAAA-AAAA)'!L30+'€9-xxxx(AAAA-AAAA)'!L30+'€10-xxxx(AAAA-AAAA)'!L30+'€11-xxxx(AAAA-AAAA)'!L30+'€12-xxxx(AAAA-AAAA)'!L30+'€13-xxxx(AAAA-AAAA)'!L30+'€14-xxxx(AAAA-AAAA)'!L30+'€15-xxxx(AAAA-AAAA)'!L30+'€16-xxxx(AAAA-AAAA)'!L30+'€17-xxxx(AAAA-AAAA)'!L30+'€18-xxxx(AAAA-AAAA)'!L30+'€19-xxxx(AAAA-AAAA)'!L30+'€20-xxxx(AAAA-AAAA)'!L30</f>
        <v>0</v>
      </c>
      <c r="T30" s="208">
        <f>'EnC1_2017-22_DEAL_ONF_Animation'!M30+'EnC2_2018-22_FEDER_ONF_Conserv'!M30+'EnC3_2019-21_OFB-DEAL_ONF_Coli'!M30+'EnC4_2018-20_MTE_ONF_MIGBio'!M30+'EnC5_2020_DEAL_Titè_IPA Desira'!M30+'Sol1_2018_DEAL_ONF_Lutte IC DSD'!M30+'Sol2_2019_DEAL_ONF_Lutte IC'!M30+'€8-xxxx(AAAA-AAAA)'!M30+'€9-xxxx(AAAA-AAAA)'!M30+'€10-xxxx(AAAA-AAAA)'!M30+'€11-xxxx(AAAA-AAAA)'!M30+'€12-xxxx(AAAA-AAAA)'!M30+'€13-xxxx(AAAA-AAAA)'!M30+'€14-xxxx(AAAA-AAAA)'!M30+'€15-xxxx(AAAA-AAAA)'!M30+'€16-xxxx(AAAA-AAAA)'!M30+'€17-xxxx(AAAA-AAAA)'!M30+'€18-xxxx(AAAA-AAAA)'!M30+'€19-xxxx(AAAA-AAAA)'!M30+'€20-xxxx(AAAA-AAAA)'!M30</f>
        <v>0</v>
      </c>
      <c r="U30" s="206">
        <f>'EnC1_2017-22_DEAL_ONF_Animation'!N30+'EnC2_2018-22_FEDER_ONF_Conserv'!N30+'EnC3_2019-21_OFB-DEAL_ONF_Coli'!N30+'EnC4_2018-20_MTE_ONF_MIGBio'!N30+'EnC5_2020_DEAL_Titè_IPA Desira'!N30+'Sol1_2018_DEAL_ONF_Lutte IC DSD'!N30+'Sol2_2019_DEAL_ONF_Lutte IC'!N30+'€8-xxxx(AAAA-AAAA)'!N30+'€9-xxxx(AAAA-AAAA)'!N30+'€10-xxxx(AAAA-AAAA)'!N30+'€11-xxxx(AAAA-AAAA)'!N30+'€12-xxxx(AAAA-AAAA)'!N30+'€13-xxxx(AAAA-AAAA)'!N30+'€14-xxxx(AAAA-AAAA)'!N30+'€15-xxxx(AAAA-AAAA)'!N30+'€16-xxxx(AAAA-AAAA)'!N30+'€17-xxxx(AAAA-AAAA)'!N30+'€18-xxxx(AAAA-AAAA)'!N30+'€19-xxxx(AAAA-AAAA)'!N30+'€20-xxxx(AAAA-AAAA)'!N30</f>
        <v>111129.82970917859</v>
      </c>
      <c r="V30" s="207">
        <f>'EnC1_2017-22_DEAL_ONF_Animation'!O30+'EnC2_2018-22_FEDER_ONF_Conserv'!O30+'EnC3_2019-21_OFB-DEAL_ONF_Coli'!O30+'EnC4_2018-20_MTE_ONF_MIGBio'!O30+'EnC5_2020_DEAL_Titè_IPA Desira'!O30+'Sol1_2018_DEAL_ONF_Lutte IC DSD'!O30+'Sol2_2019_DEAL_ONF_Lutte IC'!O30+'€8-xxxx(AAAA-AAAA)'!O30+'€9-xxxx(AAAA-AAAA)'!O30+'€10-xxxx(AAAA-AAAA)'!O30+'€11-xxxx(AAAA-AAAA)'!O30+'€12-xxxx(AAAA-AAAA)'!O30+'€13-xxxx(AAAA-AAAA)'!O30+'€14-xxxx(AAAA-AAAA)'!O30+'€15-xxxx(AAAA-AAAA)'!O30+'€16-xxxx(AAAA-AAAA)'!O30+'€17-xxxx(AAAA-AAAA)'!O30+'€18-xxxx(AAAA-AAAA)'!O30+'€19-xxxx(AAAA-AAAA)'!O30+'€20-xxxx(AAAA-AAAA)'!O30</f>
        <v>49201.352566321468</v>
      </c>
      <c r="W30" s="159">
        <f>'EnC1_2017-22_DEAL_ONF_Animation'!P30+'EnC2_2018-22_FEDER_ONF_Conserv'!P30+'EnC3_2019-21_OFB-DEAL_ONF_Coli'!P30+'EnC4_2018-20_MTE_ONF_MIGBio'!P30+'EnC5_2020_DEAL_Titè_IPA Desira'!P30+'Sol1_2018_DEAL_ONF_Lutte IC DSD'!P30+'Sol2_2019_DEAL_ONF_Lutte IC'!P30+'€8-xxxx(AAAA-AAAA)'!P30+'€9-xxxx(AAAA-AAAA)'!P30+'€10-xxxx(AAAA-AAAA)'!P30+'€11-xxxx(AAAA-AAAA)'!P30+'€12-xxxx(AAAA-AAAA)'!P30+'€13-xxxx(AAAA-AAAA)'!P30+'€14-xxxx(AAAA-AAAA)'!P30+'€15-xxxx(AAAA-AAAA)'!P30+'€16-xxxx(AAAA-AAAA)'!P30+'€17-xxxx(AAAA-AAAA)'!P30+'€18-xxxx(AAAA-AAAA)'!P30+'€19-xxxx(AAAA-AAAA)'!P30+'€20-xxxx(AAAA-AAAA)'!P30</f>
        <v>46383.334285714285</v>
      </c>
      <c r="X30" s="159">
        <f>'EnC1_2017-22_DEAL_ONF_Animation'!Q30+'EnC2_2018-22_FEDER_ONF_Conserv'!Q30+'EnC3_2019-21_OFB-DEAL_ONF_Coli'!Q30+'EnC4_2018-20_MTE_ONF_MIGBio'!Q30+'EnC5_2020_DEAL_Titè_IPA Desira'!Q30+'Sol1_2018_DEAL_ONF_Lutte IC DSD'!Q30+'Sol2_2019_DEAL_ONF_Lutte IC'!Q30+'€8-xxxx(AAAA-AAAA)'!Q30+'€9-xxxx(AAAA-AAAA)'!Q30+'€10-xxxx(AAAA-AAAA)'!Q30+'€11-xxxx(AAAA-AAAA)'!Q30+'€12-xxxx(AAAA-AAAA)'!Q30+'€13-xxxx(AAAA-AAAA)'!Q30+'€14-xxxx(AAAA-AAAA)'!Q30+'€15-xxxx(AAAA-AAAA)'!Q30+'€16-xxxx(AAAA-AAAA)'!Q30+'€17-xxxx(AAAA-AAAA)'!Q30+'€18-xxxx(AAAA-AAAA)'!Q30+'€19-xxxx(AAAA-AAAA)'!Q30+'€20-xxxx(AAAA-AAAA)'!Q30</f>
        <v>15545.142857142857</v>
      </c>
      <c r="Y30" s="159">
        <f>'EnC1_2017-22_DEAL_ONF_Animation'!R30+'EnC2_2018-22_FEDER_ONF_Conserv'!R30+'EnC3_2019-21_OFB-DEAL_ONF_Coli'!R30+'EnC4_2018-20_MTE_ONF_MIGBio'!R30+'EnC5_2020_DEAL_Titè_IPA Desira'!R30+'Sol1_2018_DEAL_ONF_Lutte IC DSD'!R30+'Sol2_2019_DEAL_ONF_Lutte IC'!R30+'€8-xxxx(AAAA-AAAA)'!R30+'€9-xxxx(AAAA-AAAA)'!R30+'€10-xxxx(AAAA-AAAA)'!R30+'€11-xxxx(AAAA-AAAA)'!R30+'€12-xxxx(AAAA-AAAA)'!R30+'€13-xxxx(AAAA-AAAA)'!R30+'€14-xxxx(AAAA-AAAA)'!R30+'€15-xxxx(AAAA-AAAA)'!R30+'€16-xxxx(AAAA-AAAA)'!R30+'€17-xxxx(AAAA-AAAA)'!R30+'€18-xxxx(AAAA-AAAA)'!R30+'€19-xxxx(AAAA-AAAA)'!R30+'€20-xxxx(AAAA-AAAA)'!R30</f>
        <v>0</v>
      </c>
      <c r="Z30" s="160">
        <f>'EnC1_2017-22_DEAL_ONF_Animation'!S30+'EnC2_2018-22_FEDER_ONF_Conserv'!S30+'EnC3_2019-21_OFB-DEAL_ONF_Coli'!S30+'EnC4_2018-20_MTE_ONF_MIGBio'!S30+'EnC5_2020_DEAL_Titè_IPA Desira'!S30+'Sol1_2018_DEAL_ONF_Lutte IC DSD'!S30+'Sol2_2019_DEAL_ONF_Lutte IC'!S30+'€8-xxxx(AAAA-AAAA)'!S30+'€9-xxxx(AAAA-AAAA)'!S30+'€10-xxxx(AAAA-AAAA)'!S30+'€11-xxxx(AAAA-AAAA)'!S30+'€12-xxxx(AAAA-AAAA)'!S30+'€13-xxxx(AAAA-AAAA)'!S30+'€14-xxxx(AAAA-AAAA)'!S30+'€15-xxxx(AAAA-AAAA)'!S30+'€16-xxxx(AAAA-AAAA)'!S30+'€17-xxxx(AAAA-AAAA)'!S30+'€18-xxxx(AAAA-AAAA)'!S30+'€19-xxxx(AAAA-AAAA)'!S30+'€20-xxxx(AAAA-AAAA)'!S30</f>
        <v>0</v>
      </c>
      <c r="AA30" s="609">
        <f>'EnC1_2017-22_DEAL_ONF_Animation'!T30+'EnC2_2018-22_FEDER_ONF_Conserv'!T30+'EnC3_2019-21_OFB-DEAL_ONF_Coli'!T30+'EnC4_2018-20_MTE_ONF_MIGBio'!T30+'EnC5_2020_DEAL_Titè_IPA Desira'!T30+'Sol1_2018_DEAL_ONF_Lutte IC DSD'!T30+'Sol2_2019_DEAL_ONF_Lutte IC'!T30+'€8-xxxx(AAAA-AAAA)'!T30+'€9-xxxx(AAAA-AAAA)'!T30+'€10-xxxx(AAAA-AAAA)'!T30+'€11-xxxx(AAAA-AAAA)'!T30+'€12-xxxx(AAAA-AAAA)'!T30+'€13-xxxx(AAAA-AAAA)'!T30+'€14-xxxx(AAAA-AAAA)'!T30+'€15-xxxx(AAAA-AAAA)'!T30+'€16-xxxx(AAAA-AAAA)'!T30+'€17-xxxx(AAAA-AAAA)'!T30+'€18-xxxx(AAAA-AAAA)'!T30+'€19-xxxx(AAAA-AAAA)'!T30+'€20-xxxx(AAAA-AAAA)'!T30</f>
        <v>19202.122857142858</v>
      </c>
      <c r="AB30" s="610">
        <f>'EnC1_2017-22_DEAL_ONF_Animation'!U30+'EnC2_2018-22_FEDER_ONF_Conserv'!U30+'EnC3_2019-21_OFB-DEAL_ONF_Coli'!U30+'EnC4_2018-20_MTE_ONF_MIGBio'!U30+'EnC5_2020_DEAL_Titè_IPA Desira'!U30+'Sol1_2018_DEAL_ONF_Lutte IC DSD'!U30+'Sol2_2019_DEAL_ONF_Lutte IC'!U30+'€8-xxxx(AAAA-AAAA)'!U30+'€9-xxxx(AAAA-AAAA)'!U30+'€10-xxxx(AAAA-AAAA)'!U30+'€11-xxxx(AAAA-AAAA)'!U30+'€12-xxxx(AAAA-AAAA)'!U30+'€13-xxxx(AAAA-AAAA)'!U30+'€14-xxxx(AAAA-AAAA)'!U30+'€15-xxxx(AAAA-AAAA)'!U30+'€16-xxxx(AAAA-AAAA)'!U30+'€17-xxxx(AAAA-AAAA)'!U30+'€18-xxxx(AAAA-AAAA)'!U30+'€19-xxxx(AAAA-AAAA)'!U30+'€20-xxxx(AAAA-AAAA)'!U30</f>
        <v>5953.6457142857143</v>
      </c>
      <c r="AC30" s="649">
        <f>'EnC1_2017-22_DEAL_ONF_Animation'!V30+'EnC2_2018-22_FEDER_ONF_Conserv'!V30+'EnC3_2019-21_OFB-DEAL_ONF_Coli'!V30+'EnC4_2018-20_MTE_ONF_MIGBio'!V30+'EnC5_2020_DEAL_Titè_IPA Desira'!V30+'Sol1_2018_DEAL_ONF_Lutte IC DSD'!V30+'Sol2_2019_DEAL_ONF_Lutte IC'!V30+'€8-xxxx(AAAA-AAAA)'!V30+'€9-xxxx(AAAA-AAAA)'!V30+'€10-xxxx(AAAA-AAAA)'!V30+'€11-xxxx(AAAA-AAAA)'!V30+'€12-xxxx(AAAA-AAAA)'!V30+'€13-xxxx(AAAA-AAAA)'!V30+'€14-xxxx(AAAA-AAAA)'!V30+'€15-xxxx(AAAA-AAAA)'!V30+'€16-xxxx(AAAA-AAAA)'!V30+'€17-xxxx(AAAA-AAAA)'!V30+'€18-xxxx(AAAA-AAAA)'!V30+'€19-xxxx(AAAA-AAAA)'!V30+'€20-xxxx(AAAA-AAAA)'!V30</f>
        <v>27783.334285714289</v>
      </c>
      <c r="AD30" s="649">
        <f>'EnC1_2017-22_DEAL_ONF_Animation'!W30+'EnC2_2018-22_FEDER_ONF_Conserv'!W30+'EnC3_2019-21_OFB-DEAL_ONF_Coli'!W30+'EnC4_2018-20_MTE_ONF_MIGBio'!W30+'EnC5_2020_DEAL_Titè_IPA Desira'!W30+'Sol1_2018_DEAL_ONF_Lutte IC DSD'!W30+'Sol2_2019_DEAL_ONF_Lutte IC'!W30+'€8-xxxx(AAAA-AAAA)'!W30+'€9-xxxx(AAAA-AAAA)'!W30+'€10-xxxx(AAAA-AAAA)'!W30+'€11-xxxx(AAAA-AAAA)'!W30+'€12-xxxx(AAAA-AAAA)'!W30+'€13-xxxx(AAAA-AAAA)'!W30+'€14-xxxx(AAAA-AAAA)'!W30+'€15-xxxx(AAAA-AAAA)'!W30+'€16-xxxx(AAAA-AAAA)'!W30+'€17-xxxx(AAAA-AAAA)'!W30+'€18-xxxx(AAAA-AAAA)'!W30+'€19-xxxx(AAAA-AAAA)'!W30+'€20-xxxx(AAAA-AAAA)'!W30</f>
        <v>-14534.857142857143</v>
      </c>
      <c r="AE30" s="649">
        <f>'EnC1_2017-22_DEAL_ONF_Animation'!X30+'EnC2_2018-22_FEDER_ONF_Conserv'!X30+'EnC3_2019-21_OFB-DEAL_ONF_Coli'!X30+'EnC4_2018-20_MTE_ONF_MIGBio'!X30+'EnC5_2020_DEAL_Titè_IPA Desira'!X30+'Sol1_2018_DEAL_ONF_Lutte IC DSD'!X30+'Sol2_2019_DEAL_ONF_Lutte IC'!X30+'€8-xxxx(AAAA-AAAA)'!X30+'€9-xxxx(AAAA-AAAA)'!X30+'€10-xxxx(AAAA-AAAA)'!X30+'€11-xxxx(AAAA-AAAA)'!X30+'€12-xxxx(AAAA-AAAA)'!X30+'€13-xxxx(AAAA-AAAA)'!X30+'€14-xxxx(AAAA-AAAA)'!X30+'€15-xxxx(AAAA-AAAA)'!X30+'€16-xxxx(AAAA-AAAA)'!X30+'€17-xxxx(AAAA-AAAA)'!X30+'€18-xxxx(AAAA-AAAA)'!X30+'€19-xxxx(AAAA-AAAA)'!X30+'€20-xxxx(AAAA-AAAA)'!X30</f>
        <v>0</v>
      </c>
      <c r="AF30" s="612">
        <f>'EnC1_2017-22_DEAL_ONF_Animation'!Y30+'EnC2_2018-22_FEDER_ONF_Conserv'!Y30+'EnC3_2019-21_OFB-DEAL_ONF_Coli'!Y30+'EnC4_2018-20_MTE_ONF_MIGBio'!Y30+'EnC5_2020_DEAL_Titè_IPA Desira'!Y30+'Sol1_2018_DEAL_ONF_Lutte IC DSD'!Y30+'Sol2_2019_DEAL_ONF_Lutte IC'!Y30+'€8-xxxx(AAAA-AAAA)'!Y30+'€9-xxxx(AAAA-AAAA)'!Y30+'€10-xxxx(AAAA-AAAA)'!Y30+'€11-xxxx(AAAA-AAAA)'!Y30+'€12-xxxx(AAAA-AAAA)'!Y30+'€13-xxxx(AAAA-AAAA)'!Y30+'€14-xxxx(AAAA-AAAA)'!Y30+'€15-xxxx(AAAA-AAAA)'!Y30+'€16-xxxx(AAAA-AAAA)'!Y30+'€17-xxxx(AAAA-AAAA)'!Y30+'€18-xxxx(AAAA-AAAA)'!Y30+'€19-xxxx(AAAA-AAAA)'!Y30+'€20-xxxx(AAAA-AAAA)'!Y30</f>
        <v>0</v>
      </c>
      <c r="AG30" s="613">
        <f t="shared" ref="AG30:AG91" si="58">O30-H30</f>
        <v>91927.706852035742</v>
      </c>
      <c r="AH30" s="614">
        <f t="shared" si="48"/>
        <v>43247.70685203575</v>
      </c>
      <c r="AI30" s="649">
        <f t="shared" ref="AI30:AI32" si="59">Q30-J30</f>
        <v>18600</v>
      </c>
      <c r="AJ30" s="649">
        <f t="shared" si="49"/>
        <v>30080</v>
      </c>
      <c r="AK30" s="649">
        <f t="shared" si="50"/>
        <v>0</v>
      </c>
      <c r="AL30" s="650">
        <f t="shared" si="51"/>
        <v>0</v>
      </c>
      <c r="AM30" s="615">
        <f t="shared" si="52"/>
        <v>111129.82970917859</v>
      </c>
      <c r="AN30" s="614">
        <f t="shared" si="53"/>
        <v>49201.352566321468</v>
      </c>
      <c r="AO30" s="649">
        <f t="shared" si="54"/>
        <v>46383.334285714285</v>
      </c>
      <c r="AP30" s="649">
        <f t="shared" si="55"/>
        <v>15545.142857142857</v>
      </c>
      <c r="AQ30" s="649">
        <f t="shared" si="56"/>
        <v>0</v>
      </c>
      <c r="AR30" s="651">
        <f t="shared" si="57"/>
        <v>0</v>
      </c>
      <c r="AS30" s="1132"/>
      <c r="AT30" s="15"/>
      <c r="AU30" s="15"/>
    </row>
    <row r="31" spans="1:47" s="38" customFormat="1" ht="14">
      <c r="A31" s="14"/>
      <c r="B31" s="1116"/>
      <c r="C31" s="1162"/>
      <c r="D31" s="1119"/>
      <c r="E31" s="1170"/>
      <c r="F31" s="1135"/>
      <c r="G31" s="497" t="s">
        <v>108</v>
      </c>
      <c r="H31" s="835">
        <v>0</v>
      </c>
      <c r="I31" s="830">
        <v>0</v>
      </c>
      <c r="J31" s="828"/>
      <c r="K31" s="828"/>
      <c r="L31" s="828"/>
      <c r="M31" s="829"/>
      <c r="N31" s="497" t="s">
        <v>108</v>
      </c>
      <c r="O31" s="209">
        <f>'EnC1_2017-22_DEAL_ONF_Animation'!H31+'EnC2_2018-22_FEDER_ONF_Conserv'!H31+'EnC3_2019-21_OFB-DEAL_ONF_Coli'!H31+'EnC4_2018-20_MTE_ONF_MIGBio'!H31+'EnC5_2020_DEAL_Titè_IPA Desira'!H31+'Sol1_2018_DEAL_ONF_Lutte IC DSD'!H31+'Sol2_2019_DEAL_ONF_Lutte IC'!H31+'€8-xxxx(AAAA-AAAA)'!H31+'€9-xxxx(AAAA-AAAA)'!H31+'€10-xxxx(AAAA-AAAA)'!H31+'€11-xxxx(AAAA-AAAA)'!H31+'€12-xxxx(AAAA-AAAA)'!H31+'€13-xxxx(AAAA-AAAA)'!H31+'€14-xxxx(AAAA-AAAA)'!H31+'€15-xxxx(AAAA-AAAA)'!H31+'€16-xxxx(AAAA-AAAA)'!H31+'€17-xxxx(AAAA-AAAA)'!H31+'€18-xxxx(AAAA-AAAA)'!H31+'€19-xxxx(AAAA-AAAA)'!H31+'€20-xxxx(AAAA-AAAA)'!H31</f>
        <v>91441.040185369086</v>
      </c>
      <c r="P31" s="210">
        <f>'EnC1_2017-22_DEAL_ONF_Animation'!I31+'EnC2_2018-22_FEDER_ONF_Conserv'!I31+'EnC3_2019-21_OFB-DEAL_ONF_Coli'!I31+'EnC4_2018-20_MTE_ONF_MIGBio'!I31+'EnC5_2020_DEAL_Titè_IPA Desira'!I31+'Sol1_2018_DEAL_ONF_Lutte IC DSD'!I31+'Sol2_2019_DEAL_ONF_Lutte IC'!I31+'€8-xxxx(AAAA-AAAA)'!I31+'€9-xxxx(AAAA-AAAA)'!I31+'€10-xxxx(AAAA-AAAA)'!I31+'€11-xxxx(AAAA-AAAA)'!I31+'€12-xxxx(AAAA-AAAA)'!I31+'€13-xxxx(AAAA-AAAA)'!I31+'€14-xxxx(AAAA-AAAA)'!I31+'€15-xxxx(AAAA-AAAA)'!I31+'€16-xxxx(AAAA-AAAA)'!I31+'€17-xxxx(AAAA-AAAA)'!I31+'€18-xxxx(AAAA-AAAA)'!I31+'€19-xxxx(AAAA-AAAA)'!I31+'€20-xxxx(AAAA-AAAA)'!I31</f>
        <v>43247.70685203575</v>
      </c>
      <c r="Q31" s="163">
        <f>'EnC1_2017-22_DEAL_ONF_Animation'!J31+'EnC2_2018-22_FEDER_ONF_Conserv'!J31+'EnC3_2019-21_OFB-DEAL_ONF_Coli'!J31+'EnC4_2018-20_MTE_ONF_MIGBio'!J31+'EnC5_2020_DEAL_Titè_IPA Desira'!J31+'Sol1_2018_DEAL_ONF_Lutte IC DSD'!J31+'Sol2_2019_DEAL_ONF_Lutte IC'!J31+'€8-xxxx(AAAA-AAAA)'!J31+'€9-xxxx(AAAA-AAAA)'!J31+'€10-xxxx(AAAA-AAAA)'!J31+'€11-xxxx(AAAA-AAAA)'!J31+'€12-xxxx(AAAA-AAAA)'!J31+'€13-xxxx(AAAA-AAAA)'!J31+'€14-xxxx(AAAA-AAAA)'!J31+'€15-xxxx(AAAA-AAAA)'!J31+'€16-xxxx(AAAA-AAAA)'!J31+'€17-xxxx(AAAA-AAAA)'!J31+'€18-xxxx(AAAA-AAAA)'!J31+'€19-xxxx(AAAA-AAAA)'!J31+'€20-xxxx(AAAA-AAAA)'!J31</f>
        <v>18600</v>
      </c>
      <c r="R31" s="163">
        <f>'EnC1_2017-22_DEAL_ONF_Animation'!K31+'EnC2_2018-22_FEDER_ONF_Conserv'!K31+'EnC3_2019-21_OFB-DEAL_ONF_Coli'!K31+'EnC4_2018-20_MTE_ONF_MIGBio'!K31+'EnC5_2020_DEAL_Titè_IPA Desira'!K31+'Sol1_2018_DEAL_ONF_Lutte IC DSD'!K31+'Sol2_2019_DEAL_ONF_Lutte IC'!K31+'€8-xxxx(AAAA-AAAA)'!K31+'€9-xxxx(AAAA-AAAA)'!K31+'€10-xxxx(AAAA-AAAA)'!K31+'€11-xxxx(AAAA-AAAA)'!K31+'€12-xxxx(AAAA-AAAA)'!K31+'€13-xxxx(AAAA-AAAA)'!K31+'€14-xxxx(AAAA-AAAA)'!K31+'€15-xxxx(AAAA-AAAA)'!K31+'€16-xxxx(AAAA-AAAA)'!K31+'€17-xxxx(AAAA-AAAA)'!K31+'€18-xxxx(AAAA-AAAA)'!K31+'€19-xxxx(AAAA-AAAA)'!K31+'€20-xxxx(AAAA-AAAA)'!K31</f>
        <v>29593.333333333336</v>
      </c>
      <c r="S31" s="163">
        <f>'EnC1_2017-22_DEAL_ONF_Animation'!L31+'EnC2_2018-22_FEDER_ONF_Conserv'!L31+'EnC3_2019-21_OFB-DEAL_ONF_Coli'!L31+'EnC4_2018-20_MTE_ONF_MIGBio'!L31+'EnC5_2020_DEAL_Titè_IPA Desira'!L31+'Sol1_2018_DEAL_ONF_Lutte IC DSD'!L31+'Sol2_2019_DEAL_ONF_Lutte IC'!L31+'€8-xxxx(AAAA-AAAA)'!L31+'€9-xxxx(AAAA-AAAA)'!L31+'€10-xxxx(AAAA-AAAA)'!L31+'€11-xxxx(AAAA-AAAA)'!L31+'€12-xxxx(AAAA-AAAA)'!L31+'€13-xxxx(AAAA-AAAA)'!L31+'€14-xxxx(AAAA-AAAA)'!L31+'€15-xxxx(AAAA-AAAA)'!L31+'€16-xxxx(AAAA-AAAA)'!L31+'€17-xxxx(AAAA-AAAA)'!L31+'€18-xxxx(AAAA-AAAA)'!L31+'€19-xxxx(AAAA-AAAA)'!L31+'€20-xxxx(AAAA-AAAA)'!L31</f>
        <v>0</v>
      </c>
      <c r="T31" s="211">
        <f>'EnC1_2017-22_DEAL_ONF_Animation'!M31+'EnC2_2018-22_FEDER_ONF_Conserv'!M31+'EnC3_2019-21_OFB-DEAL_ONF_Coli'!M31+'EnC4_2018-20_MTE_ONF_MIGBio'!M31+'EnC5_2020_DEAL_Titè_IPA Desira'!M31+'Sol1_2018_DEAL_ONF_Lutte IC DSD'!M31+'Sol2_2019_DEAL_ONF_Lutte IC'!M31+'€8-xxxx(AAAA-AAAA)'!M31+'€9-xxxx(AAAA-AAAA)'!M31+'€10-xxxx(AAAA-AAAA)'!M31+'€11-xxxx(AAAA-AAAA)'!M31+'€12-xxxx(AAAA-AAAA)'!M31+'€13-xxxx(AAAA-AAAA)'!M31+'€14-xxxx(AAAA-AAAA)'!M31+'€15-xxxx(AAAA-AAAA)'!M31+'€16-xxxx(AAAA-AAAA)'!M31+'€17-xxxx(AAAA-AAAA)'!M31+'€18-xxxx(AAAA-AAAA)'!M31+'€19-xxxx(AAAA-AAAA)'!M31+'€20-xxxx(AAAA-AAAA)'!M31</f>
        <v>0</v>
      </c>
      <c r="U31" s="209">
        <f>'EnC1_2017-22_DEAL_ONF_Animation'!N31+'EnC2_2018-22_FEDER_ONF_Conserv'!N31+'EnC3_2019-21_OFB-DEAL_ONF_Coli'!N31+'EnC4_2018-20_MTE_ONF_MIGBio'!N31+'EnC5_2020_DEAL_Titè_IPA Desira'!N31+'Sol1_2018_DEAL_ONF_Lutte IC DSD'!N31+'Sol2_2019_DEAL_ONF_Lutte IC'!N31+'€8-xxxx(AAAA-AAAA)'!N31+'€9-xxxx(AAAA-AAAA)'!N31+'€10-xxxx(AAAA-AAAA)'!N31+'€11-xxxx(AAAA-AAAA)'!N31+'€12-xxxx(AAAA-AAAA)'!N31+'€13-xxxx(AAAA-AAAA)'!N31+'€14-xxxx(AAAA-AAAA)'!N31+'€15-xxxx(AAAA-AAAA)'!N31+'€16-xxxx(AAAA-AAAA)'!N31+'€17-xxxx(AAAA-AAAA)'!N31+'€18-xxxx(AAAA-AAAA)'!N31+'€19-xxxx(AAAA-AAAA)'!N31+'€20-xxxx(AAAA-AAAA)'!N31</f>
        <v>108323.14304251195</v>
      </c>
      <c r="V31" s="210">
        <f>'EnC1_2017-22_DEAL_ONF_Animation'!O31+'EnC2_2018-22_FEDER_ONF_Conserv'!O31+'EnC3_2019-21_OFB-DEAL_ONF_Coli'!O31+'EnC4_2018-20_MTE_ONF_MIGBio'!O31+'EnC5_2020_DEAL_Titè_IPA Desira'!O31+'Sol1_2018_DEAL_ONF_Lutte IC DSD'!O31+'Sol2_2019_DEAL_ONF_Lutte IC'!O31+'€8-xxxx(AAAA-AAAA)'!O31+'€9-xxxx(AAAA-AAAA)'!O31+'€10-xxxx(AAAA-AAAA)'!O31+'€11-xxxx(AAAA-AAAA)'!O31+'€12-xxxx(AAAA-AAAA)'!O31+'€13-xxxx(AAAA-AAAA)'!O31+'€14-xxxx(AAAA-AAAA)'!O31+'€15-xxxx(AAAA-AAAA)'!O31+'€16-xxxx(AAAA-AAAA)'!O31+'€17-xxxx(AAAA-AAAA)'!O31+'€18-xxxx(AAAA-AAAA)'!O31+'€19-xxxx(AAAA-AAAA)'!O31+'€20-xxxx(AAAA-AAAA)'!O31</f>
        <v>48401.352566321468</v>
      </c>
      <c r="W31" s="163">
        <f>'EnC1_2017-22_DEAL_ONF_Animation'!P31+'EnC2_2018-22_FEDER_ONF_Conserv'!P31+'EnC3_2019-21_OFB-DEAL_ONF_Coli'!P31+'EnC4_2018-20_MTE_ONF_MIGBio'!P31+'EnC5_2020_DEAL_Titè_IPA Desira'!P31+'Sol1_2018_DEAL_ONF_Lutte IC DSD'!P31+'Sol2_2019_DEAL_ONF_Lutte IC'!P31+'€8-xxxx(AAAA-AAAA)'!P31+'€9-xxxx(AAAA-AAAA)'!P31+'€10-xxxx(AAAA-AAAA)'!P31+'€11-xxxx(AAAA-AAAA)'!P31+'€12-xxxx(AAAA-AAAA)'!P31+'€13-xxxx(AAAA-AAAA)'!P31+'€14-xxxx(AAAA-AAAA)'!P31+'€15-xxxx(AAAA-AAAA)'!P31+'€16-xxxx(AAAA-AAAA)'!P31+'€17-xxxx(AAAA-AAAA)'!P31+'€18-xxxx(AAAA-AAAA)'!P31+'€19-xxxx(AAAA-AAAA)'!P31+'€20-xxxx(AAAA-AAAA)'!P31</f>
        <v>44863.314285714288</v>
      </c>
      <c r="X31" s="163">
        <f>'EnC1_2017-22_DEAL_ONF_Animation'!Q31+'EnC2_2018-22_FEDER_ONF_Conserv'!Q31+'EnC3_2019-21_OFB-DEAL_ONF_Coli'!Q31+'EnC4_2018-20_MTE_ONF_MIGBio'!Q31+'EnC5_2020_DEAL_Titè_IPA Desira'!Q31+'Sol1_2018_DEAL_ONF_Lutte IC DSD'!Q31+'Sol2_2019_DEAL_ONF_Lutte IC'!Q31+'€8-xxxx(AAAA-AAAA)'!Q31+'€9-xxxx(AAAA-AAAA)'!Q31+'€10-xxxx(AAAA-AAAA)'!Q31+'€11-xxxx(AAAA-AAAA)'!Q31+'€12-xxxx(AAAA-AAAA)'!Q31+'€13-xxxx(AAAA-AAAA)'!Q31+'€14-xxxx(AAAA-AAAA)'!Q31+'€15-xxxx(AAAA-AAAA)'!Q31+'€16-xxxx(AAAA-AAAA)'!Q31+'€17-xxxx(AAAA-AAAA)'!Q31+'€18-xxxx(AAAA-AAAA)'!Q31+'€19-xxxx(AAAA-AAAA)'!Q31+'€20-xxxx(AAAA-AAAA)'!Q31</f>
        <v>15058.476190476191</v>
      </c>
      <c r="Y31" s="163">
        <f>'EnC1_2017-22_DEAL_ONF_Animation'!R31+'EnC2_2018-22_FEDER_ONF_Conserv'!R31+'EnC3_2019-21_OFB-DEAL_ONF_Coli'!R31+'EnC4_2018-20_MTE_ONF_MIGBio'!R31+'EnC5_2020_DEAL_Titè_IPA Desira'!R31+'Sol1_2018_DEAL_ONF_Lutte IC DSD'!R31+'Sol2_2019_DEAL_ONF_Lutte IC'!R31+'€8-xxxx(AAAA-AAAA)'!R31+'€9-xxxx(AAAA-AAAA)'!R31+'€10-xxxx(AAAA-AAAA)'!R31+'€11-xxxx(AAAA-AAAA)'!R31+'€12-xxxx(AAAA-AAAA)'!R31+'€13-xxxx(AAAA-AAAA)'!R31+'€14-xxxx(AAAA-AAAA)'!R31+'€15-xxxx(AAAA-AAAA)'!R31+'€16-xxxx(AAAA-AAAA)'!R31+'€17-xxxx(AAAA-AAAA)'!R31+'€18-xxxx(AAAA-AAAA)'!R31+'€19-xxxx(AAAA-AAAA)'!R31+'€20-xxxx(AAAA-AAAA)'!R31</f>
        <v>0</v>
      </c>
      <c r="Z31" s="164">
        <f>'EnC1_2017-22_DEAL_ONF_Animation'!S31+'EnC2_2018-22_FEDER_ONF_Conserv'!S31+'EnC3_2019-21_OFB-DEAL_ONF_Coli'!S31+'EnC4_2018-20_MTE_ONF_MIGBio'!S31+'EnC5_2020_DEAL_Titè_IPA Desira'!S31+'Sol1_2018_DEAL_ONF_Lutte IC DSD'!S31+'Sol2_2019_DEAL_ONF_Lutte IC'!S31+'€8-xxxx(AAAA-AAAA)'!S31+'€9-xxxx(AAAA-AAAA)'!S31+'€10-xxxx(AAAA-AAAA)'!S31+'€11-xxxx(AAAA-AAAA)'!S31+'€12-xxxx(AAAA-AAAA)'!S31+'€13-xxxx(AAAA-AAAA)'!S31+'€14-xxxx(AAAA-AAAA)'!S31+'€15-xxxx(AAAA-AAAA)'!S31+'€16-xxxx(AAAA-AAAA)'!S31+'€17-xxxx(AAAA-AAAA)'!S31+'€18-xxxx(AAAA-AAAA)'!S31+'€19-xxxx(AAAA-AAAA)'!S31+'€20-xxxx(AAAA-AAAA)'!S31</f>
        <v>0</v>
      </c>
      <c r="AA31" s="617">
        <f>'EnC1_2017-22_DEAL_ONF_Animation'!T31+'EnC2_2018-22_FEDER_ONF_Conserv'!T31+'EnC3_2019-21_OFB-DEAL_ONF_Coli'!T31+'EnC4_2018-20_MTE_ONF_MIGBio'!T31+'EnC5_2020_DEAL_Titè_IPA Desira'!T31+'Sol1_2018_DEAL_ONF_Lutte IC DSD'!T31+'Sol2_2019_DEAL_ONF_Lutte IC'!T31+'€8-xxxx(AAAA-AAAA)'!T31+'€9-xxxx(AAAA-AAAA)'!T31+'€10-xxxx(AAAA-AAAA)'!T31+'€11-xxxx(AAAA-AAAA)'!T31+'€12-xxxx(AAAA-AAAA)'!T31+'€13-xxxx(AAAA-AAAA)'!T31+'€14-xxxx(AAAA-AAAA)'!T31+'€15-xxxx(AAAA-AAAA)'!T31+'€16-xxxx(AAAA-AAAA)'!T31+'€17-xxxx(AAAA-AAAA)'!T31+'€18-xxxx(AAAA-AAAA)'!T31+'€19-xxxx(AAAA-AAAA)'!T31+'€20-xxxx(AAAA-AAAA)'!T31</f>
        <v>16882.102857142861</v>
      </c>
      <c r="AB31" s="618">
        <f>'EnC1_2017-22_DEAL_ONF_Animation'!U31+'EnC2_2018-22_FEDER_ONF_Conserv'!U31+'EnC3_2019-21_OFB-DEAL_ONF_Coli'!U31+'EnC4_2018-20_MTE_ONF_MIGBio'!U31+'EnC5_2020_DEAL_Titè_IPA Desira'!U31+'Sol1_2018_DEAL_ONF_Lutte IC DSD'!U31+'Sol2_2019_DEAL_ONF_Lutte IC'!U31+'€8-xxxx(AAAA-AAAA)'!U31+'€9-xxxx(AAAA-AAAA)'!U31+'€10-xxxx(AAAA-AAAA)'!U31+'€11-xxxx(AAAA-AAAA)'!U31+'€12-xxxx(AAAA-AAAA)'!U31+'€13-xxxx(AAAA-AAAA)'!U31+'€14-xxxx(AAAA-AAAA)'!U31+'€15-xxxx(AAAA-AAAA)'!U31+'€16-xxxx(AAAA-AAAA)'!U31+'€17-xxxx(AAAA-AAAA)'!U31+'€18-xxxx(AAAA-AAAA)'!U31+'€19-xxxx(AAAA-AAAA)'!U31+'€20-xxxx(AAAA-AAAA)'!U31</f>
        <v>5153.6457142857143</v>
      </c>
      <c r="AC31" s="652">
        <f>'EnC1_2017-22_DEAL_ONF_Animation'!V31+'EnC2_2018-22_FEDER_ONF_Conserv'!V31+'EnC3_2019-21_OFB-DEAL_ONF_Coli'!V31+'EnC4_2018-20_MTE_ONF_MIGBio'!V31+'EnC5_2020_DEAL_Titè_IPA Desira'!V31+'Sol1_2018_DEAL_ONF_Lutte IC DSD'!V31+'Sol2_2019_DEAL_ONF_Lutte IC'!V31+'€8-xxxx(AAAA-AAAA)'!V31+'€9-xxxx(AAAA-AAAA)'!V31+'€10-xxxx(AAAA-AAAA)'!V31+'€11-xxxx(AAAA-AAAA)'!V31+'€12-xxxx(AAAA-AAAA)'!V31+'€13-xxxx(AAAA-AAAA)'!V31+'€14-xxxx(AAAA-AAAA)'!V31+'€15-xxxx(AAAA-AAAA)'!V31+'€16-xxxx(AAAA-AAAA)'!V31+'€17-xxxx(AAAA-AAAA)'!V31+'€18-xxxx(AAAA-AAAA)'!V31+'€19-xxxx(AAAA-AAAA)'!V31+'€20-xxxx(AAAA-AAAA)'!V31</f>
        <v>26263.314285714288</v>
      </c>
      <c r="AD31" s="652">
        <f>'EnC1_2017-22_DEAL_ONF_Animation'!W31+'EnC2_2018-22_FEDER_ONF_Conserv'!W31+'EnC3_2019-21_OFB-DEAL_ONF_Coli'!W31+'EnC4_2018-20_MTE_ONF_MIGBio'!W31+'EnC5_2020_DEAL_Titè_IPA Desira'!W31+'Sol1_2018_DEAL_ONF_Lutte IC DSD'!W31+'Sol2_2019_DEAL_ONF_Lutte IC'!W31+'€8-xxxx(AAAA-AAAA)'!W31+'€9-xxxx(AAAA-AAAA)'!W31+'€10-xxxx(AAAA-AAAA)'!W31+'€11-xxxx(AAAA-AAAA)'!W31+'€12-xxxx(AAAA-AAAA)'!W31+'€13-xxxx(AAAA-AAAA)'!W31+'€14-xxxx(AAAA-AAAA)'!W31+'€15-xxxx(AAAA-AAAA)'!W31+'€16-xxxx(AAAA-AAAA)'!W31+'€17-xxxx(AAAA-AAAA)'!W31+'€18-xxxx(AAAA-AAAA)'!W31+'€19-xxxx(AAAA-AAAA)'!W31+'€20-xxxx(AAAA-AAAA)'!W31</f>
        <v>-14534.857142857143</v>
      </c>
      <c r="AE31" s="652">
        <f>'EnC1_2017-22_DEAL_ONF_Animation'!X31+'EnC2_2018-22_FEDER_ONF_Conserv'!X31+'EnC3_2019-21_OFB-DEAL_ONF_Coli'!X31+'EnC4_2018-20_MTE_ONF_MIGBio'!X31+'EnC5_2020_DEAL_Titè_IPA Desira'!X31+'Sol1_2018_DEAL_ONF_Lutte IC DSD'!X31+'Sol2_2019_DEAL_ONF_Lutte IC'!X31+'€8-xxxx(AAAA-AAAA)'!X31+'€9-xxxx(AAAA-AAAA)'!X31+'€10-xxxx(AAAA-AAAA)'!X31+'€11-xxxx(AAAA-AAAA)'!X31+'€12-xxxx(AAAA-AAAA)'!X31+'€13-xxxx(AAAA-AAAA)'!X31+'€14-xxxx(AAAA-AAAA)'!X31+'€15-xxxx(AAAA-AAAA)'!X31+'€16-xxxx(AAAA-AAAA)'!X31+'€17-xxxx(AAAA-AAAA)'!X31+'€18-xxxx(AAAA-AAAA)'!X31+'€19-xxxx(AAAA-AAAA)'!X31+'€20-xxxx(AAAA-AAAA)'!X31</f>
        <v>0</v>
      </c>
      <c r="AF31" s="620">
        <f>'EnC1_2017-22_DEAL_ONF_Animation'!Y31+'EnC2_2018-22_FEDER_ONF_Conserv'!Y31+'EnC3_2019-21_OFB-DEAL_ONF_Coli'!Y31+'EnC4_2018-20_MTE_ONF_MIGBio'!Y31+'EnC5_2020_DEAL_Titè_IPA Desira'!Y31+'Sol1_2018_DEAL_ONF_Lutte IC DSD'!Y31+'Sol2_2019_DEAL_ONF_Lutte IC'!Y31+'€8-xxxx(AAAA-AAAA)'!Y31+'€9-xxxx(AAAA-AAAA)'!Y31+'€10-xxxx(AAAA-AAAA)'!Y31+'€11-xxxx(AAAA-AAAA)'!Y31+'€12-xxxx(AAAA-AAAA)'!Y31+'€13-xxxx(AAAA-AAAA)'!Y31+'€14-xxxx(AAAA-AAAA)'!Y31+'€15-xxxx(AAAA-AAAA)'!Y31+'€16-xxxx(AAAA-AAAA)'!Y31+'€17-xxxx(AAAA-AAAA)'!Y31+'€18-xxxx(AAAA-AAAA)'!Y31+'€19-xxxx(AAAA-AAAA)'!Y31+'€20-xxxx(AAAA-AAAA)'!Y31</f>
        <v>0</v>
      </c>
      <c r="AG31" s="621">
        <f t="shared" si="58"/>
        <v>91441.040185369086</v>
      </c>
      <c r="AH31" s="622">
        <f t="shared" si="48"/>
        <v>43247.70685203575</v>
      </c>
      <c r="AI31" s="652">
        <f t="shared" si="59"/>
        <v>18600</v>
      </c>
      <c r="AJ31" s="652">
        <f t="shared" si="49"/>
        <v>29593.333333333336</v>
      </c>
      <c r="AK31" s="652">
        <f t="shared" si="50"/>
        <v>0</v>
      </c>
      <c r="AL31" s="653">
        <f t="shared" si="51"/>
        <v>0</v>
      </c>
      <c r="AM31" s="623">
        <f t="shared" si="52"/>
        <v>108323.14304251195</v>
      </c>
      <c r="AN31" s="622">
        <f t="shared" si="53"/>
        <v>48401.352566321468</v>
      </c>
      <c r="AO31" s="652">
        <f t="shared" si="54"/>
        <v>44863.314285714288</v>
      </c>
      <c r="AP31" s="652">
        <f t="shared" si="55"/>
        <v>15058.476190476191</v>
      </c>
      <c r="AQ31" s="652">
        <f t="shared" si="56"/>
        <v>0</v>
      </c>
      <c r="AR31" s="654">
        <f t="shared" si="57"/>
        <v>0</v>
      </c>
      <c r="AS31" s="1133"/>
      <c r="AT31" s="15"/>
      <c r="AU31" s="15"/>
    </row>
    <row r="32" spans="1:47" ht="14">
      <c r="A32" s="14"/>
      <c r="B32" s="1116"/>
      <c r="C32" s="1162"/>
      <c r="D32" s="1120"/>
      <c r="E32" s="1171"/>
      <c r="F32" s="1165"/>
      <c r="G32" s="498" t="s">
        <v>109</v>
      </c>
      <c r="H32" s="836">
        <v>0</v>
      </c>
      <c r="I32" s="837">
        <v>0</v>
      </c>
      <c r="J32" s="838"/>
      <c r="K32" s="838"/>
      <c r="L32" s="838"/>
      <c r="M32" s="839"/>
      <c r="N32" s="498" t="s">
        <v>109</v>
      </c>
      <c r="O32" s="212">
        <f>'EnC1_2017-22_DEAL_ONF_Animation'!H32+'EnC2_2018-22_FEDER_ONF_Conserv'!H32+'EnC3_2019-21_OFB-DEAL_ONF_Coli'!H32+'EnC4_2018-20_MTE_ONF_MIGBio'!H32+'EnC5_2020_DEAL_Titè_IPA Desira'!H32+'Sol1_2018_DEAL_ONF_Lutte IC DSD'!H32+'Sol2_2019_DEAL_ONF_Lutte IC'!H32+'€8-xxxx(AAAA-AAAA)'!H32+'€9-xxxx(AAAA-AAAA)'!H32+'€10-xxxx(AAAA-AAAA)'!H32+'€11-xxxx(AAAA-AAAA)'!H32+'€12-xxxx(AAAA-AAAA)'!H32+'€13-xxxx(AAAA-AAAA)'!H32+'€14-xxxx(AAAA-AAAA)'!H32+'€15-xxxx(AAAA-AAAA)'!H32+'€16-xxxx(AAAA-AAAA)'!H32+'€17-xxxx(AAAA-AAAA)'!H32+'€18-xxxx(AAAA-AAAA)'!H32+'€19-xxxx(AAAA-AAAA)'!H32+'€20-xxxx(AAAA-AAAA)'!H32</f>
        <v>486.66666666666669</v>
      </c>
      <c r="P32" s="213">
        <f>'EnC1_2017-22_DEAL_ONF_Animation'!I32+'EnC2_2018-22_FEDER_ONF_Conserv'!I32+'EnC3_2019-21_OFB-DEAL_ONF_Coli'!I32+'EnC4_2018-20_MTE_ONF_MIGBio'!I32+'EnC5_2020_DEAL_Titè_IPA Desira'!I32+'Sol1_2018_DEAL_ONF_Lutte IC DSD'!I32+'Sol2_2019_DEAL_ONF_Lutte IC'!I32+'€8-xxxx(AAAA-AAAA)'!I32+'€9-xxxx(AAAA-AAAA)'!I32+'€10-xxxx(AAAA-AAAA)'!I32+'€11-xxxx(AAAA-AAAA)'!I32+'€12-xxxx(AAAA-AAAA)'!I32+'€13-xxxx(AAAA-AAAA)'!I32+'€14-xxxx(AAAA-AAAA)'!I32+'€15-xxxx(AAAA-AAAA)'!I32+'€16-xxxx(AAAA-AAAA)'!I32+'€17-xxxx(AAAA-AAAA)'!I32+'€18-xxxx(AAAA-AAAA)'!I32+'€19-xxxx(AAAA-AAAA)'!I32+'€20-xxxx(AAAA-AAAA)'!I32</f>
        <v>0</v>
      </c>
      <c r="Q32" s="167">
        <f>'EnC1_2017-22_DEAL_ONF_Animation'!J32+'EnC2_2018-22_FEDER_ONF_Conserv'!J32+'EnC3_2019-21_OFB-DEAL_ONF_Coli'!J32+'EnC4_2018-20_MTE_ONF_MIGBio'!J32+'EnC5_2020_DEAL_Titè_IPA Desira'!J32+'Sol1_2018_DEAL_ONF_Lutte IC DSD'!J32+'Sol2_2019_DEAL_ONF_Lutte IC'!J32+'€8-xxxx(AAAA-AAAA)'!J32+'€9-xxxx(AAAA-AAAA)'!J32+'€10-xxxx(AAAA-AAAA)'!J32+'€11-xxxx(AAAA-AAAA)'!J32+'€12-xxxx(AAAA-AAAA)'!J32+'€13-xxxx(AAAA-AAAA)'!J32+'€14-xxxx(AAAA-AAAA)'!J32+'€15-xxxx(AAAA-AAAA)'!J32+'€16-xxxx(AAAA-AAAA)'!J32+'€17-xxxx(AAAA-AAAA)'!J32+'€18-xxxx(AAAA-AAAA)'!J32+'€19-xxxx(AAAA-AAAA)'!J32+'€20-xxxx(AAAA-AAAA)'!J32</f>
        <v>0</v>
      </c>
      <c r="R32" s="167">
        <f>'EnC1_2017-22_DEAL_ONF_Animation'!K32+'EnC2_2018-22_FEDER_ONF_Conserv'!K32+'EnC3_2019-21_OFB-DEAL_ONF_Coli'!K32+'EnC4_2018-20_MTE_ONF_MIGBio'!K32+'EnC5_2020_DEAL_Titè_IPA Desira'!K32+'Sol1_2018_DEAL_ONF_Lutte IC DSD'!K32+'Sol2_2019_DEAL_ONF_Lutte IC'!K32+'€8-xxxx(AAAA-AAAA)'!K32+'€9-xxxx(AAAA-AAAA)'!K32+'€10-xxxx(AAAA-AAAA)'!K32+'€11-xxxx(AAAA-AAAA)'!K32+'€12-xxxx(AAAA-AAAA)'!K32+'€13-xxxx(AAAA-AAAA)'!K32+'€14-xxxx(AAAA-AAAA)'!K32+'€15-xxxx(AAAA-AAAA)'!K32+'€16-xxxx(AAAA-AAAA)'!K32+'€17-xxxx(AAAA-AAAA)'!K32+'€18-xxxx(AAAA-AAAA)'!K32+'€19-xxxx(AAAA-AAAA)'!K32+'€20-xxxx(AAAA-AAAA)'!K32</f>
        <v>486.66666666666669</v>
      </c>
      <c r="S32" s="167">
        <f>'EnC1_2017-22_DEAL_ONF_Animation'!L32+'EnC2_2018-22_FEDER_ONF_Conserv'!L32+'EnC3_2019-21_OFB-DEAL_ONF_Coli'!L32+'EnC4_2018-20_MTE_ONF_MIGBio'!L32+'EnC5_2020_DEAL_Titè_IPA Desira'!L32+'Sol1_2018_DEAL_ONF_Lutte IC DSD'!L32+'Sol2_2019_DEAL_ONF_Lutte IC'!L32+'€8-xxxx(AAAA-AAAA)'!L32+'€9-xxxx(AAAA-AAAA)'!L32+'€10-xxxx(AAAA-AAAA)'!L32+'€11-xxxx(AAAA-AAAA)'!L32+'€12-xxxx(AAAA-AAAA)'!L32+'€13-xxxx(AAAA-AAAA)'!L32+'€14-xxxx(AAAA-AAAA)'!L32+'€15-xxxx(AAAA-AAAA)'!L32+'€16-xxxx(AAAA-AAAA)'!L32+'€17-xxxx(AAAA-AAAA)'!L32+'€18-xxxx(AAAA-AAAA)'!L32+'€19-xxxx(AAAA-AAAA)'!L32+'€20-xxxx(AAAA-AAAA)'!L32</f>
        <v>0</v>
      </c>
      <c r="T32" s="214">
        <f>'EnC1_2017-22_DEAL_ONF_Animation'!M32+'EnC2_2018-22_FEDER_ONF_Conserv'!M32+'EnC3_2019-21_OFB-DEAL_ONF_Coli'!M32+'EnC4_2018-20_MTE_ONF_MIGBio'!M32+'EnC5_2020_DEAL_Titè_IPA Desira'!M32+'Sol1_2018_DEAL_ONF_Lutte IC DSD'!M32+'Sol2_2019_DEAL_ONF_Lutte IC'!M32+'€8-xxxx(AAAA-AAAA)'!M32+'€9-xxxx(AAAA-AAAA)'!M32+'€10-xxxx(AAAA-AAAA)'!M32+'€11-xxxx(AAAA-AAAA)'!M32+'€12-xxxx(AAAA-AAAA)'!M32+'€13-xxxx(AAAA-AAAA)'!M32+'€14-xxxx(AAAA-AAAA)'!M32+'€15-xxxx(AAAA-AAAA)'!M32+'€16-xxxx(AAAA-AAAA)'!M32+'€17-xxxx(AAAA-AAAA)'!M32+'€18-xxxx(AAAA-AAAA)'!M32+'€19-xxxx(AAAA-AAAA)'!M32+'€20-xxxx(AAAA-AAAA)'!M32</f>
        <v>0</v>
      </c>
      <c r="U32" s="212">
        <f>'EnC1_2017-22_DEAL_ONF_Animation'!N32+'EnC2_2018-22_FEDER_ONF_Conserv'!N32+'EnC3_2019-21_OFB-DEAL_ONF_Coli'!N32+'EnC4_2018-20_MTE_ONF_MIGBio'!N32+'EnC5_2020_DEAL_Titè_IPA Desira'!N32+'Sol1_2018_DEAL_ONF_Lutte IC DSD'!N32+'Sol2_2019_DEAL_ONF_Lutte IC'!N32+'€8-xxxx(AAAA-AAAA)'!N32+'€9-xxxx(AAAA-AAAA)'!N32+'€10-xxxx(AAAA-AAAA)'!N32+'€11-xxxx(AAAA-AAAA)'!N32+'€12-xxxx(AAAA-AAAA)'!N32+'€13-xxxx(AAAA-AAAA)'!N32+'€14-xxxx(AAAA-AAAA)'!N32+'€15-xxxx(AAAA-AAAA)'!N32+'€16-xxxx(AAAA-AAAA)'!N32+'€17-xxxx(AAAA-AAAA)'!N32+'€18-xxxx(AAAA-AAAA)'!N32+'€19-xxxx(AAAA-AAAA)'!N32+'€20-xxxx(AAAA-AAAA)'!N32</f>
        <v>2806.6866666666665</v>
      </c>
      <c r="V32" s="213">
        <f>'EnC1_2017-22_DEAL_ONF_Animation'!O32+'EnC2_2018-22_FEDER_ONF_Conserv'!O32+'EnC3_2019-21_OFB-DEAL_ONF_Coli'!O32+'EnC4_2018-20_MTE_ONF_MIGBio'!O32+'EnC5_2020_DEAL_Titè_IPA Desira'!O32+'Sol1_2018_DEAL_ONF_Lutte IC DSD'!O32+'Sol2_2019_DEAL_ONF_Lutte IC'!O32+'€8-xxxx(AAAA-AAAA)'!O32+'€9-xxxx(AAAA-AAAA)'!O32+'€10-xxxx(AAAA-AAAA)'!O32+'€11-xxxx(AAAA-AAAA)'!O32+'€12-xxxx(AAAA-AAAA)'!O32+'€13-xxxx(AAAA-AAAA)'!O32+'€14-xxxx(AAAA-AAAA)'!O32+'€15-xxxx(AAAA-AAAA)'!O32+'€16-xxxx(AAAA-AAAA)'!O32+'€17-xxxx(AAAA-AAAA)'!O32+'€18-xxxx(AAAA-AAAA)'!O32+'€19-xxxx(AAAA-AAAA)'!O32+'€20-xxxx(AAAA-AAAA)'!O32</f>
        <v>800</v>
      </c>
      <c r="W32" s="167">
        <f>'EnC1_2017-22_DEAL_ONF_Animation'!P32+'EnC2_2018-22_FEDER_ONF_Conserv'!P32+'EnC3_2019-21_OFB-DEAL_ONF_Coli'!P32+'EnC4_2018-20_MTE_ONF_MIGBio'!P32+'EnC5_2020_DEAL_Titè_IPA Desira'!P32+'Sol1_2018_DEAL_ONF_Lutte IC DSD'!P32+'Sol2_2019_DEAL_ONF_Lutte IC'!P32+'€8-xxxx(AAAA-AAAA)'!P32+'€9-xxxx(AAAA-AAAA)'!P32+'€10-xxxx(AAAA-AAAA)'!P32+'€11-xxxx(AAAA-AAAA)'!P32+'€12-xxxx(AAAA-AAAA)'!P32+'€13-xxxx(AAAA-AAAA)'!P32+'€14-xxxx(AAAA-AAAA)'!P32+'€15-xxxx(AAAA-AAAA)'!P32+'€16-xxxx(AAAA-AAAA)'!P32+'€17-xxxx(AAAA-AAAA)'!P32+'€18-xxxx(AAAA-AAAA)'!P32+'€19-xxxx(AAAA-AAAA)'!P32+'€20-xxxx(AAAA-AAAA)'!P32</f>
        <v>1520.02</v>
      </c>
      <c r="X32" s="167">
        <f>'EnC1_2017-22_DEAL_ONF_Animation'!Q32+'EnC2_2018-22_FEDER_ONF_Conserv'!Q32+'EnC3_2019-21_OFB-DEAL_ONF_Coli'!Q32+'EnC4_2018-20_MTE_ONF_MIGBio'!Q32+'EnC5_2020_DEAL_Titè_IPA Desira'!Q32+'Sol1_2018_DEAL_ONF_Lutte IC DSD'!Q32+'Sol2_2019_DEAL_ONF_Lutte IC'!Q32+'€8-xxxx(AAAA-AAAA)'!Q32+'€9-xxxx(AAAA-AAAA)'!Q32+'€10-xxxx(AAAA-AAAA)'!Q32+'€11-xxxx(AAAA-AAAA)'!Q32+'€12-xxxx(AAAA-AAAA)'!Q32+'€13-xxxx(AAAA-AAAA)'!Q32+'€14-xxxx(AAAA-AAAA)'!Q32+'€15-xxxx(AAAA-AAAA)'!Q32+'€16-xxxx(AAAA-AAAA)'!Q32+'€17-xxxx(AAAA-AAAA)'!Q32+'€18-xxxx(AAAA-AAAA)'!Q32+'€19-xxxx(AAAA-AAAA)'!Q32+'€20-xxxx(AAAA-AAAA)'!Q32</f>
        <v>486.66666666666669</v>
      </c>
      <c r="Y32" s="167">
        <f>'EnC1_2017-22_DEAL_ONF_Animation'!R32+'EnC2_2018-22_FEDER_ONF_Conserv'!R32+'EnC3_2019-21_OFB-DEAL_ONF_Coli'!R32+'EnC4_2018-20_MTE_ONF_MIGBio'!R32+'EnC5_2020_DEAL_Titè_IPA Desira'!R32+'Sol1_2018_DEAL_ONF_Lutte IC DSD'!R32+'Sol2_2019_DEAL_ONF_Lutte IC'!R32+'€8-xxxx(AAAA-AAAA)'!R32+'€9-xxxx(AAAA-AAAA)'!R32+'€10-xxxx(AAAA-AAAA)'!R32+'€11-xxxx(AAAA-AAAA)'!R32+'€12-xxxx(AAAA-AAAA)'!R32+'€13-xxxx(AAAA-AAAA)'!R32+'€14-xxxx(AAAA-AAAA)'!R32+'€15-xxxx(AAAA-AAAA)'!R32+'€16-xxxx(AAAA-AAAA)'!R32+'€17-xxxx(AAAA-AAAA)'!R32+'€18-xxxx(AAAA-AAAA)'!R32+'€19-xxxx(AAAA-AAAA)'!R32+'€20-xxxx(AAAA-AAAA)'!R32</f>
        <v>0</v>
      </c>
      <c r="Z32" s="168">
        <f>'EnC1_2017-22_DEAL_ONF_Animation'!S32+'EnC2_2018-22_FEDER_ONF_Conserv'!S32+'EnC3_2019-21_OFB-DEAL_ONF_Coli'!S32+'EnC4_2018-20_MTE_ONF_MIGBio'!S32+'EnC5_2020_DEAL_Titè_IPA Desira'!S32+'Sol1_2018_DEAL_ONF_Lutte IC DSD'!S32+'Sol2_2019_DEAL_ONF_Lutte IC'!S32+'€8-xxxx(AAAA-AAAA)'!S32+'€9-xxxx(AAAA-AAAA)'!S32+'€10-xxxx(AAAA-AAAA)'!S32+'€11-xxxx(AAAA-AAAA)'!S32+'€12-xxxx(AAAA-AAAA)'!S32+'€13-xxxx(AAAA-AAAA)'!S32+'€14-xxxx(AAAA-AAAA)'!S32+'€15-xxxx(AAAA-AAAA)'!S32+'€16-xxxx(AAAA-AAAA)'!S32+'€17-xxxx(AAAA-AAAA)'!S32+'€18-xxxx(AAAA-AAAA)'!S32+'€19-xxxx(AAAA-AAAA)'!S32+'€20-xxxx(AAAA-AAAA)'!S32</f>
        <v>0</v>
      </c>
      <c r="AA32" s="625">
        <f>'EnC1_2017-22_DEAL_ONF_Animation'!T32+'EnC2_2018-22_FEDER_ONF_Conserv'!T32+'EnC3_2019-21_OFB-DEAL_ONF_Coli'!T32+'EnC4_2018-20_MTE_ONF_MIGBio'!T32+'EnC5_2020_DEAL_Titè_IPA Desira'!T32+'Sol1_2018_DEAL_ONF_Lutte IC DSD'!T32+'Sol2_2019_DEAL_ONF_Lutte IC'!T32+'€8-xxxx(AAAA-AAAA)'!T32+'€9-xxxx(AAAA-AAAA)'!T32+'€10-xxxx(AAAA-AAAA)'!T32+'€11-xxxx(AAAA-AAAA)'!T32+'€12-xxxx(AAAA-AAAA)'!T32+'€13-xxxx(AAAA-AAAA)'!T32+'€14-xxxx(AAAA-AAAA)'!T32+'€15-xxxx(AAAA-AAAA)'!T32+'€16-xxxx(AAAA-AAAA)'!T32+'€17-xxxx(AAAA-AAAA)'!T32+'€18-xxxx(AAAA-AAAA)'!T32+'€19-xxxx(AAAA-AAAA)'!T32+'€20-xxxx(AAAA-AAAA)'!T32</f>
        <v>2320.02</v>
      </c>
      <c r="AB32" s="626">
        <f>'EnC1_2017-22_DEAL_ONF_Animation'!U32+'EnC2_2018-22_FEDER_ONF_Conserv'!U32+'EnC3_2019-21_OFB-DEAL_ONF_Coli'!U32+'EnC4_2018-20_MTE_ONF_MIGBio'!U32+'EnC5_2020_DEAL_Titè_IPA Desira'!U32+'Sol1_2018_DEAL_ONF_Lutte IC DSD'!U32+'Sol2_2019_DEAL_ONF_Lutte IC'!U32+'€8-xxxx(AAAA-AAAA)'!U32+'€9-xxxx(AAAA-AAAA)'!U32+'€10-xxxx(AAAA-AAAA)'!U32+'€11-xxxx(AAAA-AAAA)'!U32+'€12-xxxx(AAAA-AAAA)'!U32+'€13-xxxx(AAAA-AAAA)'!U32+'€14-xxxx(AAAA-AAAA)'!U32+'€15-xxxx(AAAA-AAAA)'!U32+'€16-xxxx(AAAA-AAAA)'!U32+'€17-xxxx(AAAA-AAAA)'!U32+'€18-xxxx(AAAA-AAAA)'!U32+'€19-xxxx(AAAA-AAAA)'!U32+'€20-xxxx(AAAA-AAAA)'!U32</f>
        <v>800</v>
      </c>
      <c r="AC32" s="627">
        <f>'EnC1_2017-22_DEAL_ONF_Animation'!V32+'EnC2_2018-22_FEDER_ONF_Conserv'!V32+'EnC3_2019-21_OFB-DEAL_ONF_Coli'!V32+'EnC4_2018-20_MTE_ONF_MIGBio'!V32+'EnC5_2020_DEAL_Titè_IPA Desira'!V32+'Sol1_2018_DEAL_ONF_Lutte IC DSD'!V32+'Sol2_2019_DEAL_ONF_Lutte IC'!V32+'€8-xxxx(AAAA-AAAA)'!V32+'€9-xxxx(AAAA-AAAA)'!V32+'€10-xxxx(AAAA-AAAA)'!V32+'€11-xxxx(AAAA-AAAA)'!V32+'€12-xxxx(AAAA-AAAA)'!V32+'€13-xxxx(AAAA-AAAA)'!V32+'€14-xxxx(AAAA-AAAA)'!V32+'€15-xxxx(AAAA-AAAA)'!V32+'€16-xxxx(AAAA-AAAA)'!V32+'€17-xxxx(AAAA-AAAA)'!V32+'€18-xxxx(AAAA-AAAA)'!V32+'€19-xxxx(AAAA-AAAA)'!V32+'€20-xxxx(AAAA-AAAA)'!V32</f>
        <v>1520.02</v>
      </c>
      <c r="AD32" s="627">
        <f>'EnC1_2017-22_DEAL_ONF_Animation'!W32+'EnC2_2018-22_FEDER_ONF_Conserv'!W32+'EnC3_2019-21_OFB-DEAL_ONF_Coli'!W32+'EnC4_2018-20_MTE_ONF_MIGBio'!W32+'EnC5_2020_DEAL_Titè_IPA Desira'!W32+'Sol1_2018_DEAL_ONF_Lutte IC DSD'!W32+'Sol2_2019_DEAL_ONF_Lutte IC'!W32+'€8-xxxx(AAAA-AAAA)'!W32+'€9-xxxx(AAAA-AAAA)'!W32+'€10-xxxx(AAAA-AAAA)'!W32+'€11-xxxx(AAAA-AAAA)'!W32+'€12-xxxx(AAAA-AAAA)'!W32+'€13-xxxx(AAAA-AAAA)'!W32+'€14-xxxx(AAAA-AAAA)'!W32+'€15-xxxx(AAAA-AAAA)'!W32+'€16-xxxx(AAAA-AAAA)'!W32+'€17-xxxx(AAAA-AAAA)'!W32+'€18-xxxx(AAAA-AAAA)'!W32+'€19-xxxx(AAAA-AAAA)'!W32+'€20-xxxx(AAAA-AAAA)'!W32</f>
        <v>0</v>
      </c>
      <c r="AE32" s="627">
        <f>'EnC1_2017-22_DEAL_ONF_Animation'!X32+'EnC2_2018-22_FEDER_ONF_Conserv'!X32+'EnC3_2019-21_OFB-DEAL_ONF_Coli'!X32+'EnC4_2018-20_MTE_ONF_MIGBio'!X32+'EnC5_2020_DEAL_Titè_IPA Desira'!X32+'Sol1_2018_DEAL_ONF_Lutte IC DSD'!X32+'Sol2_2019_DEAL_ONF_Lutte IC'!X32+'€8-xxxx(AAAA-AAAA)'!X32+'€9-xxxx(AAAA-AAAA)'!X32+'€10-xxxx(AAAA-AAAA)'!X32+'€11-xxxx(AAAA-AAAA)'!X32+'€12-xxxx(AAAA-AAAA)'!X32+'€13-xxxx(AAAA-AAAA)'!X32+'€14-xxxx(AAAA-AAAA)'!X32+'€15-xxxx(AAAA-AAAA)'!X32+'€16-xxxx(AAAA-AAAA)'!X32+'€17-xxxx(AAAA-AAAA)'!X32+'€18-xxxx(AAAA-AAAA)'!X32+'€19-xxxx(AAAA-AAAA)'!X32+'€20-xxxx(AAAA-AAAA)'!X32</f>
        <v>0</v>
      </c>
      <c r="AF32" s="628">
        <f>'EnC1_2017-22_DEAL_ONF_Animation'!Y32+'EnC2_2018-22_FEDER_ONF_Conserv'!Y32+'EnC3_2019-21_OFB-DEAL_ONF_Coli'!Y32+'EnC4_2018-20_MTE_ONF_MIGBio'!Y32+'EnC5_2020_DEAL_Titè_IPA Desira'!Y32+'Sol1_2018_DEAL_ONF_Lutte IC DSD'!Y32+'Sol2_2019_DEAL_ONF_Lutte IC'!Y32+'€8-xxxx(AAAA-AAAA)'!Y32+'€9-xxxx(AAAA-AAAA)'!Y32+'€10-xxxx(AAAA-AAAA)'!Y32+'€11-xxxx(AAAA-AAAA)'!Y32+'€12-xxxx(AAAA-AAAA)'!Y32+'€13-xxxx(AAAA-AAAA)'!Y32+'€14-xxxx(AAAA-AAAA)'!Y32+'€15-xxxx(AAAA-AAAA)'!Y32+'€16-xxxx(AAAA-AAAA)'!Y32+'€17-xxxx(AAAA-AAAA)'!Y32+'€18-xxxx(AAAA-AAAA)'!Y32+'€19-xxxx(AAAA-AAAA)'!Y32+'€20-xxxx(AAAA-AAAA)'!Y32</f>
        <v>0</v>
      </c>
      <c r="AG32" s="629">
        <f t="shared" si="58"/>
        <v>486.66666666666669</v>
      </c>
      <c r="AH32" s="630">
        <f t="shared" si="48"/>
        <v>0</v>
      </c>
      <c r="AI32" s="627">
        <f t="shared" si="59"/>
        <v>0</v>
      </c>
      <c r="AJ32" s="627">
        <f t="shared" si="49"/>
        <v>486.66666666666669</v>
      </c>
      <c r="AK32" s="627">
        <f t="shared" si="50"/>
        <v>0</v>
      </c>
      <c r="AL32" s="631">
        <f t="shared" si="51"/>
        <v>0</v>
      </c>
      <c r="AM32" s="632">
        <f t="shared" si="52"/>
        <v>2806.6866666666665</v>
      </c>
      <c r="AN32" s="630">
        <f t="shared" si="53"/>
        <v>800</v>
      </c>
      <c r="AO32" s="627">
        <f t="shared" si="54"/>
        <v>1520.02</v>
      </c>
      <c r="AP32" s="627">
        <f t="shared" si="55"/>
        <v>486.66666666666669</v>
      </c>
      <c r="AQ32" s="627">
        <f t="shared" si="56"/>
        <v>0</v>
      </c>
      <c r="AR32" s="633">
        <f t="shared" si="57"/>
        <v>0</v>
      </c>
      <c r="AS32" s="1206"/>
      <c r="AT32" s="18"/>
      <c r="AU32" s="18"/>
    </row>
    <row r="33" spans="1:47" s="38" customFormat="1" ht="14" customHeight="1">
      <c r="A33" s="14"/>
      <c r="B33" s="1116"/>
      <c r="C33" s="1162"/>
      <c r="D33" s="1127" t="s">
        <v>104</v>
      </c>
      <c r="E33" s="1169" t="s">
        <v>74</v>
      </c>
      <c r="F33" s="1136">
        <v>1</v>
      </c>
      <c r="G33" s="496" t="s">
        <v>106</v>
      </c>
      <c r="H33" s="157">
        <f>15000/2</f>
        <v>7500</v>
      </c>
      <c r="I33" s="832">
        <f>3000/2</f>
        <v>1500</v>
      </c>
      <c r="J33" s="840">
        <f>3000/2</f>
        <v>1500</v>
      </c>
      <c r="K33" s="840">
        <f>3000/2</f>
        <v>1500</v>
      </c>
      <c r="L33" s="840">
        <f>3000/2</f>
        <v>1500</v>
      </c>
      <c r="M33" s="841">
        <f>3000/2</f>
        <v>1500</v>
      </c>
      <c r="N33" s="496" t="s">
        <v>106</v>
      </c>
      <c r="O33" s="206">
        <f>'EnC1_2017-22_DEAL_ONF_Animation'!H33+'EnC2_2018-22_FEDER_ONF_Conserv'!H33+'EnC3_2019-21_OFB-DEAL_ONF_Coli'!H33+'EnC4_2018-20_MTE_ONF_MIGBio'!H33+'EnC5_2020_DEAL_Titè_IPA Desira'!H33+'Sol1_2018_DEAL_ONF_Lutte IC DSD'!H33+'Sol2_2019_DEAL_ONF_Lutte IC'!H33+'€8-xxxx(AAAA-AAAA)'!H33+'€9-xxxx(AAAA-AAAA)'!H33+'€10-xxxx(AAAA-AAAA)'!H33+'€11-xxxx(AAAA-AAAA)'!H33+'€12-xxxx(AAAA-AAAA)'!H33+'€13-xxxx(AAAA-AAAA)'!H33+'€14-xxxx(AAAA-AAAA)'!H33+'€15-xxxx(AAAA-AAAA)'!H33+'€16-xxxx(AAAA-AAAA)'!H33+'€17-xxxx(AAAA-AAAA)'!H33+'€18-xxxx(AAAA-AAAA)'!H33+'€19-xxxx(AAAA-AAAA)'!H33+'€20-xxxx(AAAA-AAAA)'!H33</f>
        <v>0</v>
      </c>
      <c r="P33" s="207">
        <f>'EnC1_2017-22_DEAL_ONF_Animation'!I33+'EnC2_2018-22_FEDER_ONF_Conserv'!I33+'EnC3_2019-21_OFB-DEAL_ONF_Coli'!I33+'EnC4_2018-20_MTE_ONF_MIGBio'!I33+'EnC5_2020_DEAL_Titè_IPA Desira'!I33+'Sol1_2018_DEAL_ONF_Lutte IC DSD'!I33+'Sol2_2019_DEAL_ONF_Lutte IC'!I33+'€8-xxxx(AAAA-AAAA)'!I33+'€9-xxxx(AAAA-AAAA)'!I33+'€10-xxxx(AAAA-AAAA)'!I33+'€11-xxxx(AAAA-AAAA)'!I33+'€12-xxxx(AAAA-AAAA)'!I33+'€13-xxxx(AAAA-AAAA)'!I33+'€14-xxxx(AAAA-AAAA)'!I33+'€15-xxxx(AAAA-AAAA)'!I33+'€16-xxxx(AAAA-AAAA)'!I33+'€17-xxxx(AAAA-AAAA)'!I33+'€18-xxxx(AAAA-AAAA)'!I33+'€19-xxxx(AAAA-AAAA)'!I33+'€20-xxxx(AAAA-AAAA)'!I33</f>
        <v>0</v>
      </c>
      <c r="Q33" s="215">
        <f>'EnC1_2017-22_DEAL_ONF_Animation'!J33+'EnC2_2018-22_FEDER_ONF_Conserv'!J33+'EnC3_2019-21_OFB-DEAL_ONF_Coli'!J33+'EnC4_2018-20_MTE_ONF_MIGBio'!J33+'EnC5_2020_DEAL_Titè_IPA Desira'!J33+'Sol1_2018_DEAL_ONF_Lutte IC DSD'!J33+'Sol2_2019_DEAL_ONF_Lutte IC'!J33+'€8-xxxx(AAAA-AAAA)'!J33+'€9-xxxx(AAAA-AAAA)'!J33+'€10-xxxx(AAAA-AAAA)'!J33+'€11-xxxx(AAAA-AAAA)'!J33+'€12-xxxx(AAAA-AAAA)'!J33+'€13-xxxx(AAAA-AAAA)'!J33+'€14-xxxx(AAAA-AAAA)'!J33+'€15-xxxx(AAAA-AAAA)'!J33+'€16-xxxx(AAAA-AAAA)'!J33+'€17-xxxx(AAAA-AAAA)'!J33+'€18-xxxx(AAAA-AAAA)'!J33+'€19-xxxx(AAAA-AAAA)'!J33+'€20-xxxx(AAAA-AAAA)'!J33</f>
        <v>0</v>
      </c>
      <c r="R33" s="215">
        <f>'EnC1_2017-22_DEAL_ONF_Animation'!K33+'EnC2_2018-22_FEDER_ONF_Conserv'!K33+'EnC3_2019-21_OFB-DEAL_ONF_Coli'!K33+'EnC4_2018-20_MTE_ONF_MIGBio'!K33+'EnC5_2020_DEAL_Titè_IPA Desira'!K33+'Sol1_2018_DEAL_ONF_Lutte IC DSD'!K33+'Sol2_2019_DEAL_ONF_Lutte IC'!K33+'€8-xxxx(AAAA-AAAA)'!K33+'€9-xxxx(AAAA-AAAA)'!K33+'€10-xxxx(AAAA-AAAA)'!K33+'€11-xxxx(AAAA-AAAA)'!K33+'€12-xxxx(AAAA-AAAA)'!K33+'€13-xxxx(AAAA-AAAA)'!K33+'€14-xxxx(AAAA-AAAA)'!K33+'€15-xxxx(AAAA-AAAA)'!K33+'€16-xxxx(AAAA-AAAA)'!K33+'€17-xxxx(AAAA-AAAA)'!K33+'€18-xxxx(AAAA-AAAA)'!K33+'€19-xxxx(AAAA-AAAA)'!K33+'€20-xxxx(AAAA-AAAA)'!K33</f>
        <v>0</v>
      </c>
      <c r="S33" s="215">
        <f>'EnC1_2017-22_DEAL_ONF_Animation'!L33+'EnC2_2018-22_FEDER_ONF_Conserv'!L33+'EnC3_2019-21_OFB-DEAL_ONF_Coli'!L33+'EnC4_2018-20_MTE_ONF_MIGBio'!L33+'EnC5_2020_DEAL_Titè_IPA Desira'!L33+'Sol1_2018_DEAL_ONF_Lutte IC DSD'!L33+'Sol2_2019_DEAL_ONF_Lutte IC'!L33+'€8-xxxx(AAAA-AAAA)'!L33+'€9-xxxx(AAAA-AAAA)'!L33+'€10-xxxx(AAAA-AAAA)'!L33+'€11-xxxx(AAAA-AAAA)'!L33+'€12-xxxx(AAAA-AAAA)'!L33+'€13-xxxx(AAAA-AAAA)'!L33+'€14-xxxx(AAAA-AAAA)'!L33+'€15-xxxx(AAAA-AAAA)'!L33+'€16-xxxx(AAAA-AAAA)'!L33+'€17-xxxx(AAAA-AAAA)'!L33+'€18-xxxx(AAAA-AAAA)'!L33+'€19-xxxx(AAAA-AAAA)'!L33+'€20-xxxx(AAAA-AAAA)'!L33</f>
        <v>0</v>
      </c>
      <c r="T33" s="216">
        <f>'EnC1_2017-22_DEAL_ONF_Animation'!M33+'EnC2_2018-22_FEDER_ONF_Conserv'!M33+'EnC3_2019-21_OFB-DEAL_ONF_Coli'!M33+'EnC4_2018-20_MTE_ONF_MIGBio'!M33+'EnC5_2020_DEAL_Titè_IPA Desira'!M33+'Sol1_2018_DEAL_ONF_Lutte IC DSD'!M33+'Sol2_2019_DEAL_ONF_Lutte IC'!M33+'€8-xxxx(AAAA-AAAA)'!M33+'€9-xxxx(AAAA-AAAA)'!M33+'€10-xxxx(AAAA-AAAA)'!M33+'€11-xxxx(AAAA-AAAA)'!M33+'€12-xxxx(AAAA-AAAA)'!M33+'€13-xxxx(AAAA-AAAA)'!M33+'€14-xxxx(AAAA-AAAA)'!M33+'€15-xxxx(AAAA-AAAA)'!M33+'€16-xxxx(AAAA-AAAA)'!M33+'€17-xxxx(AAAA-AAAA)'!M33+'€18-xxxx(AAAA-AAAA)'!M33+'€19-xxxx(AAAA-AAAA)'!M33+'€20-xxxx(AAAA-AAAA)'!M33</f>
        <v>0</v>
      </c>
      <c r="U33" s="206">
        <f>'EnC1_2017-22_DEAL_ONF_Animation'!N33+'EnC2_2018-22_FEDER_ONF_Conserv'!N33+'EnC3_2019-21_OFB-DEAL_ONF_Coli'!N33+'EnC4_2018-20_MTE_ONF_MIGBio'!N33+'EnC5_2020_DEAL_Titè_IPA Desira'!N33+'Sol1_2018_DEAL_ONF_Lutte IC DSD'!N33+'Sol2_2019_DEAL_ONF_Lutte IC'!N33+'€8-xxxx(AAAA-AAAA)'!N33+'€9-xxxx(AAAA-AAAA)'!N33+'€10-xxxx(AAAA-AAAA)'!N33+'€11-xxxx(AAAA-AAAA)'!N33+'€12-xxxx(AAAA-AAAA)'!N33+'€13-xxxx(AAAA-AAAA)'!N33+'€14-xxxx(AAAA-AAAA)'!N33+'€15-xxxx(AAAA-AAAA)'!N33+'€16-xxxx(AAAA-AAAA)'!N33+'€17-xxxx(AAAA-AAAA)'!N33+'€18-xxxx(AAAA-AAAA)'!N33+'€19-xxxx(AAAA-AAAA)'!N33+'€20-xxxx(AAAA-AAAA)'!N33</f>
        <v>0</v>
      </c>
      <c r="V33" s="207">
        <f>'EnC1_2017-22_DEAL_ONF_Animation'!O33+'EnC2_2018-22_FEDER_ONF_Conserv'!O33+'EnC3_2019-21_OFB-DEAL_ONF_Coli'!O33+'EnC4_2018-20_MTE_ONF_MIGBio'!O33+'EnC5_2020_DEAL_Titè_IPA Desira'!O33+'Sol1_2018_DEAL_ONF_Lutte IC DSD'!O33+'Sol2_2019_DEAL_ONF_Lutte IC'!O33+'€8-xxxx(AAAA-AAAA)'!O33+'€9-xxxx(AAAA-AAAA)'!O33+'€10-xxxx(AAAA-AAAA)'!O33+'€11-xxxx(AAAA-AAAA)'!O33+'€12-xxxx(AAAA-AAAA)'!O33+'€13-xxxx(AAAA-AAAA)'!O33+'€14-xxxx(AAAA-AAAA)'!O33+'€15-xxxx(AAAA-AAAA)'!O33+'€16-xxxx(AAAA-AAAA)'!O33+'€17-xxxx(AAAA-AAAA)'!O33+'€18-xxxx(AAAA-AAAA)'!O33+'€19-xxxx(AAAA-AAAA)'!O33+'€20-xxxx(AAAA-AAAA)'!O33</f>
        <v>0</v>
      </c>
      <c r="W33" s="215">
        <f>'EnC1_2017-22_DEAL_ONF_Animation'!P33+'EnC2_2018-22_FEDER_ONF_Conserv'!P33+'EnC3_2019-21_OFB-DEAL_ONF_Coli'!P33+'EnC4_2018-20_MTE_ONF_MIGBio'!P33+'EnC5_2020_DEAL_Titè_IPA Desira'!P33+'Sol1_2018_DEAL_ONF_Lutte IC DSD'!P33+'Sol2_2019_DEAL_ONF_Lutte IC'!P33+'€8-xxxx(AAAA-AAAA)'!P33+'€9-xxxx(AAAA-AAAA)'!P33+'€10-xxxx(AAAA-AAAA)'!P33+'€11-xxxx(AAAA-AAAA)'!P33+'€12-xxxx(AAAA-AAAA)'!P33+'€13-xxxx(AAAA-AAAA)'!P33+'€14-xxxx(AAAA-AAAA)'!P33+'€15-xxxx(AAAA-AAAA)'!P33+'€16-xxxx(AAAA-AAAA)'!P33+'€17-xxxx(AAAA-AAAA)'!P33+'€18-xxxx(AAAA-AAAA)'!P33+'€19-xxxx(AAAA-AAAA)'!P33+'€20-xxxx(AAAA-AAAA)'!P33</f>
        <v>0</v>
      </c>
      <c r="X33" s="215">
        <f>'EnC1_2017-22_DEAL_ONF_Animation'!Q33+'EnC2_2018-22_FEDER_ONF_Conserv'!Q33+'EnC3_2019-21_OFB-DEAL_ONF_Coli'!Q33+'EnC4_2018-20_MTE_ONF_MIGBio'!Q33+'EnC5_2020_DEAL_Titè_IPA Desira'!Q33+'Sol1_2018_DEAL_ONF_Lutte IC DSD'!Q33+'Sol2_2019_DEAL_ONF_Lutte IC'!Q33+'€8-xxxx(AAAA-AAAA)'!Q33+'€9-xxxx(AAAA-AAAA)'!Q33+'€10-xxxx(AAAA-AAAA)'!Q33+'€11-xxxx(AAAA-AAAA)'!Q33+'€12-xxxx(AAAA-AAAA)'!Q33+'€13-xxxx(AAAA-AAAA)'!Q33+'€14-xxxx(AAAA-AAAA)'!Q33+'€15-xxxx(AAAA-AAAA)'!Q33+'€16-xxxx(AAAA-AAAA)'!Q33+'€17-xxxx(AAAA-AAAA)'!Q33+'€18-xxxx(AAAA-AAAA)'!Q33+'€19-xxxx(AAAA-AAAA)'!Q33+'€20-xxxx(AAAA-AAAA)'!Q33</f>
        <v>0</v>
      </c>
      <c r="Y33" s="215">
        <f>'EnC1_2017-22_DEAL_ONF_Animation'!R33+'EnC2_2018-22_FEDER_ONF_Conserv'!R33+'EnC3_2019-21_OFB-DEAL_ONF_Coli'!R33+'EnC4_2018-20_MTE_ONF_MIGBio'!R33+'EnC5_2020_DEAL_Titè_IPA Desira'!R33+'Sol1_2018_DEAL_ONF_Lutte IC DSD'!R33+'Sol2_2019_DEAL_ONF_Lutte IC'!R33+'€8-xxxx(AAAA-AAAA)'!R33+'€9-xxxx(AAAA-AAAA)'!R33+'€10-xxxx(AAAA-AAAA)'!R33+'€11-xxxx(AAAA-AAAA)'!R33+'€12-xxxx(AAAA-AAAA)'!R33+'€13-xxxx(AAAA-AAAA)'!R33+'€14-xxxx(AAAA-AAAA)'!R33+'€15-xxxx(AAAA-AAAA)'!R33+'€16-xxxx(AAAA-AAAA)'!R33+'€17-xxxx(AAAA-AAAA)'!R33+'€18-xxxx(AAAA-AAAA)'!R33+'€19-xxxx(AAAA-AAAA)'!R33+'€20-xxxx(AAAA-AAAA)'!R33</f>
        <v>0</v>
      </c>
      <c r="Z33" s="217">
        <f>'EnC1_2017-22_DEAL_ONF_Animation'!S33+'EnC2_2018-22_FEDER_ONF_Conserv'!S33+'EnC3_2019-21_OFB-DEAL_ONF_Coli'!S33+'EnC4_2018-20_MTE_ONF_MIGBio'!S33+'EnC5_2020_DEAL_Titè_IPA Desira'!S33+'Sol1_2018_DEAL_ONF_Lutte IC DSD'!S33+'Sol2_2019_DEAL_ONF_Lutte IC'!S33+'€8-xxxx(AAAA-AAAA)'!S33+'€9-xxxx(AAAA-AAAA)'!S33+'€10-xxxx(AAAA-AAAA)'!S33+'€11-xxxx(AAAA-AAAA)'!S33+'€12-xxxx(AAAA-AAAA)'!S33+'€13-xxxx(AAAA-AAAA)'!S33+'€14-xxxx(AAAA-AAAA)'!S33+'€15-xxxx(AAAA-AAAA)'!S33+'€16-xxxx(AAAA-AAAA)'!S33+'€17-xxxx(AAAA-AAAA)'!S33+'€18-xxxx(AAAA-AAAA)'!S33+'€19-xxxx(AAAA-AAAA)'!S33+'€20-xxxx(AAAA-AAAA)'!S33</f>
        <v>0</v>
      </c>
      <c r="AA33" s="609">
        <f>'EnC1_2017-22_DEAL_ONF_Animation'!T33+'EnC2_2018-22_FEDER_ONF_Conserv'!T33+'EnC3_2019-21_OFB-DEAL_ONF_Coli'!T33+'EnC4_2018-20_MTE_ONF_MIGBio'!T33+'EnC5_2020_DEAL_Titè_IPA Desira'!T33+'Sol1_2018_DEAL_ONF_Lutte IC DSD'!T33+'Sol2_2019_DEAL_ONF_Lutte IC'!T33+'€8-xxxx(AAAA-AAAA)'!T33+'€9-xxxx(AAAA-AAAA)'!T33+'€10-xxxx(AAAA-AAAA)'!T33+'€11-xxxx(AAAA-AAAA)'!T33+'€12-xxxx(AAAA-AAAA)'!T33+'€13-xxxx(AAAA-AAAA)'!T33+'€14-xxxx(AAAA-AAAA)'!T33+'€15-xxxx(AAAA-AAAA)'!T33+'€16-xxxx(AAAA-AAAA)'!T33+'€17-xxxx(AAAA-AAAA)'!T33+'€18-xxxx(AAAA-AAAA)'!T33+'€19-xxxx(AAAA-AAAA)'!T33+'€20-xxxx(AAAA-AAAA)'!T33</f>
        <v>0</v>
      </c>
      <c r="AB33" s="610">
        <f>'EnC1_2017-22_DEAL_ONF_Animation'!U33+'EnC2_2018-22_FEDER_ONF_Conserv'!U33+'EnC3_2019-21_OFB-DEAL_ONF_Coli'!U33+'EnC4_2018-20_MTE_ONF_MIGBio'!U33+'EnC5_2020_DEAL_Titè_IPA Desira'!U33+'Sol1_2018_DEAL_ONF_Lutte IC DSD'!U33+'Sol2_2019_DEAL_ONF_Lutte IC'!U33+'€8-xxxx(AAAA-AAAA)'!U33+'€9-xxxx(AAAA-AAAA)'!U33+'€10-xxxx(AAAA-AAAA)'!U33+'€11-xxxx(AAAA-AAAA)'!U33+'€12-xxxx(AAAA-AAAA)'!U33+'€13-xxxx(AAAA-AAAA)'!U33+'€14-xxxx(AAAA-AAAA)'!U33+'€15-xxxx(AAAA-AAAA)'!U33+'€16-xxxx(AAAA-AAAA)'!U33+'€17-xxxx(AAAA-AAAA)'!U33+'€18-xxxx(AAAA-AAAA)'!U33+'€19-xxxx(AAAA-AAAA)'!U33+'€20-xxxx(AAAA-AAAA)'!U33</f>
        <v>0</v>
      </c>
      <c r="AC33" s="634">
        <f>'EnC1_2017-22_DEAL_ONF_Animation'!V33+'EnC2_2018-22_FEDER_ONF_Conserv'!V33+'EnC3_2019-21_OFB-DEAL_ONF_Coli'!V33+'EnC4_2018-20_MTE_ONF_MIGBio'!V33+'EnC5_2020_DEAL_Titè_IPA Desira'!V33+'Sol1_2018_DEAL_ONF_Lutte IC DSD'!V33+'Sol2_2019_DEAL_ONF_Lutte IC'!V33+'€8-xxxx(AAAA-AAAA)'!V33+'€9-xxxx(AAAA-AAAA)'!V33+'€10-xxxx(AAAA-AAAA)'!V33+'€11-xxxx(AAAA-AAAA)'!V33+'€12-xxxx(AAAA-AAAA)'!V33+'€13-xxxx(AAAA-AAAA)'!V33+'€14-xxxx(AAAA-AAAA)'!V33+'€15-xxxx(AAAA-AAAA)'!V33+'€16-xxxx(AAAA-AAAA)'!V33+'€17-xxxx(AAAA-AAAA)'!V33+'€18-xxxx(AAAA-AAAA)'!V33+'€19-xxxx(AAAA-AAAA)'!V33+'€20-xxxx(AAAA-AAAA)'!V33</f>
        <v>0</v>
      </c>
      <c r="AD33" s="634">
        <f>'EnC1_2017-22_DEAL_ONF_Animation'!W33+'EnC2_2018-22_FEDER_ONF_Conserv'!W33+'EnC3_2019-21_OFB-DEAL_ONF_Coli'!W33+'EnC4_2018-20_MTE_ONF_MIGBio'!W33+'EnC5_2020_DEAL_Titè_IPA Desira'!W33+'Sol1_2018_DEAL_ONF_Lutte IC DSD'!W33+'Sol2_2019_DEAL_ONF_Lutte IC'!W33+'€8-xxxx(AAAA-AAAA)'!W33+'€9-xxxx(AAAA-AAAA)'!W33+'€10-xxxx(AAAA-AAAA)'!W33+'€11-xxxx(AAAA-AAAA)'!W33+'€12-xxxx(AAAA-AAAA)'!W33+'€13-xxxx(AAAA-AAAA)'!W33+'€14-xxxx(AAAA-AAAA)'!W33+'€15-xxxx(AAAA-AAAA)'!W33+'€16-xxxx(AAAA-AAAA)'!W33+'€17-xxxx(AAAA-AAAA)'!W33+'€18-xxxx(AAAA-AAAA)'!W33+'€19-xxxx(AAAA-AAAA)'!W33+'€20-xxxx(AAAA-AAAA)'!W33</f>
        <v>0</v>
      </c>
      <c r="AE33" s="634">
        <f>'EnC1_2017-22_DEAL_ONF_Animation'!X33+'EnC2_2018-22_FEDER_ONF_Conserv'!X33+'EnC3_2019-21_OFB-DEAL_ONF_Coli'!X33+'EnC4_2018-20_MTE_ONF_MIGBio'!X33+'EnC5_2020_DEAL_Titè_IPA Desira'!X33+'Sol1_2018_DEAL_ONF_Lutte IC DSD'!X33+'Sol2_2019_DEAL_ONF_Lutte IC'!X33+'€8-xxxx(AAAA-AAAA)'!X33+'€9-xxxx(AAAA-AAAA)'!X33+'€10-xxxx(AAAA-AAAA)'!X33+'€11-xxxx(AAAA-AAAA)'!X33+'€12-xxxx(AAAA-AAAA)'!X33+'€13-xxxx(AAAA-AAAA)'!X33+'€14-xxxx(AAAA-AAAA)'!X33+'€15-xxxx(AAAA-AAAA)'!X33+'€16-xxxx(AAAA-AAAA)'!X33+'€17-xxxx(AAAA-AAAA)'!X33+'€18-xxxx(AAAA-AAAA)'!X33+'€19-xxxx(AAAA-AAAA)'!X33+'€20-xxxx(AAAA-AAAA)'!X33</f>
        <v>0</v>
      </c>
      <c r="AF33" s="635">
        <f>'EnC1_2017-22_DEAL_ONF_Animation'!Y33+'EnC2_2018-22_FEDER_ONF_Conserv'!Y33+'EnC3_2019-21_OFB-DEAL_ONF_Coli'!Y33+'EnC4_2018-20_MTE_ONF_MIGBio'!Y33+'EnC5_2020_DEAL_Titè_IPA Desira'!Y33+'Sol1_2018_DEAL_ONF_Lutte IC DSD'!Y33+'Sol2_2019_DEAL_ONF_Lutte IC'!Y33+'€8-xxxx(AAAA-AAAA)'!Y33+'€9-xxxx(AAAA-AAAA)'!Y33+'€10-xxxx(AAAA-AAAA)'!Y33+'€11-xxxx(AAAA-AAAA)'!Y33+'€12-xxxx(AAAA-AAAA)'!Y33+'€13-xxxx(AAAA-AAAA)'!Y33+'€14-xxxx(AAAA-AAAA)'!Y33+'€15-xxxx(AAAA-AAAA)'!Y33+'€16-xxxx(AAAA-AAAA)'!Y33+'€17-xxxx(AAAA-AAAA)'!Y33+'€18-xxxx(AAAA-AAAA)'!Y33+'€19-xxxx(AAAA-AAAA)'!Y33+'€20-xxxx(AAAA-AAAA)'!Y33</f>
        <v>0</v>
      </c>
      <c r="AG33" s="613">
        <f t="shared" si="58"/>
        <v>-7500</v>
      </c>
      <c r="AH33" s="614">
        <f t="shared" si="48"/>
        <v>-1500</v>
      </c>
      <c r="AI33" s="636">
        <f>Q33-J33</f>
        <v>-1500</v>
      </c>
      <c r="AJ33" s="636">
        <f t="shared" si="49"/>
        <v>-1500</v>
      </c>
      <c r="AK33" s="636">
        <f t="shared" si="50"/>
        <v>-1500</v>
      </c>
      <c r="AL33" s="637">
        <f t="shared" si="51"/>
        <v>-1500</v>
      </c>
      <c r="AM33" s="615">
        <f t="shared" si="52"/>
        <v>-7500</v>
      </c>
      <c r="AN33" s="614">
        <f t="shared" si="53"/>
        <v>-1500</v>
      </c>
      <c r="AO33" s="636">
        <f t="shared" si="54"/>
        <v>-1500</v>
      </c>
      <c r="AP33" s="636">
        <f t="shared" si="55"/>
        <v>-1500</v>
      </c>
      <c r="AQ33" s="636">
        <f t="shared" si="56"/>
        <v>-1500</v>
      </c>
      <c r="AR33" s="638">
        <f t="shared" si="57"/>
        <v>-1500</v>
      </c>
      <c r="AS33" s="1132"/>
      <c r="AT33" s="18"/>
      <c r="AU33" s="18"/>
    </row>
    <row r="34" spans="1:47" s="38" customFormat="1" ht="14">
      <c r="A34" s="14"/>
      <c r="B34" s="1116"/>
      <c r="C34" s="1162"/>
      <c r="D34" s="1119"/>
      <c r="E34" s="1205"/>
      <c r="F34" s="1135"/>
      <c r="G34" s="497" t="s">
        <v>108</v>
      </c>
      <c r="H34" s="835"/>
      <c r="I34" s="830"/>
      <c r="J34" s="842"/>
      <c r="K34" s="842"/>
      <c r="L34" s="842"/>
      <c r="M34" s="843"/>
      <c r="N34" s="497" t="s">
        <v>108</v>
      </c>
      <c r="O34" s="209">
        <f>'EnC1_2017-22_DEAL_ONF_Animation'!H34+'EnC2_2018-22_FEDER_ONF_Conserv'!H34+'EnC3_2019-21_OFB-DEAL_ONF_Coli'!H34+'EnC4_2018-20_MTE_ONF_MIGBio'!H34+'EnC5_2020_DEAL_Titè_IPA Desira'!H34+'Sol1_2018_DEAL_ONF_Lutte IC DSD'!H34+'Sol2_2019_DEAL_ONF_Lutte IC'!H34+'€8-xxxx(AAAA-AAAA)'!H34+'€9-xxxx(AAAA-AAAA)'!H34+'€10-xxxx(AAAA-AAAA)'!H34+'€11-xxxx(AAAA-AAAA)'!H34+'€12-xxxx(AAAA-AAAA)'!H34+'€13-xxxx(AAAA-AAAA)'!H34+'€14-xxxx(AAAA-AAAA)'!H34+'€15-xxxx(AAAA-AAAA)'!H34+'€16-xxxx(AAAA-AAAA)'!H34+'€17-xxxx(AAAA-AAAA)'!H34+'€18-xxxx(AAAA-AAAA)'!H34+'€19-xxxx(AAAA-AAAA)'!H34+'€20-xxxx(AAAA-AAAA)'!H34</f>
        <v>0</v>
      </c>
      <c r="P34" s="210">
        <f>'EnC1_2017-22_DEAL_ONF_Animation'!I34+'EnC2_2018-22_FEDER_ONF_Conserv'!I34+'EnC3_2019-21_OFB-DEAL_ONF_Coli'!I34+'EnC4_2018-20_MTE_ONF_MIGBio'!I34+'EnC5_2020_DEAL_Titè_IPA Desira'!I34+'Sol1_2018_DEAL_ONF_Lutte IC DSD'!I34+'Sol2_2019_DEAL_ONF_Lutte IC'!I34+'€8-xxxx(AAAA-AAAA)'!I34+'€9-xxxx(AAAA-AAAA)'!I34+'€10-xxxx(AAAA-AAAA)'!I34+'€11-xxxx(AAAA-AAAA)'!I34+'€12-xxxx(AAAA-AAAA)'!I34+'€13-xxxx(AAAA-AAAA)'!I34+'€14-xxxx(AAAA-AAAA)'!I34+'€15-xxxx(AAAA-AAAA)'!I34+'€16-xxxx(AAAA-AAAA)'!I34+'€17-xxxx(AAAA-AAAA)'!I34+'€18-xxxx(AAAA-AAAA)'!I34+'€19-xxxx(AAAA-AAAA)'!I34+'€20-xxxx(AAAA-AAAA)'!I34</f>
        <v>0</v>
      </c>
      <c r="Q34" s="218">
        <f>'EnC1_2017-22_DEAL_ONF_Animation'!J34+'EnC2_2018-22_FEDER_ONF_Conserv'!J34+'EnC3_2019-21_OFB-DEAL_ONF_Coli'!J34+'EnC4_2018-20_MTE_ONF_MIGBio'!J34+'EnC5_2020_DEAL_Titè_IPA Desira'!J34+'Sol1_2018_DEAL_ONF_Lutte IC DSD'!J34+'Sol2_2019_DEAL_ONF_Lutte IC'!J34+'€8-xxxx(AAAA-AAAA)'!J34+'€9-xxxx(AAAA-AAAA)'!J34+'€10-xxxx(AAAA-AAAA)'!J34+'€11-xxxx(AAAA-AAAA)'!J34+'€12-xxxx(AAAA-AAAA)'!J34+'€13-xxxx(AAAA-AAAA)'!J34+'€14-xxxx(AAAA-AAAA)'!J34+'€15-xxxx(AAAA-AAAA)'!J34+'€16-xxxx(AAAA-AAAA)'!J34+'€17-xxxx(AAAA-AAAA)'!J34+'€18-xxxx(AAAA-AAAA)'!J34+'€19-xxxx(AAAA-AAAA)'!J34+'€20-xxxx(AAAA-AAAA)'!J34</f>
        <v>0</v>
      </c>
      <c r="R34" s="218">
        <f>'EnC1_2017-22_DEAL_ONF_Animation'!K34+'EnC2_2018-22_FEDER_ONF_Conserv'!K34+'EnC3_2019-21_OFB-DEAL_ONF_Coli'!K34+'EnC4_2018-20_MTE_ONF_MIGBio'!K34+'EnC5_2020_DEAL_Titè_IPA Desira'!K34+'Sol1_2018_DEAL_ONF_Lutte IC DSD'!K34+'Sol2_2019_DEAL_ONF_Lutte IC'!K34+'€8-xxxx(AAAA-AAAA)'!K34+'€9-xxxx(AAAA-AAAA)'!K34+'€10-xxxx(AAAA-AAAA)'!K34+'€11-xxxx(AAAA-AAAA)'!K34+'€12-xxxx(AAAA-AAAA)'!K34+'€13-xxxx(AAAA-AAAA)'!K34+'€14-xxxx(AAAA-AAAA)'!K34+'€15-xxxx(AAAA-AAAA)'!K34+'€16-xxxx(AAAA-AAAA)'!K34+'€17-xxxx(AAAA-AAAA)'!K34+'€18-xxxx(AAAA-AAAA)'!K34+'€19-xxxx(AAAA-AAAA)'!K34+'€20-xxxx(AAAA-AAAA)'!K34</f>
        <v>0</v>
      </c>
      <c r="S34" s="218">
        <f>'EnC1_2017-22_DEAL_ONF_Animation'!L34+'EnC2_2018-22_FEDER_ONF_Conserv'!L34+'EnC3_2019-21_OFB-DEAL_ONF_Coli'!L34+'EnC4_2018-20_MTE_ONF_MIGBio'!L34+'EnC5_2020_DEAL_Titè_IPA Desira'!L34+'Sol1_2018_DEAL_ONF_Lutte IC DSD'!L34+'Sol2_2019_DEAL_ONF_Lutte IC'!L34+'€8-xxxx(AAAA-AAAA)'!L34+'€9-xxxx(AAAA-AAAA)'!L34+'€10-xxxx(AAAA-AAAA)'!L34+'€11-xxxx(AAAA-AAAA)'!L34+'€12-xxxx(AAAA-AAAA)'!L34+'€13-xxxx(AAAA-AAAA)'!L34+'€14-xxxx(AAAA-AAAA)'!L34+'€15-xxxx(AAAA-AAAA)'!L34+'€16-xxxx(AAAA-AAAA)'!L34+'€17-xxxx(AAAA-AAAA)'!L34+'€18-xxxx(AAAA-AAAA)'!L34+'€19-xxxx(AAAA-AAAA)'!L34+'€20-xxxx(AAAA-AAAA)'!L34</f>
        <v>0</v>
      </c>
      <c r="T34" s="219">
        <f>'EnC1_2017-22_DEAL_ONF_Animation'!M34+'EnC2_2018-22_FEDER_ONF_Conserv'!M34+'EnC3_2019-21_OFB-DEAL_ONF_Coli'!M34+'EnC4_2018-20_MTE_ONF_MIGBio'!M34+'EnC5_2020_DEAL_Titè_IPA Desira'!M34+'Sol1_2018_DEAL_ONF_Lutte IC DSD'!M34+'Sol2_2019_DEAL_ONF_Lutte IC'!M34+'€8-xxxx(AAAA-AAAA)'!M34+'€9-xxxx(AAAA-AAAA)'!M34+'€10-xxxx(AAAA-AAAA)'!M34+'€11-xxxx(AAAA-AAAA)'!M34+'€12-xxxx(AAAA-AAAA)'!M34+'€13-xxxx(AAAA-AAAA)'!M34+'€14-xxxx(AAAA-AAAA)'!M34+'€15-xxxx(AAAA-AAAA)'!M34+'€16-xxxx(AAAA-AAAA)'!M34+'€17-xxxx(AAAA-AAAA)'!M34+'€18-xxxx(AAAA-AAAA)'!M34+'€19-xxxx(AAAA-AAAA)'!M34+'€20-xxxx(AAAA-AAAA)'!M34</f>
        <v>0</v>
      </c>
      <c r="U34" s="209">
        <f>'EnC1_2017-22_DEAL_ONF_Animation'!N34+'EnC2_2018-22_FEDER_ONF_Conserv'!N34+'EnC3_2019-21_OFB-DEAL_ONF_Coli'!N34+'EnC4_2018-20_MTE_ONF_MIGBio'!N34+'EnC5_2020_DEAL_Titè_IPA Desira'!N34+'Sol1_2018_DEAL_ONF_Lutte IC DSD'!N34+'Sol2_2019_DEAL_ONF_Lutte IC'!N34+'€8-xxxx(AAAA-AAAA)'!N34+'€9-xxxx(AAAA-AAAA)'!N34+'€10-xxxx(AAAA-AAAA)'!N34+'€11-xxxx(AAAA-AAAA)'!N34+'€12-xxxx(AAAA-AAAA)'!N34+'€13-xxxx(AAAA-AAAA)'!N34+'€14-xxxx(AAAA-AAAA)'!N34+'€15-xxxx(AAAA-AAAA)'!N34+'€16-xxxx(AAAA-AAAA)'!N34+'€17-xxxx(AAAA-AAAA)'!N34+'€18-xxxx(AAAA-AAAA)'!N34+'€19-xxxx(AAAA-AAAA)'!N34+'€20-xxxx(AAAA-AAAA)'!N34</f>
        <v>0</v>
      </c>
      <c r="V34" s="210">
        <f>'EnC1_2017-22_DEAL_ONF_Animation'!O34+'EnC2_2018-22_FEDER_ONF_Conserv'!O34+'EnC3_2019-21_OFB-DEAL_ONF_Coli'!O34+'EnC4_2018-20_MTE_ONF_MIGBio'!O34+'EnC5_2020_DEAL_Titè_IPA Desira'!O34+'Sol1_2018_DEAL_ONF_Lutte IC DSD'!O34+'Sol2_2019_DEAL_ONF_Lutte IC'!O34+'€8-xxxx(AAAA-AAAA)'!O34+'€9-xxxx(AAAA-AAAA)'!O34+'€10-xxxx(AAAA-AAAA)'!O34+'€11-xxxx(AAAA-AAAA)'!O34+'€12-xxxx(AAAA-AAAA)'!O34+'€13-xxxx(AAAA-AAAA)'!O34+'€14-xxxx(AAAA-AAAA)'!O34+'€15-xxxx(AAAA-AAAA)'!O34+'€16-xxxx(AAAA-AAAA)'!O34+'€17-xxxx(AAAA-AAAA)'!O34+'€18-xxxx(AAAA-AAAA)'!O34+'€19-xxxx(AAAA-AAAA)'!O34+'€20-xxxx(AAAA-AAAA)'!O34</f>
        <v>0</v>
      </c>
      <c r="W34" s="218">
        <f>'EnC1_2017-22_DEAL_ONF_Animation'!P34+'EnC2_2018-22_FEDER_ONF_Conserv'!P34+'EnC3_2019-21_OFB-DEAL_ONF_Coli'!P34+'EnC4_2018-20_MTE_ONF_MIGBio'!P34+'EnC5_2020_DEAL_Titè_IPA Desira'!P34+'Sol1_2018_DEAL_ONF_Lutte IC DSD'!P34+'Sol2_2019_DEAL_ONF_Lutte IC'!P34+'€8-xxxx(AAAA-AAAA)'!P34+'€9-xxxx(AAAA-AAAA)'!P34+'€10-xxxx(AAAA-AAAA)'!P34+'€11-xxxx(AAAA-AAAA)'!P34+'€12-xxxx(AAAA-AAAA)'!P34+'€13-xxxx(AAAA-AAAA)'!P34+'€14-xxxx(AAAA-AAAA)'!P34+'€15-xxxx(AAAA-AAAA)'!P34+'€16-xxxx(AAAA-AAAA)'!P34+'€17-xxxx(AAAA-AAAA)'!P34+'€18-xxxx(AAAA-AAAA)'!P34+'€19-xxxx(AAAA-AAAA)'!P34+'€20-xxxx(AAAA-AAAA)'!P34</f>
        <v>0</v>
      </c>
      <c r="X34" s="218">
        <f>'EnC1_2017-22_DEAL_ONF_Animation'!Q34+'EnC2_2018-22_FEDER_ONF_Conserv'!Q34+'EnC3_2019-21_OFB-DEAL_ONF_Coli'!Q34+'EnC4_2018-20_MTE_ONF_MIGBio'!Q34+'EnC5_2020_DEAL_Titè_IPA Desira'!Q34+'Sol1_2018_DEAL_ONF_Lutte IC DSD'!Q34+'Sol2_2019_DEAL_ONF_Lutte IC'!Q34+'€8-xxxx(AAAA-AAAA)'!Q34+'€9-xxxx(AAAA-AAAA)'!Q34+'€10-xxxx(AAAA-AAAA)'!Q34+'€11-xxxx(AAAA-AAAA)'!Q34+'€12-xxxx(AAAA-AAAA)'!Q34+'€13-xxxx(AAAA-AAAA)'!Q34+'€14-xxxx(AAAA-AAAA)'!Q34+'€15-xxxx(AAAA-AAAA)'!Q34+'€16-xxxx(AAAA-AAAA)'!Q34+'€17-xxxx(AAAA-AAAA)'!Q34+'€18-xxxx(AAAA-AAAA)'!Q34+'€19-xxxx(AAAA-AAAA)'!Q34+'€20-xxxx(AAAA-AAAA)'!Q34</f>
        <v>0</v>
      </c>
      <c r="Y34" s="218">
        <f>'EnC1_2017-22_DEAL_ONF_Animation'!R34+'EnC2_2018-22_FEDER_ONF_Conserv'!R34+'EnC3_2019-21_OFB-DEAL_ONF_Coli'!R34+'EnC4_2018-20_MTE_ONF_MIGBio'!R34+'EnC5_2020_DEAL_Titè_IPA Desira'!R34+'Sol1_2018_DEAL_ONF_Lutte IC DSD'!R34+'Sol2_2019_DEAL_ONF_Lutte IC'!R34+'€8-xxxx(AAAA-AAAA)'!R34+'€9-xxxx(AAAA-AAAA)'!R34+'€10-xxxx(AAAA-AAAA)'!R34+'€11-xxxx(AAAA-AAAA)'!R34+'€12-xxxx(AAAA-AAAA)'!R34+'€13-xxxx(AAAA-AAAA)'!R34+'€14-xxxx(AAAA-AAAA)'!R34+'€15-xxxx(AAAA-AAAA)'!R34+'€16-xxxx(AAAA-AAAA)'!R34+'€17-xxxx(AAAA-AAAA)'!R34+'€18-xxxx(AAAA-AAAA)'!R34+'€19-xxxx(AAAA-AAAA)'!R34+'€20-xxxx(AAAA-AAAA)'!R34</f>
        <v>0</v>
      </c>
      <c r="Z34" s="220">
        <f>'EnC1_2017-22_DEAL_ONF_Animation'!S34+'EnC2_2018-22_FEDER_ONF_Conserv'!S34+'EnC3_2019-21_OFB-DEAL_ONF_Coli'!S34+'EnC4_2018-20_MTE_ONF_MIGBio'!S34+'EnC5_2020_DEAL_Titè_IPA Desira'!S34+'Sol1_2018_DEAL_ONF_Lutte IC DSD'!S34+'Sol2_2019_DEAL_ONF_Lutte IC'!S34+'€8-xxxx(AAAA-AAAA)'!S34+'€9-xxxx(AAAA-AAAA)'!S34+'€10-xxxx(AAAA-AAAA)'!S34+'€11-xxxx(AAAA-AAAA)'!S34+'€12-xxxx(AAAA-AAAA)'!S34+'€13-xxxx(AAAA-AAAA)'!S34+'€14-xxxx(AAAA-AAAA)'!S34+'€15-xxxx(AAAA-AAAA)'!S34+'€16-xxxx(AAAA-AAAA)'!S34+'€17-xxxx(AAAA-AAAA)'!S34+'€18-xxxx(AAAA-AAAA)'!S34+'€19-xxxx(AAAA-AAAA)'!S34+'€20-xxxx(AAAA-AAAA)'!S34</f>
        <v>0</v>
      </c>
      <c r="AA34" s="617">
        <f>'EnC1_2017-22_DEAL_ONF_Animation'!T34+'EnC2_2018-22_FEDER_ONF_Conserv'!T34+'EnC3_2019-21_OFB-DEAL_ONF_Coli'!T34+'EnC4_2018-20_MTE_ONF_MIGBio'!T34+'EnC5_2020_DEAL_Titè_IPA Desira'!T34+'Sol1_2018_DEAL_ONF_Lutte IC DSD'!T34+'Sol2_2019_DEAL_ONF_Lutte IC'!T34+'€8-xxxx(AAAA-AAAA)'!T34+'€9-xxxx(AAAA-AAAA)'!T34+'€10-xxxx(AAAA-AAAA)'!T34+'€11-xxxx(AAAA-AAAA)'!T34+'€12-xxxx(AAAA-AAAA)'!T34+'€13-xxxx(AAAA-AAAA)'!T34+'€14-xxxx(AAAA-AAAA)'!T34+'€15-xxxx(AAAA-AAAA)'!T34+'€16-xxxx(AAAA-AAAA)'!T34+'€17-xxxx(AAAA-AAAA)'!T34+'€18-xxxx(AAAA-AAAA)'!T34+'€19-xxxx(AAAA-AAAA)'!T34+'€20-xxxx(AAAA-AAAA)'!T34</f>
        <v>0</v>
      </c>
      <c r="AB34" s="618">
        <f>'EnC1_2017-22_DEAL_ONF_Animation'!U34+'EnC2_2018-22_FEDER_ONF_Conserv'!U34+'EnC3_2019-21_OFB-DEAL_ONF_Coli'!U34+'EnC4_2018-20_MTE_ONF_MIGBio'!U34+'EnC5_2020_DEAL_Titè_IPA Desira'!U34+'Sol1_2018_DEAL_ONF_Lutte IC DSD'!U34+'Sol2_2019_DEAL_ONF_Lutte IC'!U34+'€8-xxxx(AAAA-AAAA)'!U34+'€9-xxxx(AAAA-AAAA)'!U34+'€10-xxxx(AAAA-AAAA)'!U34+'€11-xxxx(AAAA-AAAA)'!U34+'€12-xxxx(AAAA-AAAA)'!U34+'€13-xxxx(AAAA-AAAA)'!U34+'€14-xxxx(AAAA-AAAA)'!U34+'€15-xxxx(AAAA-AAAA)'!U34+'€16-xxxx(AAAA-AAAA)'!U34+'€17-xxxx(AAAA-AAAA)'!U34+'€18-xxxx(AAAA-AAAA)'!U34+'€19-xxxx(AAAA-AAAA)'!U34+'€20-xxxx(AAAA-AAAA)'!U34</f>
        <v>0</v>
      </c>
      <c r="AC34" s="639">
        <f>'EnC1_2017-22_DEAL_ONF_Animation'!V34+'EnC2_2018-22_FEDER_ONF_Conserv'!V34+'EnC3_2019-21_OFB-DEAL_ONF_Coli'!V34+'EnC4_2018-20_MTE_ONF_MIGBio'!V34+'EnC5_2020_DEAL_Titè_IPA Desira'!V34+'Sol1_2018_DEAL_ONF_Lutte IC DSD'!V34+'Sol2_2019_DEAL_ONF_Lutte IC'!V34+'€8-xxxx(AAAA-AAAA)'!V34+'€9-xxxx(AAAA-AAAA)'!V34+'€10-xxxx(AAAA-AAAA)'!V34+'€11-xxxx(AAAA-AAAA)'!V34+'€12-xxxx(AAAA-AAAA)'!V34+'€13-xxxx(AAAA-AAAA)'!V34+'€14-xxxx(AAAA-AAAA)'!V34+'€15-xxxx(AAAA-AAAA)'!V34+'€16-xxxx(AAAA-AAAA)'!V34+'€17-xxxx(AAAA-AAAA)'!V34+'€18-xxxx(AAAA-AAAA)'!V34+'€19-xxxx(AAAA-AAAA)'!V34+'€20-xxxx(AAAA-AAAA)'!V34</f>
        <v>0</v>
      </c>
      <c r="AD34" s="639">
        <f>'EnC1_2017-22_DEAL_ONF_Animation'!W34+'EnC2_2018-22_FEDER_ONF_Conserv'!W34+'EnC3_2019-21_OFB-DEAL_ONF_Coli'!W34+'EnC4_2018-20_MTE_ONF_MIGBio'!W34+'EnC5_2020_DEAL_Titè_IPA Desira'!W34+'Sol1_2018_DEAL_ONF_Lutte IC DSD'!W34+'Sol2_2019_DEAL_ONF_Lutte IC'!W34+'€8-xxxx(AAAA-AAAA)'!W34+'€9-xxxx(AAAA-AAAA)'!W34+'€10-xxxx(AAAA-AAAA)'!W34+'€11-xxxx(AAAA-AAAA)'!W34+'€12-xxxx(AAAA-AAAA)'!W34+'€13-xxxx(AAAA-AAAA)'!W34+'€14-xxxx(AAAA-AAAA)'!W34+'€15-xxxx(AAAA-AAAA)'!W34+'€16-xxxx(AAAA-AAAA)'!W34+'€17-xxxx(AAAA-AAAA)'!W34+'€18-xxxx(AAAA-AAAA)'!W34+'€19-xxxx(AAAA-AAAA)'!W34+'€20-xxxx(AAAA-AAAA)'!W34</f>
        <v>0</v>
      </c>
      <c r="AE34" s="639">
        <f>'EnC1_2017-22_DEAL_ONF_Animation'!X34+'EnC2_2018-22_FEDER_ONF_Conserv'!X34+'EnC3_2019-21_OFB-DEAL_ONF_Coli'!X34+'EnC4_2018-20_MTE_ONF_MIGBio'!X34+'EnC5_2020_DEAL_Titè_IPA Desira'!X34+'Sol1_2018_DEAL_ONF_Lutte IC DSD'!X34+'Sol2_2019_DEAL_ONF_Lutte IC'!X34+'€8-xxxx(AAAA-AAAA)'!X34+'€9-xxxx(AAAA-AAAA)'!X34+'€10-xxxx(AAAA-AAAA)'!X34+'€11-xxxx(AAAA-AAAA)'!X34+'€12-xxxx(AAAA-AAAA)'!X34+'€13-xxxx(AAAA-AAAA)'!X34+'€14-xxxx(AAAA-AAAA)'!X34+'€15-xxxx(AAAA-AAAA)'!X34+'€16-xxxx(AAAA-AAAA)'!X34+'€17-xxxx(AAAA-AAAA)'!X34+'€18-xxxx(AAAA-AAAA)'!X34+'€19-xxxx(AAAA-AAAA)'!X34+'€20-xxxx(AAAA-AAAA)'!X34</f>
        <v>0</v>
      </c>
      <c r="AF34" s="640">
        <f>'EnC1_2017-22_DEAL_ONF_Animation'!Y34+'EnC2_2018-22_FEDER_ONF_Conserv'!Y34+'EnC3_2019-21_OFB-DEAL_ONF_Coli'!Y34+'EnC4_2018-20_MTE_ONF_MIGBio'!Y34+'EnC5_2020_DEAL_Titè_IPA Desira'!Y34+'Sol1_2018_DEAL_ONF_Lutte IC DSD'!Y34+'Sol2_2019_DEAL_ONF_Lutte IC'!Y34+'€8-xxxx(AAAA-AAAA)'!Y34+'€9-xxxx(AAAA-AAAA)'!Y34+'€10-xxxx(AAAA-AAAA)'!Y34+'€11-xxxx(AAAA-AAAA)'!Y34+'€12-xxxx(AAAA-AAAA)'!Y34+'€13-xxxx(AAAA-AAAA)'!Y34+'€14-xxxx(AAAA-AAAA)'!Y34+'€15-xxxx(AAAA-AAAA)'!Y34+'€16-xxxx(AAAA-AAAA)'!Y34+'€17-xxxx(AAAA-AAAA)'!Y34+'€18-xxxx(AAAA-AAAA)'!Y34+'€19-xxxx(AAAA-AAAA)'!Y34+'€20-xxxx(AAAA-AAAA)'!Y34</f>
        <v>0</v>
      </c>
      <c r="AG34" s="621">
        <f t="shared" si="58"/>
        <v>0</v>
      </c>
      <c r="AH34" s="622">
        <f t="shared" si="48"/>
        <v>0</v>
      </c>
      <c r="AI34" s="641">
        <f>Q34-J34</f>
        <v>0</v>
      </c>
      <c r="AJ34" s="641">
        <f t="shared" si="49"/>
        <v>0</v>
      </c>
      <c r="AK34" s="641">
        <f t="shared" si="50"/>
        <v>0</v>
      </c>
      <c r="AL34" s="642">
        <f t="shared" si="51"/>
        <v>0</v>
      </c>
      <c r="AM34" s="623">
        <f t="shared" si="52"/>
        <v>0</v>
      </c>
      <c r="AN34" s="622">
        <f t="shared" si="53"/>
        <v>0</v>
      </c>
      <c r="AO34" s="641">
        <f t="shared" si="54"/>
        <v>0</v>
      </c>
      <c r="AP34" s="641">
        <f t="shared" si="55"/>
        <v>0</v>
      </c>
      <c r="AQ34" s="641">
        <f t="shared" si="56"/>
        <v>0</v>
      </c>
      <c r="AR34" s="643">
        <f t="shared" si="57"/>
        <v>0</v>
      </c>
      <c r="AS34" s="1133"/>
      <c r="AT34" s="18"/>
      <c r="AU34" s="18"/>
    </row>
    <row r="35" spans="1:47" ht="12.65" customHeight="1">
      <c r="A35" s="16"/>
      <c r="B35" s="1116"/>
      <c r="C35" s="1162"/>
      <c r="D35" s="1119"/>
      <c r="E35" s="1205"/>
      <c r="F35" s="1135"/>
      <c r="G35" s="498" t="s">
        <v>109</v>
      </c>
      <c r="H35" s="836"/>
      <c r="I35" s="837"/>
      <c r="J35" s="844"/>
      <c r="K35" s="844"/>
      <c r="L35" s="844"/>
      <c r="M35" s="845"/>
      <c r="N35" s="498" t="s">
        <v>109</v>
      </c>
      <c r="O35" s="212">
        <f>'EnC1_2017-22_DEAL_ONF_Animation'!H35+'EnC2_2018-22_FEDER_ONF_Conserv'!H35+'EnC3_2019-21_OFB-DEAL_ONF_Coli'!H35+'EnC4_2018-20_MTE_ONF_MIGBio'!H35+'EnC5_2020_DEAL_Titè_IPA Desira'!H35+'Sol1_2018_DEAL_ONF_Lutte IC DSD'!H35+'Sol2_2019_DEAL_ONF_Lutte IC'!H35+'€8-xxxx(AAAA-AAAA)'!H35+'€9-xxxx(AAAA-AAAA)'!H35+'€10-xxxx(AAAA-AAAA)'!H35+'€11-xxxx(AAAA-AAAA)'!H35+'€12-xxxx(AAAA-AAAA)'!H35+'€13-xxxx(AAAA-AAAA)'!H35+'€14-xxxx(AAAA-AAAA)'!H35+'€15-xxxx(AAAA-AAAA)'!H35+'€16-xxxx(AAAA-AAAA)'!H35+'€17-xxxx(AAAA-AAAA)'!H35+'€18-xxxx(AAAA-AAAA)'!H35+'€19-xxxx(AAAA-AAAA)'!H35+'€20-xxxx(AAAA-AAAA)'!H35</f>
        <v>0</v>
      </c>
      <c r="P35" s="213">
        <f>'EnC1_2017-22_DEAL_ONF_Animation'!I35+'EnC2_2018-22_FEDER_ONF_Conserv'!I35+'EnC3_2019-21_OFB-DEAL_ONF_Coli'!I35+'EnC4_2018-20_MTE_ONF_MIGBio'!I35+'EnC5_2020_DEAL_Titè_IPA Desira'!I35+'Sol1_2018_DEAL_ONF_Lutte IC DSD'!I35+'Sol2_2019_DEAL_ONF_Lutte IC'!I35+'€8-xxxx(AAAA-AAAA)'!I35+'€9-xxxx(AAAA-AAAA)'!I35+'€10-xxxx(AAAA-AAAA)'!I35+'€11-xxxx(AAAA-AAAA)'!I35+'€12-xxxx(AAAA-AAAA)'!I35+'€13-xxxx(AAAA-AAAA)'!I35+'€14-xxxx(AAAA-AAAA)'!I35+'€15-xxxx(AAAA-AAAA)'!I35+'€16-xxxx(AAAA-AAAA)'!I35+'€17-xxxx(AAAA-AAAA)'!I35+'€18-xxxx(AAAA-AAAA)'!I35+'€19-xxxx(AAAA-AAAA)'!I35+'€20-xxxx(AAAA-AAAA)'!I35</f>
        <v>0</v>
      </c>
      <c r="Q35" s="221">
        <f>'EnC1_2017-22_DEAL_ONF_Animation'!J35+'EnC2_2018-22_FEDER_ONF_Conserv'!J35+'EnC3_2019-21_OFB-DEAL_ONF_Coli'!J35+'EnC4_2018-20_MTE_ONF_MIGBio'!J35+'EnC5_2020_DEAL_Titè_IPA Desira'!J35+'Sol1_2018_DEAL_ONF_Lutte IC DSD'!J35+'Sol2_2019_DEAL_ONF_Lutte IC'!J35+'€8-xxxx(AAAA-AAAA)'!J35+'€9-xxxx(AAAA-AAAA)'!J35+'€10-xxxx(AAAA-AAAA)'!J35+'€11-xxxx(AAAA-AAAA)'!J35+'€12-xxxx(AAAA-AAAA)'!J35+'€13-xxxx(AAAA-AAAA)'!J35+'€14-xxxx(AAAA-AAAA)'!J35+'€15-xxxx(AAAA-AAAA)'!J35+'€16-xxxx(AAAA-AAAA)'!J35+'€17-xxxx(AAAA-AAAA)'!J35+'€18-xxxx(AAAA-AAAA)'!J35+'€19-xxxx(AAAA-AAAA)'!J35+'€20-xxxx(AAAA-AAAA)'!J35</f>
        <v>0</v>
      </c>
      <c r="R35" s="221">
        <f>'EnC1_2017-22_DEAL_ONF_Animation'!K35+'EnC2_2018-22_FEDER_ONF_Conserv'!K35+'EnC3_2019-21_OFB-DEAL_ONF_Coli'!K35+'EnC4_2018-20_MTE_ONF_MIGBio'!K35+'EnC5_2020_DEAL_Titè_IPA Desira'!K35+'Sol1_2018_DEAL_ONF_Lutte IC DSD'!K35+'Sol2_2019_DEAL_ONF_Lutte IC'!K35+'€8-xxxx(AAAA-AAAA)'!K35+'€9-xxxx(AAAA-AAAA)'!K35+'€10-xxxx(AAAA-AAAA)'!K35+'€11-xxxx(AAAA-AAAA)'!K35+'€12-xxxx(AAAA-AAAA)'!K35+'€13-xxxx(AAAA-AAAA)'!K35+'€14-xxxx(AAAA-AAAA)'!K35+'€15-xxxx(AAAA-AAAA)'!K35+'€16-xxxx(AAAA-AAAA)'!K35+'€17-xxxx(AAAA-AAAA)'!K35+'€18-xxxx(AAAA-AAAA)'!K35+'€19-xxxx(AAAA-AAAA)'!K35+'€20-xxxx(AAAA-AAAA)'!K35</f>
        <v>0</v>
      </c>
      <c r="S35" s="221">
        <f>'EnC1_2017-22_DEAL_ONF_Animation'!L35+'EnC2_2018-22_FEDER_ONF_Conserv'!L35+'EnC3_2019-21_OFB-DEAL_ONF_Coli'!L35+'EnC4_2018-20_MTE_ONF_MIGBio'!L35+'EnC5_2020_DEAL_Titè_IPA Desira'!L35+'Sol1_2018_DEAL_ONF_Lutte IC DSD'!L35+'Sol2_2019_DEAL_ONF_Lutte IC'!L35+'€8-xxxx(AAAA-AAAA)'!L35+'€9-xxxx(AAAA-AAAA)'!L35+'€10-xxxx(AAAA-AAAA)'!L35+'€11-xxxx(AAAA-AAAA)'!L35+'€12-xxxx(AAAA-AAAA)'!L35+'€13-xxxx(AAAA-AAAA)'!L35+'€14-xxxx(AAAA-AAAA)'!L35+'€15-xxxx(AAAA-AAAA)'!L35+'€16-xxxx(AAAA-AAAA)'!L35+'€17-xxxx(AAAA-AAAA)'!L35+'€18-xxxx(AAAA-AAAA)'!L35+'€19-xxxx(AAAA-AAAA)'!L35+'€20-xxxx(AAAA-AAAA)'!L35</f>
        <v>0</v>
      </c>
      <c r="T35" s="222">
        <f>'EnC1_2017-22_DEAL_ONF_Animation'!M35+'EnC2_2018-22_FEDER_ONF_Conserv'!M35+'EnC3_2019-21_OFB-DEAL_ONF_Coli'!M35+'EnC4_2018-20_MTE_ONF_MIGBio'!M35+'EnC5_2020_DEAL_Titè_IPA Desira'!M35+'Sol1_2018_DEAL_ONF_Lutte IC DSD'!M35+'Sol2_2019_DEAL_ONF_Lutte IC'!M35+'€8-xxxx(AAAA-AAAA)'!M35+'€9-xxxx(AAAA-AAAA)'!M35+'€10-xxxx(AAAA-AAAA)'!M35+'€11-xxxx(AAAA-AAAA)'!M35+'€12-xxxx(AAAA-AAAA)'!M35+'€13-xxxx(AAAA-AAAA)'!M35+'€14-xxxx(AAAA-AAAA)'!M35+'€15-xxxx(AAAA-AAAA)'!M35+'€16-xxxx(AAAA-AAAA)'!M35+'€17-xxxx(AAAA-AAAA)'!M35+'€18-xxxx(AAAA-AAAA)'!M35+'€19-xxxx(AAAA-AAAA)'!M35+'€20-xxxx(AAAA-AAAA)'!M35</f>
        <v>0</v>
      </c>
      <c r="U35" s="212">
        <f>'EnC1_2017-22_DEAL_ONF_Animation'!N35+'EnC2_2018-22_FEDER_ONF_Conserv'!N35+'EnC3_2019-21_OFB-DEAL_ONF_Coli'!N35+'EnC4_2018-20_MTE_ONF_MIGBio'!N35+'EnC5_2020_DEAL_Titè_IPA Desira'!N35+'Sol1_2018_DEAL_ONF_Lutte IC DSD'!N35+'Sol2_2019_DEAL_ONF_Lutte IC'!N35+'€8-xxxx(AAAA-AAAA)'!N35+'€9-xxxx(AAAA-AAAA)'!N35+'€10-xxxx(AAAA-AAAA)'!N35+'€11-xxxx(AAAA-AAAA)'!N35+'€12-xxxx(AAAA-AAAA)'!N35+'€13-xxxx(AAAA-AAAA)'!N35+'€14-xxxx(AAAA-AAAA)'!N35+'€15-xxxx(AAAA-AAAA)'!N35+'€16-xxxx(AAAA-AAAA)'!N35+'€17-xxxx(AAAA-AAAA)'!N35+'€18-xxxx(AAAA-AAAA)'!N35+'€19-xxxx(AAAA-AAAA)'!N35+'€20-xxxx(AAAA-AAAA)'!N35</f>
        <v>0</v>
      </c>
      <c r="V35" s="213">
        <f>'EnC1_2017-22_DEAL_ONF_Animation'!O35+'EnC2_2018-22_FEDER_ONF_Conserv'!O35+'EnC3_2019-21_OFB-DEAL_ONF_Coli'!O35+'EnC4_2018-20_MTE_ONF_MIGBio'!O35+'EnC5_2020_DEAL_Titè_IPA Desira'!O35+'Sol1_2018_DEAL_ONF_Lutte IC DSD'!O35+'Sol2_2019_DEAL_ONF_Lutte IC'!O35+'€8-xxxx(AAAA-AAAA)'!O35+'€9-xxxx(AAAA-AAAA)'!O35+'€10-xxxx(AAAA-AAAA)'!O35+'€11-xxxx(AAAA-AAAA)'!O35+'€12-xxxx(AAAA-AAAA)'!O35+'€13-xxxx(AAAA-AAAA)'!O35+'€14-xxxx(AAAA-AAAA)'!O35+'€15-xxxx(AAAA-AAAA)'!O35+'€16-xxxx(AAAA-AAAA)'!O35+'€17-xxxx(AAAA-AAAA)'!O35+'€18-xxxx(AAAA-AAAA)'!O35+'€19-xxxx(AAAA-AAAA)'!O35+'€20-xxxx(AAAA-AAAA)'!O35</f>
        <v>0</v>
      </c>
      <c r="W35" s="221">
        <f>'EnC1_2017-22_DEAL_ONF_Animation'!P35+'EnC2_2018-22_FEDER_ONF_Conserv'!P35+'EnC3_2019-21_OFB-DEAL_ONF_Coli'!P35+'EnC4_2018-20_MTE_ONF_MIGBio'!P35+'EnC5_2020_DEAL_Titè_IPA Desira'!P35+'Sol1_2018_DEAL_ONF_Lutte IC DSD'!P35+'Sol2_2019_DEAL_ONF_Lutte IC'!P35+'€8-xxxx(AAAA-AAAA)'!P35+'€9-xxxx(AAAA-AAAA)'!P35+'€10-xxxx(AAAA-AAAA)'!P35+'€11-xxxx(AAAA-AAAA)'!P35+'€12-xxxx(AAAA-AAAA)'!P35+'€13-xxxx(AAAA-AAAA)'!P35+'€14-xxxx(AAAA-AAAA)'!P35+'€15-xxxx(AAAA-AAAA)'!P35+'€16-xxxx(AAAA-AAAA)'!P35+'€17-xxxx(AAAA-AAAA)'!P35+'€18-xxxx(AAAA-AAAA)'!P35+'€19-xxxx(AAAA-AAAA)'!P35+'€20-xxxx(AAAA-AAAA)'!P35</f>
        <v>0</v>
      </c>
      <c r="X35" s="221">
        <f>'EnC1_2017-22_DEAL_ONF_Animation'!Q35+'EnC2_2018-22_FEDER_ONF_Conserv'!Q35+'EnC3_2019-21_OFB-DEAL_ONF_Coli'!Q35+'EnC4_2018-20_MTE_ONF_MIGBio'!Q35+'EnC5_2020_DEAL_Titè_IPA Desira'!Q35+'Sol1_2018_DEAL_ONF_Lutte IC DSD'!Q35+'Sol2_2019_DEAL_ONF_Lutte IC'!Q35+'€8-xxxx(AAAA-AAAA)'!Q35+'€9-xxxx(AAAA-AAAA)'!Q35+'€10-xxxx(AAAA-AAAA)'!Q35+'€11-xxxx(AAAA-AAAA)'!Q35+'€12-xxxx(AAAA-AAAA)'!Q35+'€13-xxxx(AAAA-AAAA)'!Q35+'€14-xxxx(AAAA-AAAA)'!Q35+'€15-xxxx(AAAA-AAAA)'!Q35+'€16-xxxx(AAAA-AAAA)'!Q35+'€17-xxxx(AAAA-AAAA)'!Q35+'€18-xxxx(AAAA-AAAA)'!Q35+'€19-xxxx(AAAA-AAAA)'!Q35+'€20-xxxx(AAAA-AAAA)'!Q35</f>
        <v>0</v>
      </c>
      <c r="Y35" s="221">
        <f>'EnC1_2017-22_DEAL_ONF_Animation'!R35+'EnC2_2018-22_FEDER_ONF_Conserv'!R35+'EnC3_2019-21_OFB-DEAL_ONF_Coli'!R35+'EnC4_2018-20_MTE_ONF_MIGBio'!R35+'EnC5_2020_DEAL_Titè_IPA Desira'!R35+'Sol1_2018_DEAL_ONF_Lutte IC DSD'!R35+'Sol2_2019_DEAL_ONF_Lutte IC'!R35+'€8-xxxx(AAAA-AAAA)'!R35+'€9-xxxx(AAAA-AAAA)'!R35+'€10-xxxx(AAAA-AAAA)'!R35+'€11-xxxx(AAAA-AAAA)'!R35+'€12-xxxx(AAAA-AAAA)'!R35+'€13-xxxx(AAAA-AAAA)'!R35+'€14-xxxx(AAAA-AAAA)'!R35+'€15-xxxx(AAAA-AAAA)'!R35+'€16-xxxx(AAAA-AAAA)'!R35+'€17-xxxx(AAAA-AAAA)'!R35+'€18-xxxx(AAAA-AAAA)'!R35+'€19-xxxx(AAAA-AAAA)'!R35+'€20-xxxx(AAAA-AAAA)'!R35</f>
        <v>0</v>
      </c>
      <c r="Z35" s="223">
        <f>'EnC1_2017-22_DEAL_ONF_Animation'!S35+'EnC2_2018-22_FEDER_ONF_Conserv'!S35+'EnC3_2019-21_OFB-DEAL_ONF_Coli'!S35+'EnC4_2018-20_MTE_ONF_MIGBio'!S35+'EnC5_2020_DEAL_Titè_IPA Desira'!S35+'Sol1_2018_DEAL_ONF_Lutte IC DSD'!S35+'Sol2_2019_DEAL_ONF_Lutte IC'!S35+'€8-xxxx(AAAA-AAAA)'!S35+'€9-xxxx(AAAA-AAAA)'!S35+'€10-xxxx(AAAA-AAAA)'!S35+'€11-xxxx(AAAA-AAAA)'!S35+'€12-xxxx(AAAA-AAAA)'!S35+'€13-xxxx(AAAA-AAAA)'!S35+'€14-xxxx(AAAA-AAAA)'!S35+'€15-xxxx(AAAA-AAAA)'!S35+'€16-xxxx(AAAA-AAAA)'!S35+'€17-xxxx(AAAA-AAAA)'!S35+'€18-xxxx(AAAA-AAAA)'!S35+'€19-xxxx(AAAA-AAAA)'!S35+'€20-xxxx(AAAA-AAAA)'!S35</f>
        <v>0</v>
      </c>
      <c r="AA35" s="625">
        <f>'EnC1_2017-22_DEAL_ONF_Animation'!T35+'EnC2_2018-22_FEDER_ONF_Conserv'!T35+'EnC3_2019-21_OFB-DEAL_ONF_Coli'!T35+'EnC4_2018-20_MTE_ONF_MIGBio'!T35+'EnC5_2020_DEAL_Titè_IPA Desira'!T35+'Sol1_2018_DEAL_ONF_Lutte IC DSD'!T35+'Sol2_2019_DEAL_ONF_Lutte IC'!T35+'€8-xxxx(AAAA-AAAA)'!T35+'€9-xxxx(AAAA-AAAA)'!T35+'€10-xxxx(AAAA-AAAA)'!T35+'€11-xxxx(AAAA-AAAA)'!T35+'€12-xxxx(AAAA-AAAA)'!T35+'€13-xxxx(AAAA-AAAA)'!T35+'€14-xxxx(AAAA-AAAA)'!T35+'€15-xxxx(AAAA-AAAA)'!T35+'€16-xxxx(AAAA-AAAA)'!T35+'€17-xxxx(AAAA-AAAA)'!T35+'€18-xxxx(AAAA-AAAA)'!T35+'€19-xxxx(AAAA-AAAA)'!T35+'€20-xxxx(AAAA-AAAA)'!T35</f>
        <v>0</v>
      </c>
      <c r="AB35" s="626">
        <f>'EnC1_2017-22_DEAL_ONF_Animation'!U35+'EnC2_2018-22_FEDER_ONF_Conserv'!U35+'EnC3_2019-21_OFB-DEAL_ONF_Coli'!U35+'EnC4_2018-20_MTE_ONF_MIGBio'!U35+'EnC5_2020_DEAL_Titè_IPA Desira'!U35+'Sol1_2018_DEAL_ONF_Lutte IC DSD'!U35+'Sol2_2019_DEAL_ONF_Lutte IC'!U35+'€8-xxxx(AAAA-AAAA)'!U35+'€9-xxxx(AAAA-AAAA)'!U35+'€10-xxxx(AAAA-AAAA)'!U35+'€11-xxxx(AAAA-AAAA)'!U35+'€12-xxxx(AAAA-AAAA)'!U35+'€13-xxxx(AAAA-AAAA)'!U35+'€14-xxxx(AAAA-AAAA)'!U35+'€15-xxxx(AAAA-AAAA)'!U35+'€16-xxxx(AAAA-AAAA)'!U35+'€17-xxxx(AAAA-AAAA)'!U35+'€18-xxxx(AAAA-AAAA)'!U35+'€19-xxxx(AAAA-AAAA)'!U35+'€20-xxxx(AAAA-AAAA)'!U35</f>
        <v>0</v>
      </c>
      <c r="AC35" s="644">
        <f>'EnC1_2017-22_DEAL_ONF_Animation'!V35+'EnC2_2018-22_FEDER_ONF_Conserv'!V35+'EnC3_2019-21_OFB-DEAL_ONF_Coli'!V35+'EnC4_2018-20_MTE_ONF_MIGBio'!V35+'EnC5_2020_DEAL_Titè_IPA Desira'!V35+'Sol1_2018_DEAL_ONF_Lutte IC DSD'!V35+'Sol2_2019_DEAL_ONF_Lutte IC'!V35+'€8-xxxx(AAAA-AAAA)'!V35+'€9-xxxx(AAAA-AAAA)'!V35+'€10-xxxx(AAAA-AAAA)'!V35+'€11-xxxx(AAAA-AAAA)'!V35+'€12-xxxx(AAAA-AAAA)'!V35+'€13-xxxx(AAAA-AAAA)'!V35+'€14-xxxx(AAAA-AAAA)'!V35+'€15-xxxx(AAAA-AAAA)'!V35+'€16-xxxx(AAAA-AAAA)'!V35+'€17-xxxx(AAAA-AAAA)'!V35+'€18-xxxx(AAAA-AAAA)'!V35+'€19-xxxx(AAAA-AAAA)'!V35+'€20-xxxx(AAAA-AAAA)'!V35</f>
        <v>0</v>
      </c>
      <c r="AD35" s="644">
        <f>'EnC1_2017-22_DEAL_ONF_Animation'!W35+'EnC2_2018-22_FEDER_ONF_Conserv'!W35+'EnC3_2019-21_OFB-DEAL_ONF_Coli'!W35+'EnC4_2018-20_MTE_ONF_MIGBio'!W35+'EnC5_2020_DEAL_Titè_IPA Desira'!W35+'Sol1_2018_DEAL_ONF_Lutte IC DSD'!W35+'Sol2_2019_DEAL_ONF_Lutte IC'!W35+'€8-xxxx(AAAA-AAAA)'!W35+'€9-xxxx(AAAA-AAAA)'!W35+'€10-xxxx(AAAA-AAAA)'!W35+'€11-xxxx(AAAA-AAAA)'!W35+'€12-xxxx(AAAA-AAAA)'!W35+'€13-xxxx(AAAA-AAAA)'!W35+'€14-xxxx(AAAA-AAAA)'!W35+'€15-xxxx(AAAA-AAAA)'!W35+'€16-xxxx(AAAA-AAAA)'!W35+'€17-xxxx(AAAA-AAAA)'!W35+'€18-xxxx(AAAA-AAAA)'!W35+'€19-xxxx(AAAA-AAAA)'!W35+'€20-xxxx(AAAA-AAAA)'!W35</f>
        <v>0</v>
      </c>
      <c r="AE35" s="644">
        <f>'EnC1_2017-22_DEAL_ONF_Animation'!X35+'EnC2_2018-22_FEDER_ONF_Conserv'!X35+'EnC3_2019-21_OFB-DEAL_ONF_Coli'!X35+'EnC4_2018-20_MTE_ONF_MIGBio'!X35+'EnC5_2020_DEAL_Titè_IPA Desira'!X35+'Sol1_2018_DEAL_ONF_Lutte IC DSD'!X35+'Sol2_2019_DEAL_ONF_Lutte IC'!X35+'€8-xxxx(AAAA-AAAA)'!X35+'€9-xxxx(AAAA-AAAA)'!X35+'€10-xxxx(AAAA-AAAA)'!X35+'€11-xxxx(AAAA-AAAA)'!X35+'€12-xxxx(AAAA-AAAA)'!X35+'€13-xxxx(AAAA-AAAA)'!X35+'€14-xxxx(AAAA-AAAA)'!X35+'€15-xxxx(AAAA-AAAA)'!X35+'€16-xxxx(AAAA-AAAA)'!X35+'€17-xxxx(AAAA-AAAA)'!X35+'€18-xxxx(AAAA-AAAA)'!X35+'€19-xxxx(AAAA-AAAA)'!X35+'€20-xxxx(AAAA-AAAA)'!X35</f>
        <v>0</v>
      </c>
      <c r="AF35" s="645">
        <f>'EnC1_2017-22_DEAL_ONF_Animation'!Y35+'EnC2_2018-22_FEDER_ONF_Conserv'!Y35+'EnC3_2019-21_OFB-DEAL_ONF_Coli'!Y35+'EnC4_2018-20_MTE_ONF_MIGBio'!Y35+'EnC5_2020_DEAL_Titè_IPA Desira'!Y35+'Sol1_2018_DEAL_ONF_Lutte IC DSD'!Y35+'Sol2_2019_DEAL_ONF_Lutte IC'!Y35+'€8-xxxx(AAAA-AAAA)'!Y35+'€9-xxxx(AAAA-AAAA)'!Y35+'€10-xxxx(AAAA-AAAA)'!Y35+'€11-xxxx(AAAA-AAAA)'!Y35+'€12-xxxx(AAAA-AAAA)'!Y35+'€13-xxxx(AAAA-AAAA)'!Y35+'€14-xxxx(AAAA-AAAA)'!Y35+'€15-xxxx(AAAA-AAAA)'!Y35+'€16-xxxx(AAAA-AAAA)'!Y35+'€17-xxxx(AAAA-AAAA)'!Y35+'€18-xxxx(AAAA-AAAA)'!Y35+'€19-xxxx(AAAA-AAAA)'!Y35+'€20-xxxx(AAAA-AAAA)'!Y35</f>
        <v>0</v>
      </c>
      <c r="AG35" s="629">
        <f t="shared" si="58"/>
        <v>0</v>
      </c>
      <c r="AH35" s="630">
        <f t="shared" si="48"/>
        <v>0</v>
      </c>
      <c r="AI35" s="646">
        <f t="shared" si="48"/>
        <v>0</v>
      </c>
      <c r="AJ35" s="646">
        <f t="shared" si="49"/>
        <v>0</v>
      </c>
      <c r="AK35" s="646">
        <f t="shared" si="50"/>
        <v>0</v>
      </c>
      <c r="AL35" s="647">
        <f t="shared" si="51"/>
        <v>0</v>
      </c>
      <c r="AM35" s="632">
        <f t="shared" si="52"/>
        <v>0</v>
      </c>
      <c r="AN35" s="630">
        <f t="shared" si="53"/>
        <v>0</v>
      </c>
      <c r="AO35" s="646">
        <f t="shared" si="54"/>
        <v>0</v>
      </c>
      <c r="AP35" s="646">
        <f t="shared" si="55"/>
        <v>0</v>
      </c>
      <c r="AQ35" s="646">
        <f t="shared" si="56"/>
        <v>0</v>
      </c>
      <c r="AR35" s="648">
        <f t="shared" si="57"/>
        <v>0</v>
      </c>
      <c r="AS35" s="1133"/>
      <c r="AT35" s="18"/>
      <c r="AU35" s="18"/>
    </row>
    <row r="36" spans="1:47" s="38" customFormat="1" ht="12.5" customHeight="1">
      <c r="A36" s="16"/>
      <c r="B36" s="1116"/>
      <c r="C36" s="1162"/>
      <c r="D36" s="1127" t="s">
        <v>27</v>
      </c>
      <c r="E36" s="1169" t="s">
        <v>75</v>
      </c>
      <c r="F36" s="1136">
        <v>1</v>
      </c>
      <c r="G36" s="496" t="s">
        <v>106</v>
      </c>
      <c r="H36" s="157">
        <v>0</v>
      </c>
      <c r="I36" s="832">
        <v>0</v>
      </c>
      <c r="J36" s="833"/>
      <c r="K36" s="833"/>
      <c r="L36" s="833"/>
      <c r="M36" s="834"/>
      <c r="N36" s="496" t="s">
        <v>106</v>
      </c>
      <c r="O36" s="206">
        <f>'EnC1_2017-22_DEAL_ONF_Animation'!H36+'EnC2_2018-22_FEDER_ONF_Conserv'!H36+'EnC3_2019-21_OFB-DEAL_ONF_Coli'!H36+'EnC4_2018-20_MTE_ONF_MIGBio'!H36+'EnC5_2020_DEAL_Titè_IPA Desira'!H36+'Sol1_2018_DEAL_ONF_Lutte IC DSD'!H36+'Sol2_2019_DEAL_ONF_Lutte IC'!H36+'€8-xxxx(AAAA-AAAA)'!H36+'€9-xxxx(AAAA-AAAA)'!H36+'€10-xxxx(AAAA-AAAA)'!H36+'€11-xxxx(AAAA-AAAA)'!H36+'€12-xxxx(AAAA-AAAA)'!H36+'€13-xxxx(AAAA-AAAA)'!H36+'€14-xxxx(AAAA-AAAA)'!H36+'€15-xxxx(AAAA-AAAA)'!H36+'€16-xxxx(AAAA-AAAA)'!H36+'€17-xxxx(AAAA-AAAA)'!H36+'€18-xxxx(AAAA-AAAA)'!H36+'€19-xxxx(AAAA-AAAA)'!H36+'€20-xxxx(AAAA-AAAA)'!H36</f>
        <v>0</v>
      </c>
      <c r="P36" s="207">
        <f>'EnC1_2017-22_DEAL_ONF_Animation'!I36+'EnC2_2018-22_FEDER_ONF_Conserv'!I36+'EnC3_2019-21_OFB-DEAL_ONF_Coli'!I36+'EnC4_2018-20_MTE_ONF_MIGBio'!I36+'EnC5_2020_DEAL_Titè_IPA Desira'!I36+'Sol1_2018_DEAL_ONF_Lutte IC DSD'!I36+'Sol2_2019_DEAL_ONF_Lutte IC'!I36+'€8-xxxx(AAAA-AAAA)'!I36+'€9-xxxx(AAAA-AAAA)'!I36+'€10-xxxx(AAAA-AAAA)'!I36+'€11-xxxx(AAAA-AAAA)'!I36+'€12-xxxx(AAAA-AAAA)'!I36+'€13-xxxx(AAAA-AAAA)'!I36+'€14-xxxx(AAAA-AAAA)'!I36+'€15-xxxx(AAAA-AAAA)'!I36+'€16-xxxx(AAAA-AAAA)'!I36+'€17-xxxx(AAAA-AAAA)'!I36+'€18-xxxx(AAAA-AAAA)'!I36+'€19-xxxx(AAAA-AAAA)'!I36+'€20-xxxx(AAAA-AAAA)'!I36</f>
        <v>0</v>
      </c>
      <c r="Q36" s="159">
        <f>'EnC1_2017-22_DEAL_ONF_Animation'!J36+'EnC2_2018-22_FEDER_ONF_Conserv'!J36+'EnC3_2019-21_OFB-DEAL_ONF_Coli'!J36+'EnC4_2018-20_MTE_ONF_MIGBio'!J36+'EnC5_2020_DEAL_Titè_IPA Desira'!J36+'Sol1_2018_DEAL_ONF_Lutte IC DSD'!J36+'Sol2_2019_DEAL_ONF_Lutte IC'!J36+'€8-xxxx(AAAA-AAAA)'!J36+'€9-xxxx(AAAA-AAAA)'!J36+'€10-xxxx(AAAA-AAAA)'!J36+'€11-xxxx(AAAA-AAAA)'!J36+'€12-xxxx(AAAA-AAAA)'!J36+'€13-xxxx(AAAA-AAAA)'!J36+'€14-xxxx(AAAA-AAAA)'!J36+'€15-xxxx(AAAA-AAAA)'!J36+'€16-xxxx(AAAA-AAAA)'!J36+'€17-xxxx(AAAA-AAAA)'!J36+'€18-xxxx(AAAA-AAAA)'!J36+'€19-xxxx(AAAA-AAAA)'!J36+'€20-xxxx(AAAA-AAAA)'!J36</f>
        <v>0</v>
      </c>
      <c r="R36" s="159">
        <f>'EnC1_2017-22_DEAL_ONF_Animation'!K36+'EnC2_2018-22_FEDER_ONF_Conserv'!K36+'EnC3_2019-21_OFB-DEAL_ONF_Coli'!K36+'EnC4_2018-20_MTE_ONF_MIGBio'!K36+'EnC5_2020_DEAL_Titè_IPA Desira'!K36+'Sol1_2018_DEAL_ONF_Lutte IC DSD'!K36+'Sol2_2019_DEAL_ONF_Lutte IC'!K36+'€8-xxxx(AAAA-AAAA)'!K36+'€9-xxxx(AAAA-AAAA)'!K36+'€10-xxxx(AAAA-AAAA)'!K36+'€11-xxxx(AAAA-AAAA)'!K36+'€12-xxxx(AAAA-AAAA)'!K36+'€13-xxxx(AAAA-AAAA)'!K36+'€14-xxxx(AAAA-AAAA)'!K36+'€15-xxxx(AAAA-AAAA)'!K36+'€16-xxxx(AAAA-AAAA)'!K36+'€17-xxxx(AAAA-AAAA)'!K36+'€18-xxxx(AAAA-AAAA)'!K36+'€19-xxxx(AAAA-AAAA)'!K36+'€20-xxxx(AAAA-AAAA)'!K36</f>
        <v>0</v>
      </c>
      <c r="S36" s="159">
        <f>'EnC1_2017-22_DEAL_ONF_Animation'!L36+'EnC2_2018-22_FEDER_ONF_Conserv'!L36+'EnC3_2019-21_OFB-DEAL_ONF_Coli'!L36+'EnC4_2018-20_MTE_ONF_MIGBio'!L36+'EnC5_2020_DEAL_Titè_IPA Desira'!L36+'Sol1_2018_DEAL_ONF_Lutte IC DSD'!L36+'Sol2_2019_DEAL_ONF_Lutte IC'!L36+'€8-xxxx(AAAA-AAAA)'!L36+'€9-xxxx(AAAA-AAAA)'!L36+'€10-xxxx(AAAA-AAAA)'!L36+'€11-xxxx(AAAA-AAAA)'!L36+'€12-xxxx(AAAA-AAAA)'!L36+'€13-xxxx(AAAA-AAAA)'!L36+'€14-xxxx(AAAA-AAAA)'!L36+'€15-xxxx(AAAA-AAAA)'!L36+'€16-xxxx(AAAA-AAAA)'!L36+'€17-xxxx(AAAA-AAAA)'!L36+'€18-xxxx(AAAA-AAAA)'!L36+'€19-xxxx(AAAA-AAAA)'!L36+'€20-xxxx(AAAA-AAAA)'!L36</f>
        <v>0</v>
      </c>
      <c r="T36" s="208">
        <f>'EnC1_2017-22_DEAL_ONF_Animation'!M36+'EnC2_2018-22_FEDER_ONF_Conserv'!M36+'EnC3_2019-21_OFB-DEAL_ONF_Coli'!M36+'EnC4_2018-20_MTE_ONF_MIGBio'!M36+'EnC5_2020_DEAL_Titè_IPA Desira'!M36+'Sol1_2018_DEAL_ONF_Lutte IC DSD'!M36+'Sol2_2019_DEAL_ONF_Lutte IC'!M36+'€8-xxxx(AAAA-AAAA)'!M36+'€9-xxxx(AAAA-AAAA)'!M36+'€10-xxxx(AAAA-AAAA)'!M36+'€11-xxxx(AAAA-AAAA)'!M36+'€12-xxxx(AAAA-AAAA)'!M36+'€13-xxxx(AAAA-AAAA)'!M36+'€14-xxxx(AAAA-AAAA)'!M36+'€15-xxxx(AAAA-AAAA)'!M36+'€16-xxxx(AAAA-AAAA)'!M36+'€17-xxxx(AAAA-AAAA)'!M36+'€18-xxxx(AAAA-AAAA)'!M36+'€19-xxxx(AAAA-AAAA)'!M36+'€20-xxxx(AAAA-AAAA)'!M36</f>
        <v>0</v>
      </c>
      <c r="U36" s="206">
        <f>'EnC1_2017-22_DEAL_ONF_Animation'!N36+'EnC2_2018-22_FEDER_ONF_Conserv'!N36+'EnC3_2019-21_OFB-DEAL_ONF_Coli'!N36+'EnC4_2018-20_MTE_ONF_MIGBio'!N36+'EnC5_2020_DEAL_Titè_IPA Desira'!N36+'Sol1_2018_DEAL_ONF_Lutte IC DSD'!N36+'Sol2_2019_DEAL_ONF_Lutte IC'!N36+'€8-xxxx(AAAA-AAAA)'!N36+'€9-xxxx(AAAA-AAAA)'!N36+'€10-xxxx(AAAA-AAAA)'!N36+'€11-xxxx(AAAA-AAAA)'!N36+'€12-xxxx(AAAA-AAAA)'!N36+'€13-xxxx(AAAA-AAAA)'!N36+'€14-xxxx(AAAA-AAAA)'!N36+'€15-xxxx(AAAA-AAAA)'!N36+'€16-xxxx(AAAA-AAAA)'!N36+'€17-xxxx(AAAA-AAAA)'!N36+'€18-xxxx(AAAA-AAAA)'!N36+'€19-xxxx(AAAA-AAAA)'!N36+'€20-xxxx(AAAA-AAAA)'!N36</f>
        <v>0</v>
      </c>
      <c r="V36" s="207">
        <f>'EnC1_2017-22_DEAL_ONF_Animation'!O36+'EnC2_2018-22_FEDER_ONF_Conserv'!O36+'EnC3_2019-21_OFB-DEAL_ONF_Coli'!O36+'EnC4_2018-20_MTE_ONF_MIGBio'!O36+'EnC5_2020_DEAL_Titè_IPA Desira'!O36+'Sol1_2018_DEAL_ONF_Lutte IC DSD'!O36+'Sol2_2019_DEAL_ONF_Lutte IC'!O36+'€8-xxxx(AAAA-AAAA)'!O36+'€9-xxxx(AAAA-AAAA)'!O36+'€10-xxxx(AAAA-AAAA)'!O36+'€11-xxxx(AAAA-AAAA)'!O36+'€12-xxxx(AAAA-AAAA)'!O36+'€13-xxxx(AAAA-AAAA)'!O36+'€14-xxxx(AAAA-AAAA)'!O36+'€15-xxxx(AAAA-AAAA)'!O36+'€16-xxxx(AAAA-AAAA)'!O36+'€17-xxxx(AAAA-AAAA)'!O36+'€18-xxxx(AAAA-AAAA)'!O36+'€19-xxxx(AAAA-AAAA)'!O36+'€20-xxxx(AAAA-AAAA)'!O36</f>
        <v>0</v>
      </c>
      <c r="W36" s="159">
        <f>'EnC1_2017-22_DEAL_ONF_Animation'!P36+'EnC2_2018-22_FEDER_ONF_Conserv'!P36+'EnC3_2019-21_OFB-DEAL_ONF_Coli'!P36+'EnC4_2018-20_MTE_ONF_MIGBio'!P36+'EnC5_2020_DEAL_Titè_IPA Desira'!P36+'Sol1_2018_DEAL_ONF_Lutte IC DSD'!P36+'Sol2_2019_DEAL_ONF_Lutte IC'!P36+'€8-xxxx(AAAA-AAAA)'!P36+'€9-xxxx(AAAA-AAAA)'!P36+'€10-xxxx(AAAA-AAAA)'!P36+'€11-xxxx(AAAA-AAAA)'!P36+'€12-xxxx(AAAA-AAAA)'!P36+'€13-xxxx(AAAA-AAAA)'!P36+'€14-xxxx(AAAA-AAAA)'!P36+'€15-xxxx(AAAA-AAAA)'!P36+'€16-xxxx(AAAA-AAAA)'!P36+'€17-xxxx(AAAA-AAAA)'!P36+'€18-xxxx(AAAA-AAAA)'!P36+'€19-xxxx(AAAA-AAAA)'!P36+'€20-xxxx(AAAA-AAAA)'!P36</f>
        <v>0</v>
      </c>
      <c r="X36" s="159">
        <f>'EnC1_2017-22_DEAL_ONF_Animation'!Q36+'EnC2_2018-22_FEDER_ONF_Conserv'!Q36+'EnC3_2019-21_OFB-DEAL_ONF_Coli'!Q36+'EnC4_2018-20_MTE_ONF_MIGBio'!Q36+'EnC5_2020_DEAL_Titè_IPA Desira'!Q36+'Sol1_2018_DEAL_ONF_Lutte IC DSD'!Q36+'Sol2_2019_DEAL_ONF_Lutte IC'!Q36+'€8-xxxx(AAAA-AAAA)'!Q36+'€9-xxxx(AAAA-AAAA)'!Q36+'€10-xxxx(AAAA-AAAA)'!Q36+'€11-xxxx(AAAA-AAAA)'!Q36+'€12-xxxx(AAAA-AAAA)'!Q36+'€13-xxxx(AAAA-AAAA)'!Q36+'€14-xxxx(AAAA-AAAA)'!Q36+'€15-xxxx(AAAA-AAAA)'!Q36+'€16-xxxx(AAAA-AAAA)'!Q36+'€17-xxxx(AAAA-AAAA)'!Q36+'€18-xxxx(AAAA-AAAA)'!Q36+'€19-xxxx(AAAA-AAAA)'!Q36+'€20-xxxx(AAAA-AAAA)'!Q36</f>
        <v>0</v>
      </c>
      <c r="Y36" s="159">
        <f>'EnC1_2017-22_DEAL_ONF_Animation'!R36+'EnC2_2018-22_FEDER_ONF_Conserv'!R36+'EnC3_2019-21_OFB-DEAL_ONF_Coli'!R36+'EnC4_2018-20_MTE_ONF_MIGBio'!R36+'EnC5_2020_DEAL_Titè_IPA Desira'!R36+'Sol1_2018_DEAL_ONF_Lutte IC DSD'!R36+'Sol2_2019_DEAL_ONF_Lutte IC'!R36+'€8-xxxx(AAAA-AAAA)'!R36+'€9-xxxx(AAAA-AAAA)'!R36+'€10-xxxx(AAAA-AAAA)'!R36+'€11-xxxx(AAAA-AAAA)'!R36+'€12-xxxx(AAAA-AAAA)'!R36+'€13-xxxx(AAAA-AAAA)'!R36+'€14-xxxx(AAAA-AAAA)'!R36+'€15-xxxx(AAAA-AAAA)'!R36+'€16-xxxx(AAAA-AAAA)'!R36+'€17-xxxx(AAAA-AAAA)'!R36+'€18-xxxx(AAAA-AAAA)'!R36+'€19-xxxx(AAAA-AAAA)'!R36+'€20-xxxx(AAAA-AAAA)'!R36</f>
        <v>0</v>
      </c>
      <c r="Z36" s="160">
        <f>'EnC1_2017-22_DEAL_ONF_Animation'!S36+'EnC2_2018-22_FEDER_ONF_Conserv'!S36+'EnC3_2019-21_OFB-DEAL_ONF_Coli'!S36+'EnC4_2018-20_MTE_ONF_MIGBio'!S36+'EnC5_2020_DEAL_Titè_IPA Desira'!S36+'Sol1_2018_DEAL_ONF_Lutte IC DSD'!S36+'Sol2_2019_DEAL_ONF_Lutte IC'!S36+'€8-xxxx(AAAA-AAAA)'!S36+'€9-xxxx(AAAA-AAAA)'!S36+'€10-xxxx(AAAA-AAAA)'!S36+'€11-xxxx(AAAA-AAAA)'!S36+'€12-xxxx(AAAA-AAAA)'!S36+'€13-xxxx(AAAA-AAAA)'!S36+'€14-xxxx(AAAA-AAAA)'!S36+'€15-xxxx(AAAA-AAAA)'!S36+'€16-xxxx(AAAA-AAAA)'!S36+'€17-xxxx(AAAA-AAAA)'!S36+'€18-xxxx(AAAA-AAAA)'!S36+'€19-xxxx(AAAA-AAAA)'!S36+'€20-xxxx(AAAA-AAAA)'!S36</f>
        <v>0</v>
      </c>
      <c r="AA36" s="609">
        <f>'EnC1_2017-22_DEAL_ONF_Animation'!T36+'EnC2_2018-22_FEDER_ONF_Conserv'!T36+'EnC3_2019-21_OFB-DEAL_ONF_Coli'!T36+'EnC4_2018-20_MTE_ONF_MIGBio'!T36+'EnC5_2020_DEAL_Titè_IPA Desira'!T36+'Sol1_2018_DEAL_ONF_Lutte IC DSD'!T36+'Sol2_2019_DEAL_ONF_Lutte IC'!T36+'€8-xxxx(AAAA-AAAA)'!T36+'€9-xxxx(AAAA-AAAA)'!T36+'€10-xxxx(AAAA-AAAA)'!T36+'€11-xxxx(AAAA-AAAA)'!T36+'€12-xxxx(AAAA-AAAA)'!T36+'€13-xxxx(AAAA-AAAA)'!T36+'€14-xxxx(AAAA-AAAA)'!T36+'€15-xxxx(AAAA-AAAA)'!T36+'€16-xxxx(AAAA-AAAA)'!T36+'€17-xxxx(AAAA-AAAA)'!T36+'€18-xxxx(AAAA-AAAA)'!T36+'€19-xxxx(AAAA-AAAA)'!T36+'€20-xxxx(AAAA-AAAA)'!T36</f>
        <v>0</v>
      </c>
      <c r="AB36" s="610">
        <f>'EnC1_2017-22_DEAL_ONF_Animation'!U36+'EnC2_2018-22_FEDER_ONF_Conserv'!U36+'EnC3_2019-21_OFB-DEAL_ONF_Coli'!U36+'EnC4_2018-20_MTE_ONF_MIGBio'!U36+'EnC5_2020_DEAL_Titè_IPA Desira'!U36+'Sol1_2018_DEAL_ONF_Lutte IC DSD'!U36+'Sol2_2019_DEAL_ONF_Lutte IC'!U36+'€8-xxxx(AAAA-AAAA)'!U36+'€9-xxxx(AAAA-AAAA)'!U36+'€10-xxxx(AAAA-AAAA)'!U36+'€11-xxxx(AAAA-AAAA)'!U36+'€12-xxxx(AAAA-AAAA)'!U36+'€13-xxxx(AAAA-AAAA)'!U36+'€14-xxxx(AAAA-AAAA)'!U36+'€15-xxxx(AAAA-AAAA)'!U36+'€16-xxxx(AAAA-AAAA)'!U36+'€17-xxxx(AAAA-AAAA)'!U36+'€18-xxxx(AAAA-AAAA)'!U36+'€19-xxxx(AAAA-AAAA)'!U36+'€20-xxxx(AAAA-AAAA)'!U36</f>
        <v>0</v>
      </c>
      <c r="AC36" s="649">
        <f>'EnC1_2017-22_DEAL_ONF_Animation'!V36+'EnC2_2018-22_FEDER_ONF_Conserv'!V36+'EnC3_2019-21_OFB-DEAL_ONF_Coli'!V36+'EnC4_2018-20_MTE_ONF_MIGBio'!V36+'EnC5_2020_DEAL_Titè_IPA Desira'!V36+'Sol1_2018_DEAL_ONF_Lutte IC DSD'!V36+'Sol2_2019_DEAL_ONF_Lutte IC'!V36+'€8-xxxx(AAAA-AAAA)'!V36+'€9-xxxx(AAAA-AAAA)'!V36+'€10-xxxx(AAAA-AAAA)'!V36+'€11-xxxx(AAAA-AAAA)'!V36+'€12-xxxx(AAAA-AAAA)'!V36+'€13-xxxx(AAAA-AAAA)'!V36+'€14-xxxx(AAAA-AAAA)'!V36+'€15-xxxx(AAAA-AAAA)'!V36+'€16-xxxx(AAAA-AAAA)'!V36+'€17-xxxx(AAAA-AAAA)'!V36+'€18-xxxx(AAAA-AAAA)'!V36+'€19-xxxx(AAAA-AAAA)'!V36+'€20-xxxx(AAAA-AAAA)'!V36</f>
        <v>0</v>
      </c>
      <c r="AD36" s="649">
        <f>'EnC1_2017-22_DEAL_ONF_Animation'!W36+'EnC2_2018-22_FEDER_ONF_Conserv'!W36+'EnC3_2019-21_OFB-DEAL_ONF_Coli'!W36+'EnC4_2018-20_MTE_ONF_MIGBio'!W36+'EnC5_2020_DEAL_Titè_IPA Desira'!W36+'Sol1_2018_DEAL_ONF_Lutte IC DSD'!W36+'Sol2_2019_DEAL_ONF_Lutte IC'!W36+'€8-xxxx(AAAA-AAAA)'!W36+'€9-xxxx(AAAA-AAAA)'!W36+'€10-xxxx(AAAA-AAAA)'!W36+'€11-xxxx(AAAA-AAAA)'!W36+'€12-xxxx(AAAA-AAAA)'!W36+'€13-xxxx(AAAA-AAAA)'!W36+'€14-xxxx(AAAA-AAAA)'!W36+'€15-xxxx(AAAA-AAAA)'!W36+'€16-xxxx(AAAA-AAAA)'!W36+'€17-xxxx(AAAA-AAAA)'!W36+'€18-xxxx(AAAA-AAAA)'!W36+'€19-xxxx(AAAA-AAAA)'!W36+'€20-xxxx(AAAA-AAAA)'!W36</f>
        <v>0</v>
      </c>
      <c r="AE36" s="649">
        <f>'EnC1_2017-22_DEAL_ONF_Animation'!X36+'EnC2_2018-22_FEDER_ONF_Conserv'!X36+'EnC3_2019-21_OFB-DEAL_ONF_Coli'!X36+'EnC4_2018-20_MTE_ONF_MIGBio'!X36+'EnC5_2020_DEAL_Titè_IPA Desira'!X36+'Sol1_2018_DEAL_ONF_Lutte IC DSD'!X36+'Sol2_2019_DEAL_ONF_Lutte IC'!X36+'€8-xxxx(AAAA-AAAA)'!X36+'€9-xxxx(AAAA-AAAA)'!X36+'€10-xxxx(AAAA-AAAA)'!X36+'€11-xxxx(AAAA-AAAA)'!X36+'€12-xxxx(AAAA-AAAA)'!X36+'€13-xxxx(AAAA-AAAA)'!X36+'€14-xxxx(AAAA-AAAA)'!X36+'€15-xxxx(AAAA-AAAA)'!X36+'€16-xxxx(AAAA-AAAA)'!X36+'€17-xxxx(AAAA-AAAA)'!X36+'€18-xxxx(AAAA-AAAA)'!X36+'€19-xxxx(AAAA-AAAA)'!X36+'€20-xxxx(AAAA-AAAA)'!X36</f>
        <v>0</v>
      </c>
      <c r="AF36" s="612">
        <f>'EnC1_2017-22_DEAL_ONF_Animation'!Y36+'EnC2_2018-22_FEDER_ONF_Conserv'!Y36+'EnC3_2019-21_OFB-DEAL_ONF_Coli'!Y36+'EnC4_2018-20_MTE_ONF_MIGBio'!Y36+'EnC5_2020_DEAL_Titè_IPA Desira'!Y36+'Sol1_2018_DEAL_ONF_Lutte IC DSD'!Y36+'Sol2_2019_DEAL_ONF_Lutte IC'!Y36+'€8-xxxx(AAAA-AAAA)'!Y36+'€9-xxxx(AAAA-AAAA)'!Y36+'€10-xxxx(AAAA-AAAA)'!Y36+'€11-xxxx(AAAA-AAAA)'!Y36+'€12-xxxx(AAAA-AAAA)'!Y36+'€13-xxxx(AAAA-AAAA)'!Y36+'€14-xxxx(AAAA-AAAA)'!Y36+'€15-xxxx(AAAA-AAAA)'!Y36+'€16-xxxx(AAAA-AAAA)'!Y36+'€17-xxxx(AAAA-AAAA)'!Y36+'€18-xxxx(AAAA-AAAA)'!Y36+'€19-xxxx(AAAA-AAAA)'!Y36+'€20-xxxx(AAAA-AAAA)'!Y36</f>
        <v>0</v>
      </c>
      <c r="AG36" s="613">
        <f t="shared" si="58"/>
        <v>0</v>
      </c>
      <c r="AH36" s="614">
        <f t="shared" si="48"/>
        <v>0</v>
      </c>
      <c r="AI36" s="785">
        <f t="shared" ref="AI36:AI99" si="60">Q36-J36</f>
        <v>0</v>
      </c>
      <c r="AJ36" s="785">
        <f t="shared" ref="AJ36:AJ99" si="61">R36-K36</f>
        <v>0</v>
      </c>
      <c r="AK36" s="785">
        <f t="shared" ref="AK36:AK99" si="62">S36-L36</f>
        <v>0</v>
      </c>
      <c r="AL36" s="787">
        <f t="shared" ref="AL36:AL99" si="63">T36-M36</f>
        <v>0</v>
      </c>
      <c r="AM36" s="615">
        <f t="shared" ref="AM36:AM99" si="64">U36-H36</f>
        <v>0</v>
      </c>
      <c r="AN36" s="614">
        <f t="shared" ref="AN36:AN99" si="65">V36-I36</f>
        <v>0</v>
      </c>
      <c r="AO36" s="785">
        <f t="shared" ref="AO36:AO99" si="66">W36-J36</f>
        <v>0</v>
      </c>
      <c r="AP36" s="785">
        <f t="shared" ref="AP36:AP99" si="67">X36-K36</f>
        <v>0</v>
      </c>
      <c r="AQ36" s="785">
        <f t="shared" ref="AQ36:AQ99" si="68">Y36-L36</f>
        <v>0</v>
      </c>
      <c r="AR36" s="789">
        <f t="shared" ref="AR36:AR99" si="69">Z36-M36</f>
        <v>0</v>
      </c>
      <c r="AS36" s="47"/>
      <c r="AT36" s="18"/>
      <c r="AU36" s="18"/>
    </row>
    <row r="37" spans="1:47" s="38" customFormat="1" ht="12.5" customHeight="1">
      <c r="A37" s="16"/>
      <c r="B37" s="1116"/>
      <c r="C37" s="1162"/>
      <c r="D37" s="1119"/>
      <c r="E37" s="1170"/>
      <c r="F37" s="1135"/>
      <c r="G37" s="497" t="s">
        <v>108</v>
      </c>
      <c r="H37" s="835"/>
      <c r="I37" s="830"/>
      <c r="J37" s="828"/>
      <c r="K37" s="828"/>
      <c r="L37" s="828"/>
      <c r="M37" s="829"/>
      <c r="N37" s="497" t="s">
        <v>108</v>
      </c>
      <c r="O37" s="209">
        <f>'EnC1_2017-22_DEAL_ONF_Animation'!H37+'EnC2_2018-22_FEDER_ONF_Conserv'!H37+'EnC3_2019-21_OFB-DEAL_ONF_Coli'!H37+'EnC4_2018-20_MTE_ONF_MIGBio'!H37+'EnC5_2020_DEAL_Titè_IPA Desira'!H37+'Sol1_2018_DEAL_ONF_Lutte IC DSD'!H37+'Sol2_2019_DEAL_ONF_Lutte IC'!H37+'€8-xxxx(AAAA-AAAA)'!H37+'€9-xxxx(AAAA-AAAA)'!H37+'€10-xxxx(AAAA-AAAA)'!H37+'€11-xxxx(AAAA-AAAA)'!H37+'€12-xxxx(AAAA-AAAA)'!H37+'€13-xxxx(AAAA-AAAA)'!H37+'€14-xxxx(AAAA-AAAA)'!H37+'€15-xxxx(AAAA-AAAA)'!H37+'€16-xxxx(AAAA-AAAA)'!H37+'€17-xxxx(AAAA-AAAA)'!H37+'€18-xxxx(AAAA-AAAA)'!H37+'€19-xxxx(AAAA-AAAA)'!H37+'€20-xxxx(AAAA-AAAA)'!H37</f>
        <v>0</v>
      </c>
      <c r="P37" s="210">
        <f>'EnC1_2017-22_DEAL_ONF_Animation'!I37+'EnC2_2018-22_FEDER_ONF_Conserv'!I37+'EnC3_2019-21_OFB-DEAL_ONF_Coli'!I37+'EnC4_2018-20_MTE_ONF_MIGBio'!I37+'EnC5_2020_DEAL_Titè_IPA Desira'!I37+'Sol1_2018_DEAL_ONF_Lutte IC DSD'!I37+'Sol2_2019_DEAL_ONF_Lutte IC'!I37+'€8-xxxx(AAAA-AAAA)'!I37+'€9-xxxx(AAAA-AAAA)'!I37+'€10-xxxx(AAAA-AAAA)'!I37+'€11-xxxx(AAAA-AAAA)'!I37+'€12-xxxx(AAAA-AAAA)'!I37+'€13-xxxx(AAAA-AAAA)'!I37+'€14-xxxx(AAAA-AAAA)'!I37+'€15-xxxx(AAAA-AAAA)'!I37+'€16-xxxx(AAAA-AAAA)'!I37+'€17-xxxx(AAAA-AAAA)'!I37+'€18-xxxx(AAAA-AAAA)'!I37+'€19-xxxx(AAAA-AAAA)'!I37+'€20-xxxx(AAAA-AAAA)'!I37</f>
        <v>0</v>
      </c>
      <c r="Q37" s="163">
        <f>'EnC1_2017-22_DEAL_ONF_Animation'!J37+'EnC2_2018-22_FEDER_ONF_Conserv'!J37+'EnC3_2019-21_OFB-DEAL_ONF_Coli'!J37+'EnC4_2018-20_MTE_ONF_MIGBio'!J37+'EnC5_2020_DEAL_Titè_IPA Desira'!J37+'Sol1_2018_DEAL_ONF_Lutte IC DSD'!J37+'Sol2_2019_DEAL_ONF_Lutte IC'!J37+'€8-xxxx(AAAA-AAAA)'!J37+'€9-xxxx(AAAA-AAAA)'!J37+'€10-xxxx(AAAA-AAAA)'!J37+'€11-xxxx(AAAA-AAAA)'!J37+'€12-xxxx(AAAA-AAAA)'!J37+'€13-xxxx(AAAA-AAAA)'!J37+'€14-xxxx(AAAA-AAAA)'!J37+'€15-xxxx(AAAA-AAAA)'!J37+'€16-xxxx(AAAA-AAAA)'!J37+'€17-xxxx(AAAA-AAAA)'!J37+'€18-xxxx(AAAA-AAAA)'!J37+'€19-xxxx(AAAA-AAAA)'!J37+'€20-xxxx(AAAA-AAAA)'!J37</f>
        <v>0</v>
      </c>
      <c r="R37" s="163">
        <f>'EnC1_2017-22_DEAL_ONF_Animation'!K37+'EnC2_2018-22_FEDER_ONF_Conserv'!K37+'EnC3_2019-21_OFB-DEAL_ONF_Coli'!K37+'EnC4_2018-20_MTE_ONF_MIGBio'!K37+'EnC5_2020_DEAL_Titè_IPA Desira'!K37+'Sol1_2018_DEAL_ONF_Lutte IC DSD'!K37+'Sol2_2019_DEAL_ONF_Lutte IC'!K37+'€8-xxxx(AAAA-AAAA)'!K37+'€9-xxxx(AAAA-AAAA)'!K37+'€10-xxxx(AAAA-AAAA)'!K37+'€11-xxxx(AAAA-AAAA)'!K37+'€12-xxxx(AAAA-AAAA)'!K37+'€13-xxxx(AAAA-AAAA)'!K37+'€14-xxxx(AAAA-AAAA)'!K37+'€15-xxxx(AAAA-AAAA)'!K37+'€16-xxxx(AAAA-AAAA)'!K37+'€17-xxxx(AAAA-AAAA)'!K37+'€18-xxxx(AAAA-AAAA)'!K37+'€19-xxxx(AAAA-AAAA)'!K37+'€20-xxxx(AAAA-AAAA)'!K37</f>
        <v>0</v>
      </c>
      <c r="S37" s="163">
        <f>'EnC1_2017-22_DEAL_ONF_Animation'!L37+'EnC2_2018-22_FEDER_ONF_Conserv'!L37+'EnC3_2019-21_OFB-DEAL_ONF_Coli'!L37+'EnC4_2018-20_MTE_ONF_MIGBio'!L37+'EnC5_2020_DEAL_Titè_IPA Desira'!L37+'Sol1_2018_DEAL_ONF_Lutte IC DSD'!L37+'Sol2_2019_DEAL_ONF_Lutte IC'!L37+'€8-xxxx(AAAA-AAAA)'!L37+'€9-xxxx(AAAA-AAAA)'!L37+'€10-xxxx(AAAA-AAAA)'!L37+'€11-xxxx(AAAA-AAAA)'!L37+'€12-xxxx(AAAA-AAAA)'!L37+'€13-xxxx(AAAA-AAAA)'!L37+'€14-xxxx(AAAA-AAAA)'!L37+'€15-xxxx(AAAA-AAAA)'!L37+'€16-xxxx(AAAA-AAAA)'!L37+'€17-xxxx(AAAA-AAAA)'!L37+'€18-xxxx(AAAA-AAAA)'!L37+'€19-xxxx(AAAA-AAAA)'!L37+'€20-xxxx(AAAA-AAAA)'!L37</f>
        <v>0</v>
      </c>
      <c r="T37" s="211">
        <f>'EnC1_2017-22_DEAL_ONF_Animation'!M37+'EnC2_2018-22_FEDER_ONF_Conserv'!M37+'EnC3_2019-21_OFB-DEAL_ONF_Coli'!M37+'EnC4_2018-20_MTE_ONF_MIGBio'!M37+'EnC5_2020_DEAL_Titè_IPA Desira'!M37+'Sol1_2018_DEAL_ONF_Lutte IC DSD'!M37+'Sol2_2019_DEAL_ONF_Lutte IC'!M37+'€8-xxxx(AAAA-AAAA)'!M37+'€9-xxxx(AAAA-AAAA)'!M37+'€10-xxxx(AAAA-AAAA)'!M37+'€11-xxxx(AAAA-AAAA)'!M37+'€12-xxxx(AAAA-AAAA)'!M37+'€13-xxxx(AAAA-AAAA)'!M37+'€14-xxxx(AAAA-AAAA)'!M37+'€15-xxxx(AAAA-AAAA)'!M37+'€16-xxxx(AAAA-AAAA)'!M37+'€17-xxxx(AAAA-AAAA)'!M37+'€18-xxxx(AAAA-AAAA)'!M37+'€19-xxxx(AAAA-AAAA)'!M37+'€20-xxxx(AAAA-AAAA)'!M37</f>
        <v>0</v>
      </c>
      <c r="U37" s="209">
        <f>'EnC1_2017-22_DEAL_ONF_Animation'!N37+'EnC2_2018-22_FEDER_ONF_Conserv'!N37+'EnC3_2019-21_OFB-DEAL_ONF_Coli'!N37+'EnC4_2018-20_MTE_ONF_MIGBio'!N37+'EnC5_2020_DEAL_Titè_IPA Desira'!N37+'Sol1_2018_DEAL_ONF_Lutte IC DSD'!N37+'Sol2_2019_DEAL_ONF_Lutte IC'!N37+'€8-xxxx(AAAA-AAAA)'!N37+'€9-xxxx(AAAA-AAAA)'!N37+'€10-xxxx(AAAA-AAAA)'!N37+'€11-xxxx(AAAA-AAAA)'!N37+'€12-xxxx(AAAA-AAAA)'!N37+'€13-xxxx(AAAA-AAAA)'!N37+'€14-xxxx(AAAA-AAAA)'!N37+'€15-xxxx(AAAA-AAAA)'!N37+'€16-xxxx(AAAA-AAAA)'!N37+'€17-xxxx(AAAA-AAAA)'!N37+'€18-xxxx(AAAA-AAAA)'!N37+'€19-xxxx(AAAA-AAAA)'!N37+'€20-xxxx(AAAA-AAAA)'!N37</f>
        <v>0</v>
      </c>
      <c r="V37" s="210">
        <f>'EnC1_2017-22_DEAL_ONF_Animation'!O37+'EnC2_2018-22_FEDER_ONF_Conserv'!O37+'EnC3_2019-21_OFB-DEAL_ONF_Coli'!O37+'EnC4_2018-20_MTE_ONF_MIGBio'!O37+'EnC5_2020_DEAL_Titè_IPA Desira'!O37+'Sol1_2018_DEAL_ONF_Lutte IC DSD'!O37+'Sol2_2019_DEAL_ONF_Lutte IC'!O37+'€8-xxxx(AAAA-AAAA)'!O37+'€9-xxxx(AAAA-AAAA)'!O37+'€10-xxxx(AAAA-AAAA)'!O37+'€11-xxxx(AAAA-AAAA)'!O37+'€12-xxxx(AAAA-AAAA)'!O37+'€13-xxxx(AAAA-AAAA)'!O37+'€14-xxxx(AAAA-AAAA)'!O37+'€15-xxxx(AAAA-AAAA)'!O37+'€16-xxxx(AAAA-AAAA)'!O37+'€17-xxxx(AAAA-AAAA)'!O37+'€18-xxxx(AAAA-AAAA)'!O37+'€19-xxxx(AAAA-AAAA)'!O37+'€20-xxxx(AAAA-AAAA)'!O37</f>
        <v>0</v>
      </c>
      <c r="W37" s="163">
        <f>'EnC1_2017-22_DEAL_ONF_Animation'!P37+'EnC2_2018-22_FEDER_ONF_Conserv'!P37+'EnC3_2019-21_OFB-DEAL_ONF_Coli'!P37+'EnC4_2018-20_MTE_ONF_MIGBio'!P37+'EnC5_2020_DEAL_Titè_IPA Desira'!P37+'Sol1_2018_DEAL_ONF_Lutte IC DSD'!P37+'Sol2_2019_DEAL_ONF_Lutte IC'!P37+'€8-xxxx(AAAA-AAAA)'!P37+'€9-xxxx(AAAA-AAAA)'!P37+'€10-xxxx(AAAA-AAAA)'!P37+'€11-xxxx(AAAA-AAAA)'!P37+'€12-xxxx(AAAA-AAAA)'!P37+'€13-xxxx(AAAA-AAAA)'!P37+'€14-xxxx(AAAA-AAAA)'!P37+'€15-xxxx(AAAA-AAAA)'!P37+'€16-xxxx(AAAA-AAAA)'!P37+'€17-xxxx(AAAA-AAAA)'!P37+'€18-xxxx(AAAA-AAAA)'!P37+'€19-xxxx(AAAA-AAAA)'!P37+'€20-xxxx(AAAA-AAAA)'!P37</f>
        <v>0</v>
      </c>
      <c r="X37" s="163">
        <f>'EnC1_2017-22_DEAL_ONF_Animation'!Q37+'EnC2_2018-22_FEDER_ONF_Conserv'!Q37+'EnC3_2019-21_OFB-DEAL_ONF_Coli'!Q37+'EnC4_2018-20_MTE_ONF_MIGBio'!Q37+'EnC5_2020_DEAL_Titè_IPA Desira'!Q37+'Sol1_2018_DEAL_ONF_Lutte IC DSD'!Q37+'Sol2_2019_DEAL_ONF_Lutte IC'!Q37+'€8-xxxx(AAAA-AAAA)'!Q37+'€9-xxxx(AAAA-AAAA)'!Q37+'€10-xxxx(AAAA-AAAA)'!Q37+'€11-xxxx(AAAA-AAAA)'!Q37+'€12-xxxx(AAAA-AAAA)'!Q37+'€13-xxxx(AAAA-AAAA)'!Q37+'€14-xxxx(AAAA-AAAA)'!Q37+'€15-xxxx(AAAA-AAAA)'!Q37+'€16-xxxx(AAAA-AAAA)'!Q37+'€17-xxxx(AAAA-AAAA)'!Q37+'€18-xxxx(AAAA-AAAA)'!Q37+'€19-xxxx(AAAA-AAAA)'!Q37+'€20-xxxx(AAAA-AAAA)'!Q37</f>
        <v>0</v>
      </c>
      <c r="Y37" s="163">
        <f>'EnC1_2017-22_DEAL_ONF_Animation'!R37+'EnC2_2018-22_FEDER_ONF_Conserv'!R37+'EnC3_2019-21_OFB-DEAL_ONF_Coli'!R37+'EnC4_2018-20_MTE_ONF_MIGBio'!R37+'EnC5_2020_DEAL_Titè_IPA Desira'!R37+'Sol1_2018_DEAL_ONF_Lutte IC DSD'!R37+'Sol2_2019_DEAL_ONF_Lutte IC'!R37+'€8-xxxx(AAAA-AAAA)'!R37+'€9-xxxx(AAAA-AAAA)'!R37+'€10-xxxx(AAAA-AAAA)'!R37+'€11-xxxx(AAAA-AAAA)'!R37+'€12-xxxx(AAAA-AAAA)'!R37+'€13-xxxx(AAAA-AAAA)'!R37+'€14-xxxx(AAAA-AAAA)'!R37+'€15-xxxx(AAAA-AAAA)'!R37+'€16-xxxx(AAAA-AAAA)'!R37+'€17-xxxx(AAAA-AAAA)'!R37+'€18-xxxx(AAAA-AAAA)'!R37+'€19-xxxx(AAAA-AAAA)'!R37+'€20-xxxx(AAAA-AAAA)'!R37</f>
        <v>0</v>
      </c>
      <c r="Z37" s="164">
        <f>'EnC1_2017-22_DEAL_ONF_Animation'!S37+'EnC2_2018-22_FEDER_ONF_Conserv'!S37+'EnC3_2019-21_OFB-DEAL_ONF_Coli'!S37+'EnC4_2018-20_MTE_ONF_MIGBio'!S37+'EnC5_2020_DEAL_Titè_IPA Desira'!S37+'Sol1_2018_DEAL_ONF_Lutte IC DSD'!S37+'Sol2_2019_DEAL_ONF_Lutte IC'!S37+'€8-xxxx(AAAA-AAAA)'!S37+'€9-xxxx(AAAA-AAAA)'!S37+'€10-xxxx(AAAA-AAAA)'!S37+'€11-xxxx(AAAA-AAAA)'!S37+'€12-xxxx(AAAA-AAAA)'!S37+'€13-xxxx(AAAA-AAAA)'!S37+'€14-xxxx(AAAA-AAAA)'!S37+'€15-xxxx(AAAA-AAAA)'!S37+'€16-xxxx(AAAA-AAAA)'!S37+'€17-xxxx(AAAA-AAAA)'!S37+'€18-xxxx(AAAA-AAAA)'!S37+'€19-xxxx(AAAA-AAAA)'!S37+'€20-xxxx(AAAA-AAAA)'!S37</f>
        <v>0</v>
      </c>
      <c r="AA37" s="617">
        <f>'EnC1_2017-22_DEAL_ONF_Animation'!T37+'EnC2_2018-22_FEDER_ONF_Conserv'!T37+'EnC3_2019-21_OFB-DEAL_ONF_Coli'!T37+'EnC4_2018-20_MTE_ONF_MIGBio'!T37+'EnC5_2020_DEAL_Titè_IPA Desira'!T37+'Sol1_2018_DEAL_ONF_Lutte IC DSD'!T37+'Sol2_2019_DEAL_ONF_Lutte IC'!T37+'€8-xxxx(AAAA-AAAA)'!T37+'€9-xxxx(AAAA-AAAA)'!T37+'€10-xxxx(AAAA-AAAA)'!T37+'€11-xxxx(AAAA-AAAA)'!T37+'€12-xxxx(AAAA-AAAA)'!T37+'€13-xxxx(AAAA-AAAA)'!T37+'€14-xxxx(AAAA-AAAA)'!T37+'€15-xxxx(AAAA-AAAA)'!T37+'€16-xxxx(AAAA-AAAA)'!T37+'€17-xxxx(AAAA-AAAA)'!T37+'€18-xxxx(AAAA-AAAA)'!T37+'€19-xxxx(AAAA-AAAA)'!T37+'€20-xxxx(AAAA-AAAA)'!T37</f>
        <v>0</v>
      </c>
      <c r="AB37" s="618">
        <f>'EnC1_2017-22_DEAL_ONF_Animation'!U37+'EnC2_2018-22_FEDER_ONF_Conserv'!U37+'EnC3_2019-21_OFB-DEAL_ONF_Coli'!U37+'EnC4_2018-20_MTE_ONF_MIGBio'!U37+'EnC5_2020_DEAL_Titè_IPA Desira'!U37+'Sol1_2018_DEAL_ONF_Lutte IC DSD'!U37+'Sol2_2019_DEAL_ONF_Lutte IC'!U37+'€8-xxxx(AAAA-AAAA)'!U37+'€9-xxxx(AAAA-AAAA)'!U37+'€10-xxxx(AAAA-AAAA)'!U37+'€11-xxxx(AAAA-AAAA)'!U37+'€12-xxxx(AAAA-AAAA)'!U37+'€13-xxxx(AAAA-AAAA)'!U37+'€14-xxxx(AAAA-AAAA)'!U37+'€15-xxxx(AAAA-AAAA)'!U37+'€16-xxxx(AAAA-AAAA)'!U37+'€17-xxxx(AAAA-AAAA)'!U37+'€18-xxxx(AAAA-AAAA)'!U37+'€19-xxxx(AAAA-AAAA)'!U37+'€20-xxxx(AAAA-AAAA)'!U37</f>
        <v>0</v>
      </c>
      <c r="AC37" s="652">
        <f>'EnC1_2017-22_DEAL_ONF_Animation'!V37+'EnC2_2018-22_FEDER_ONF_Conserv'!V37+'EnC3_2019-21_OFB-DEAL_ONF_Coli'!V37+'EnC4_2018-20_MTE_ONF_MIGBio'!V37+'EnC5_2020_DEAL_Titè_IPA Desira'!V37+'Sol1_2018_DEAL_ONF_Lutte IC DSD'!V37+'Sol2_2019_DEAL_ONF_Lutte IC'!V37+'€8-xxxx(AAAA-AAAA)'!V37+'€9-xxxx(AAAA-AAAA)'!V37+'€10-xxxx(AAAA-AAAA)'!V37+'€11-xxxx(AAAA-AAAA)'!V37+'€12-xxxx(AAAA-AAAA)'!V37+'€13-xxxx(AAAA-AAAA)'!V37+'€14-xxxx(AAAA-AAAA)'!V37+'€15-xxxx(AAAA-AAAA)'!V37+'€16-xxxx(AAAA-AAAA)'!V37+'€17-xxxx(AAAA-AAAA)'!V37+'€18-xxxx(AAAA-AAAA)'!V37+'€19-xxxx(AAAA-AAAA)'!V37+'€20-xxxx(AAAA-AAAA)'!V37</f>
        <v>0</v>
      </c>
      <c r="AD37" s="652">
        <f>'EnC1_2017-22_DEAL_ONF_Animation'!W37+'EnC2_2018-22_FEDER_ONF_Conserv'!W37+'EnC3_2019-21_OFB-DEAL_ONF_Coli'!W37+'EnC4_2018-20_MTE_ONF_MIGBio'!W37+'EnC5_2020_DEAL_Titè_IPA Desira'!W37+'Sol1_2018_DEAL_ONF_Lutte IC DSD'!W37+'Sol2_2019_DEAL_ONF_Lutte IC'!W37+'€8-xxxx(AAAA-AAAA)'!W37+'€9-xxxx(AAAA-AAAA)'!W37+'€10-xxxx(AAAA-AAAA)'!W37+'€11-xxxx(AAAA-AAAA)'!W37+'€12-xxxx(AAAA-AAAA)'!W37+'€13-xxxx(AAAA-AAAA)'!W37+'€14-xxxx(AAAA-AAAA)'!W37+'€15-xxxx(AAAA-AAAA)'!W37+'€16-xxxx(AAAA-AAAA)'!W37+'€17-xxxx(AAAA-AAAA)'!W37+'€18-xxxx(AAAA-AAAA)'!W37+'€19-xxxx(AAAA-AAAA)'!W37+'€20-xxxx(AAAA-AAAA)'!W37</f>
        <v>0</v>
      </c>
      <c r="AE37" s="652">
        <f>'EnC1_2017-22_DEAL_ONF_Animation'!X37+'EnC2_2018-22_FEDER_ONF_Conserv'!X37+'EnC3_2019-21_OFB-DEAL_ONF_Coli'!X37+'EnC4_2018-20_MTE_ONF_MIGBio'!X37+'EnC5_2020_DEAL_Titè_IPA Desira'!X37+'Sol1_2018_DEAL_ONF_Lutte IC DSD'!X37+'Sol2_2019_DEAL_ONF_Lutte IC'!X37+'€8-xxxx(AAAA-AAAA)'!X37+'€9-xxxx(AAAA-AAAA)'!X37+'€10-xxxx(AAAA-AAAA)'!X37+'€11-xxxx(AAAA-AAAA)'!X37+'€12-xxxx(AAAA-AAAA)'!X37+'€13-xxxx(AAAA-AAAA)'!X37+'€14-xxxx(AAAA-AAAA)'!X37+'€15-xxxx(AAAA-AAAA)'!X37+'€16-xxxx(AAAA-AAAA)'!X37+'€17-xxxx(AAAA-AAAA)'!X37+'€18-xxxx(AAAA-AAAA)'!X37+'€19-xxxx(AAAA-AAAA)'!X37+'€20-xxxx(AAAA-AAAA)'!X37</f>
        <v>0</v>
      </c>
      <c r="AF37" s="620">
        <f>'EnC1_2017-22_DEAL_ONF_Animation'!Y37+'EnC2_2018-22_FEDER_ONF_Conserv'!Y37+'EnC3_2019-21_OFB-DEAL_ONF_Coli'!Y37+'EnC4_2018-20_MTE_ONF_MIGBio'!Y37+'EnC5_2020_DEAL_Titè_IPA Desira'!Y37+'Sol1_2018_DEAL_ONF_Lutte IC DSD'!Y37+'Sol2_2019_DEAL_ONF_Lutte IC'!Y37+'€8-xxxx(AAAA-AAAA)'!Y37+'€9-xxxx(AAAA-AAAA)'!Y37+'€10-xxxx(AAAA-AAAA)'!Y37+'€11-xxxx(AAAA-AAAA)'!Y37+'€12-xxxx(AAAA-AAAA)'!Y37+'€13-xxxx(AAAA-AAAA)'!Y37+'€14-xxxx(AAAA-AAAA)'!Y37+'€15-xxxx(AAAA-AAAA)'!Y37+'€16-xxxx(AAAA-AAAA)'!Y37+'€17-xxxx(AAAA-AAAA)'!Y37+'€18-xxxx(AAAA-AAAA)'!Y37+'€19-xxxx(AAAA-AAAA)'!Y37+'€20-xxxx(AAAA-AAAA)'!Y37</f>
        <v>0</v>
      </c>
      <c r="AG37" s="621">
        <f t="shared" si="58"/>
        <v>0</v>
      </c>
      <c r="AH37" s="622">
        <f t="shared" si="48"/>
        <v>0</v>
      </c>
      <c r="AI37" s="786">
        <f t="shared" si="60"/>
        <v>0</v>
      </c>
      <c r="AJ37" s="786">
        <f t="shared" si="61"/>
        <v>0</v>
      </c>
      <c r="AK37" s="786">
        <f t="shared" si="62"/>
        <v>0</v>
      </c>
      <c r="AL37" s="788">
        <f t="shared" si="63"/>
        <v>0</v>
      </c>
      <c r="AM37" s="623">
        <f t="shared" si="64"/>
        <v>0</v>
      </c>
      <c r="AN37" s="622">
        <f t="shared" si="65"/>
        <v>0</v>
      </c>
      <c r="AO37" s="786">
        <f t="shared" si="66"/>
        <v>0</v>
      </c>
      <c r="AP37" s="786">
        <f t="shared" si="67"/>
        <v>0</v>
      </c>
      <c r="AQ37" s="786">
        <f t="shared" si="68"/>
        <v>0</v>
      </c>
      <c r="AR37" s="790">
        <f t="shared" si="69"/>
        <v>0</v>
      </c>
      <c r="AS37" s="44"/>
      <c r="AT37" s="18"/>
      <c r="AU37" s="18"/>
    </row>
    <row r="38" spans="1:47" ht="12.5" customHeight="1">
      <c r="A38" s="19"/>
      <c r="B38" s="1116"/>
      <c r="C38" s="1162"/>
      <c r="D38" s="1120"/>
      <c r="E38" s="1171"/>
      <c r="F38" s="1165"/>
      <c r="G38" s="498" t="s">
        <v>109</v>
      </c>
      <c r="H38" s="836"/>
      <c r="I38" s="837"/>
      <c r="J38" s="838"/>
      <c r="K38" s="838"/>
      <c r="L38" s="838"/>
      <c r="M38" s="839"/>
      <c r="N38" s="498" t="s">
        <v>109</v>
      </c>
      <c r="O38" s="212">
        <f>'EnC1_2017-22_DEAL_ONF_Animation'!H38+'EnC2_2018-22_FEDER_ONF_Conserv'!H38+'EnC3_2019-21_OFB-DEAL_ONF_Coli'!H38+'EnC4_2018-20_MTE_ONF_MIGBio'!H38+'EnC5_2020_DEAL_Titè_IPA Desira'!H38+'Sol1_2018_DEAL_ONF_Lutte IC DSD'!H38+'Sol2_2019_DEAL_ONF_Lutte IC'!H38+'€8-xxxx(AAAA-AAAA)'!H38+'€9-xxxx(AAAA-AAAA)'!H38+'€10-xxxx(AAAA-AAAA)'!H38+'€11-xxxx(AAAA-AAAA)'!H38+'€12-xxxx(AAAA-AAAA)'!H38+'€13-xxxx(AAAA-AAAA)'!H38+'€14-xxxx(AAAA-AAAA)'!H38+'€15-xxxx(AAAA-AAAA)'!H38+'€16-xxxx(AAAA-AAAA)'!H38+'€17-xxxx(AAAA-AAAA)'!H38+'€18-xxxx(AAAA-AAAA)'!H38+'€19-xxxx(AAAA-AAAA)'!H38+'€20-xxxx(AAAA-AAAA)'!H38</f>
        <v>0</v>
      </c>
      <c r="P38" s="213">
        <f>'EnC1_2017-22_DEAL_ONF_Animation'!I38+'EnC2_2018-22_FEDER_ONF_Conserv'!I38+'EnC3_2019-21_OFB-DEAL_ONF_Coli'!I38+'EnC4_2018-20_MTE_ONF_MIGBio'!I38+'EnC5_2020_DEAL_Titè_IPA Desira'!I38+'Sol1_2018_DEAL_ONF_Lutte IC DSD'!I38+'Sol2_2019_DEAL_ONF_Lutte IC'!I38+'€8-xxxx(AAAA-AAAA)'!I38+'€9-xxxx(AAAA-AAAA)'!I38+'€10-xxxx(AAAA-AAAA)'!I38+'€11-xxxx(AAAA-AAAA)'!I38+'€12-xxxx(AAAA-AAAA)'!I38+'€13-xxxx(AAAA-AAAA)'!I38+'€14-xxxx(AAAA-AAAA)'!I38+'€15-xxxx(AAAA-AAAA)'!I38+'€16-xxxx(AAAA-AAAA)'!I38+'€17-xxxx(AAAA-AAAA)'!I38+'€18-xxxx(AAAA-AAAA)'!I38+'€19-xxxx(AAAA-AAAA)'!I38+'€20-xxxx(AAAA-AAAA)'!I38</f>
        <v>0</v>
      </c>
      <c r="Q38" s="167">
        <f>'EnC1_2017-22_DEAL_ONF_Animation'!J38+'EnC2_2018-22_FEDER_ONF_Conserv'!J38+'EnC3_2019-21_OFB-DEAL_ONF_Coli'!J38+'EnC4_2018-20_MTE_ONF_MIGBio'!J38+'EnC5_2020_DEAL_Titè_IPA Desira'!J38+'Sol1_2018_DEAL_ONF_Lutte IC DSD'!J38+'Sol2_2019_DEAL_ONF_Lutte IC'!J38+'€8-xxxx(AAAA-AAAA)'!J38+'€9-xxxx(AAAA-AAAA)'!J38+'€10-xxxx(AAAA-AAAA)'!J38+'€11-xxxx(AAAA-AAAA)'!J38+'€12-xxxx(AAAA-AAAA)'!J38+'€13-xxxx(AAAA-AAAA)'!J38+'€14-xxxx(AAAA-AAAA)'!J38+'€15-xxxx(AAAA-AAAA)'!J38+'€16-xxxx(AAAA-AAAA)'!J38+'€17-xxxx(AAAA-AAAA)'!J38+'€18-xxxx(AAAA-AAAA)'!J38+'€19-xxxx(AAAA-AAAA)'!J38+'€20-xxxx(AAAA-AAAA)'!J38</f>
        <v>0</v>
      </c>
      <c r="R38" s="167">
        <f>'EnC1_2017-22_DEAL_ONF_Animation'!K38+'EnC2_2018-22_FEDER_ONF_Conserv'!K38+'EnC3_2019-21_OFB-DEAL_ONF_Coli'!K38+'EnC4_2018-20_MTE_ONF_MIGBio'!K38+'EnC5_2020_DEAL_Titè_IPA Desira'!K38+'Sol1_2018_DEAL_ONF_Lutte IC DSD'!K38+'Sol2_2019_DEAL_ONF_Lutte IC'!K38+'€8-xxxx(AAAA-AAAA)'!K38+'€9-xxxx(AAAA-AAAA)'!K38+'€10-xxxx(AAAA-AAAA)'!K38+'€11-xxxx(AAAA-AAAA)'!K38+'€12-xxxx(AAAA-AAAA)'!K38+'€13-xxxx(AAAA-AAAA)'!K38+'€14-xxxx(AAAA-AAAA)'!K38+'€15-xxxx(AAAA-AAAA)'!K38+'€16-xxxx(AAAA-AAAA)'!K38+'€17-xxxx(AAAA-AAAA)'!K38+'€18-xxxx(AAAA-AAAA)'!K38+'€19-xxxx(AAAA-AAAA)'!K38+'€20-xxxx(AAAA-AAAA)'!K38</f>
        <v>0</v>
      </c>
      <c r="S38" s="167">
        <f>'EnC1_2017-22_DEAL_ONF_Animation'!L38+'EnC2_2018-22_FEDER_ONF_Conserv'!L38+'EnC3_2019-21_OFB-DEAL_ONF_Coli'!L38+'EnC4_2018-20_MTE_ONF_MIGBio'!L38+'EnC5_2020_DEAL_Titè_IPA Desira'!L38+'Sol1_2018_DEAL_ONF_Lutte IC DSD'!L38+'Sol2_2019_DEAL_ONF_Lutte IC'!L38+'€8-xxxx(AAAA-AAAA)'!L38+'€9-xxxx(AAAA-AAAA)'!L38+'€10-xxxx(AAAA-AAAA)'!L38+'€11-xxxx(AAAA-AAAA)'!L38+'€12-xxxx(AAAA-AAAA)'!L38+'€13-xxxx(AAAA-AAAA)'!L38+'€14-xxxx(AAAA-AAAA)'!L38+'€15-xxxx(AAAA-AAAA)'!L38+'€16-xxxx(AAAA-AAAA)'!L38+'€17-xxxx(AAAA-AAAA)'!L38+'€18-xxxx(AAAA-AAAA)'!L38+'€19-xxxx(AAAA-AAAA)'!L38+'€20-xxxx(AAAA-AAAA)'!L38</f>
        <v>0</v>
      </c>
      <c r="T38" s="214">
        <f>'EnC1_2017-22_DEAL_ONF_Animation'!M38+'EnC2_2018-22_FEDER_ONF_Conserv'!M38+'EnC3_2019-21_OFB-DEAL_ONF_Coli'!M38+'EnC4_2018-20_MTE_ONF_MIGBio'!M38+'EnC5_2020_DEAL_Titè_IPA Desira'!M38+'Sol1_2018_DEAL_ONF_Lutte IC DSD'!M38+'Sol2_2019_DEAL_ONF_Lutte IC'!M38+'€8-xxxx(AAAA-AAAA)'!M38+'€9-xxxx(AAAA-AAAA)'!M38+'€10-xxxx(AAAA-AAAA)'!M38+'€11-xxxx(AAAA-AAAA)'!M38+'€12-xxxx(AAAA-AAAA)'!M38+'€13-xxxx(AAAA-AAAA)'!M38+'€14-xxxx(AAAA-AAAA)'!M38+'€15-xxxx(AAAA-AAAA)'!M38+'€16-xxxx(AAAA-AAAA)'!M38+'€17-xxxx(AAAA-AAAA)'!M38+'€18-xxxx(AAAA-AAAA)'!M38+'€19-xxxx(AAAA-AAAA)'!M38+'€20-xxxx(AAAA-AAAA)'!M38</f>
        <v>0</v>
      </c>
      <c r="U38" s="212">
        <f>'EnC1_2017-22_DEAL_ONF_Animation'!N38+'EnC2_2018-22_FEDER_ONF_Conserv'!N38+'EnC3_2019-21_OFB-DEAL_ONF_Coli'!N38+'EnC4_2018-20_MTE_ONF_MIGBio'!N38+'EnC5_2020_DEAL_Titè_IPA Desira'!N38+'Sol1_2018_DEAL_ONF_Lutte IC DSD'!N38+'Sol2_2019_DEAL_ONF_Lutte IC'!N38+'€8-xxxx(AAAA-AAAA)'!N38+'€9-xxxx(AAAA-AAAA)'!N38+'€10-xxxx(AAAA-AAAA)'!N38+'€11-xxxx(AAAA-AAAA)'!N38+'€12-xxxx(AAAA-AAAA)'!N38+'€13-xxxx(AAAA-AAAA)'!N38+'€14-xxxx(AAAA-AAAA)'!N38+'€15-xxxx(AAAA-AAAA)'!N38+'€16-xxxx(AAAA-AAAA)'!N38+'€17-xxxx(AAAA-AAAA)'!N38+'€18-xxxx(AAAA-AAAA)'!N38+'€19-xxxx(AAAA-AAAA)'!N38+'€20-xxxx(AAAA-AAAA)'!N38</f>
        <v>0</v>
      </c>
      <c r="V38" s="213">
        <f>'EnC1_2017-22_DEAL_ONF_Animation'!O38+'EnC2_2018-22_FEDER_ONF_Conserv'!O38+'EnC3_2019-21_OFB-DEAL_ONF_Coli'!O38+'EnC4_2018-20_MTE_ONF_MIGBio'!O38+'EnC5_2020_DEAL_Titè_IPA Desira'!O38+'Sol1_2018_DEAL_ONF_Lutte IC DSD'!O38+'Sol2_2019_DEAL_ONF_Lutte IC'!O38+'€8-xxxx(AAAA-AAAA)'!O38+'€9-xxxx(AAAA-AAAA)'!O38+'€10-xxxx(AAAA-AAAA)'!O38+'€11-xxxx(AAAA-AAAA)'!O38+'€12-xxxx(AAAA-AAAA)'!O38+'€13-xxxx(AAAA-AAAA)'!O38+'€14-xxxx(AAAA-AAAA)'!O38+'€15-xxxx(AAAA-AAAA)'!O38+'€16-xxxx(AAAA-AAAA)'!O38+'€17-xxxx(AAAA-AAAA)'!O38+'€18-xxxx(AAAA-AAAA)'!O38+'€19-xxxx(AAAA-AAAA)'!O38+'€20-xxxx(AAAA-AAAA)'!O38</f>
        <v>0</v>
      </c>
      <c r="W38" s="167">
        <f>'EnC1_2017-22_DEAL_ONF_Animation'!P38+'EnC2_2018-22_FEDER_ONF_Conserv'!P38+'EnC3_2019-21_OFB-DEAL_ONF_Coli'!P38+'EnC4_2018-20_MTE_ONF_MIGBio'!P38+'EnC5_2020_DEAL_Titè_IPA Desira'!P38+'Sol1_2018_DEAL_ONF_Lutte IC DSD'!P38+'Sol2_2019_DEAL_ONF_Lutte IC'!P38+'€8-xxxx(AAAA-AAAA)'!P38+'€9-xxxx(AAAA-AAAA)'!P38+'€10-xxxx(AAAA-AAAA)'!P38+'€11-xxxx(AAAA-AAAA)'!P38+'€12-xxxx(AAAA-AAAA)'!P38+'€13-xxxx(AAAA-AAAA)'!P38+'€14-xxxx(AAAA-AAAA)'!P38+'€15-xxxx(AAAA-AAAA)'!P38+'€16-xxxx(AAAA-AAAA)'!P38+'€17-xxxx(AAAA-AAAA)'!P38+'€18-xxxx(AAAA-AAAA)'!P38+'€19-xxxx(AAAA-AAAA)'!P38+'€20-xxxx(AAAA-AAAA)'!P38</f>
        <v>0</v>
      </c>
      <c r="X38" s="167">
        <f>'EnC1_2017-22_DEAL_ONF_Animation'!Q38+'EnC2_2018-22_FEDER_ONF_Conserv'!Q38+'EnC3_2019-21_OFB-DEAL_ONF_Coli'!Q38+'EnC4_2018-20_MTE_ONF_MIGBio'!Q38+'EnC5_2020_DEAL_Titè_IPA Desira'!Q38+'Sol1_2018_DEAL_ONF_Lutte IC DSD'!Q38+'Sol2_2019_DEAL_ONF_Lutte IC'!Q38+'€8-xxxx(AAAA-AAAA)'!Q38+'€9-xxxx(AAAA-AAAA)'!Q38+'€10-xxxx(AAAA-AAAA)'!Q38+'€11-xxxx(AAAA-AAAA)'!Q38+'€12-xxxx(AAAA-AAAA)'!Q38+'€13-xxxx(AAAA-AAAA)'!Q38+'€14-xxxx(AAAA-AAAA)'!Q38+'€15-xxxx(AAAA-AAAA)'!Q38+'€16-xxxx(AAAA-AAAA)'!Q38+'€17-xxxx(AAAA-AAAA)'!Q38+'€18-xxxx(AAAA-AAAA)'!Q38+'€19-xxxx(AAAA-AAAA)'!Q38+'€20-xxxx(AAAA-AAAA)'!Q38</f>
        <v>0</v>
      </c>
      <c r="Y38" s="167">
        <f>'EnC1_2017-22_DEAL_ONF_Animation'!R38+'EnC2_2018-22_FEDER_ONF_Conserv'!R38+'EnC3_2019-21_OFB-DEAL_ONF_Coli'!R38+'EnC4_2018-20_MTE_ONF_MIGBio'!R38+'EnC5_2020_DEAL_Titè_IPA Desira'!R38+'Sol1_2018_DEAL_ONF_Lutte IC DSD'!R38+'Sol2_2019_DEAL_ONF_Lutte IC'!R38+'€8-xxxx(AAAA-AAAA)'!R38+'€9-xxxx(AAAA-AAAA)'!R38+'€10-xxxx(AAAA-AAAA)'!R38+'€11-xxxx(AAAA-AAAA)'!R38+'€12-xxxx(AAAA-AAAA)'!R38+'€13-xxxx(AAAA-AAAA)'!R38+'€14-xxxx(AAAA-AAAA)'!R38+'€15-xxxx(AAAA-AAAA)'!R38+'€16-xxxx(AAAA-AAAA)'!R38+'€17-xxxx(AAAA-AAAA)'!R38+'€18-xxxx(AAAA-AAAA)'!R38+'€19-xxxx(AAAA-AAAA)'!R38+'€20-xxxx(AAAA-AAAA)'!R38</f>
        <v>0</v>
      </c>
      <c r="Z38" s="168">
        <f>'EnC1_2017-22_DEAL_ONF_Animation'!S38+'EnC2_2018-22_FEDER_ONF_Conserv'!S38+'EnC3_2019-21_OFB-DEAL_ONF_Coli'!S38+'EnC4_2018-20_MTE_ONF_MIGBio'!S38+'EnC5_2020_DEAL_Titè_IPA Desira'!S38+'Sol1_2018_DEAL_ONF_Lutte IC DSD'!S38+'Sol2_2019_DEAL_ONF_Lutte IC'!S38+'€8-xxxx(AAAA-AAAA)'!S38+'€9-xxxx(AAAA-AAAA)'!S38+'€10-xxxx(AAAA-AAAA)'!S38+'€11-xxxx(AAAA-AAAA)'!S38+'€12-xxxx(AAAA-AAAA)'!S38+'€13-xxxx(AAAA-AAAA)'!S38+'€14-xxxx(AAAA-AAAA)'!S38+'€15-xxxx(AAAA-AAAA)'!S38+'€16-xxxx(AAAA-AAAA)'!S38+'€17-xxxx(AAAA-AAAA)'!S38+'€18-xxxx(AAAA-AAAA)'!S38+'€19-xxxx(AAAA-AAAA)'!S38+'€20-xxxx(AAAA-AAAA)'!S38</f>
        <v>0</v>
      </c>
      <c r="AA38" s="625">
        <f>'EnC1_2017-22_DEAL_ONF_Animation'!T38+'EnC2_2018-22_FEDER_ONF_Conserv'!T38+'EnC3_2019-21_OFB-DEAL_ONF_Coli'!T38+'EnC4_2018-20_MTE_ONF_MIGBio'!T38+'EnC5_2020_DEAL_Titè_IPA Desira'!T38+'Sol1_2018_DEAL_ONF_Lutte IC DSD'!T38+'Sol2_2019_DEAL_ONF_Lutte IC'!T38+'€8-xxxx(AAAA-AAAA)'!T38+'€9-xxxx(AAAA-AAAA)'!T38+'€10-xxxx(AAAA-AAAA)'!T38+'€11-xxxx(AAAA-AAAA)'!T38+'€12-xxxx(AAAA-AAAA)'!T38+'€13-xxxx(AAAA-AAAA)'!T38+'€14-xxxx(AAAA-AAAA)'!T38+'€15-xxxx(AAAA-AAAA)'!T38+'€16-xxxx(AAAA-AAAA)'!T38+'€17-xxxx(AAAA-AAAA)'!T38+'€18-xxxx(AAAA-AAAA)'!T38+'€19-xxxx(AAAA-AAAA)'!T38+'€20-xxxx(AAAA-AAAA)'!T38</f>
        <v>0</v>
      </c>
      <c r="AB38" s="626">
        <f>'EnC1_2017-22_DEAL_ONF_Animation'!U38+'EnC2_2018-22_FEDER_ONF_Conserv'!U38+'EnC3_2019-21_OFB-DEAL_ONF_Coli'!U38+'EnC4_2018-20_MTE_ONF_MIGBio'!U38+'EnC5_2020_DEAL_Titè_IPA Desira'!U38+'Sol1_2018_DEAL_ONF_Lutte IC DSD'!U38+'Sol2_2019_DEAL_ONF_Lutte IC'!U38+'€8-xxxx(AAAA-AAAA)'!U38+'€9-xxxx(AAAA-AAAA)'!U38+'€10-xxxx(AAAA-AAAA)'!U38+'€11-xxxx(AAAA-AAAA)'!U38+'€12-xxxx(AAAA-AAAA)'!U38+'€13-xxxx(AAAA-AAAA)'!U38+'€14-xxxx(AAAA-AAAA)'!U38+'€15-xxxx(AAAA-AAAA)'!U38+'€16-xxxx(AAAA-AAAA)'!U38+'€17-xxxx(AAAA-AAAA)'!U38+'€18-xxxx(AAAA-AAAA)'!U38+'€19-xxxx(AAAA-AAAA)'!U38+'€20-xxxx(AAAA-AAAA)'!U38</f>
        <v>0</v>
      </c>
      <c r="AC38" s="627">
        <f>'EnC1_2017-22_DEAL_ONF_Animation'!V38+'EnC2_2018-22_FEDER_ONF_Conserv'!V38+'EnC3_2019-21_OFB-DEAL_ONF_Coli'!V38+'EnC4_2018-20_MTE_ONF_MIGBio'!V38+'EnC5_2020_DEAL_Titè_IPA Desira'!V38+'Sol1_2018_DEAL_ONF_Lutte IC DSD'!V38+'Sol2_2019_DEAL_ONF_Lutte IC'!V38+'€8-xxxx(AAAA-AAAA)'!V38+'€9-xxxx(AAAA-AAAA)'!V38+'€10-xxxx(AAAA-AAAA)'!V38+'€11-xxxx(AAAA-AAAA)'!V38+'€12-xxxx(AAAA-AAAA)'!V38+'€13-xxxx(AAAA-AAAA)'!V38+'€14-xxxx(AAAA-AAAA)'!V38+'€15-xxxx(AAAA-AAAA)'!V38+'€16-xxxx(AAAA-AAAA)'!V38+'€17-xxxx(AAAA-AAAA)'!V38+'€18-xxxx(AAAA-AAAA)'!V38+'€19-xxxx(AAAA-AAAA)'!V38+'€20-xxxx(AAAA-AAAA)'!V38</f>
        <v>0</v>
      </c>
      <c r="AD38" s="627">
        <f>'EnC1_2017-22_DEAL_ONF_Animation'!W38+'EnC2_2018-22_FEDER_ONF_Conserv'!W38+'EnC3_2019-21_OFB-DEAL_ONF_Coli'!W38+'EnC4_2018-20_MTE_ONF_MIGBio'!W38+'EnC5_2020_DEAL_Titè_IPA Desira'!W38+'Sol1_2018_DEAL_ONF_Lutte IC DSD'!W38+'Sol2_2019_DEAL_ONF_Lutte IC'!W38+'€8-xxxx(AAAA-AAAA)'!W38+'€9-xxxx(AAAA-AAAA)'!W38+'€10-xxxx(AAAA-AAAA)'!W38+'€11-xxxx(AAAA-AAAA)'!W38+'€12-xxxx(AAAA-AAAA)'!W38+'€13-xxxx(AAAA-AAAA)'!W38+'€14-xxxx(AAAA-AAAA)'!W38+'€15-xxxx(AAAA-AAAA)'!W38+'€16-xxxx(AAAA-AAAA)'!W38+'€17-xxxx(AAAA-AAAA)'!W38+'€18-xxxx(AAAA-AAAA)'!W38+'€19-xxxx(AAAA-AAAA)'!W38+'€20-xxxx(AAAA-AAAA)'!W38</f>
        <v>0</v>
      </c>
      <c r="AE38" s="627">
        <f>'EnC1_2017-22_DEAL_ONF_Animation'!X38+'EnC2_2018-22_FEDER_ONF_Conserv'!X38+'EnC3_2019-21_OFB-DEAL_ONF_Coli'!X38+'EnC4_2018-20_MTE_ONF_MIGBio'!X38+'EnC5_2020_DEAL_Titè_IPA Desira'!X38+'Sol1_2018_DEAL_ONF_Lutte IC DSD'!X38+'Sol2_2019_DEAL_ONF_Lutte IC'!X38+'€8-xxxx(AAAA-AAAA)'!X38+'€9-xxxx(AAAA-AAAA)'!X38+'€10-xxxx(AAAA-AAAA)'!X38+'€11-xxxx(AAAA-AAAA)'!X38+'€12-xxxx(AAAA-AAAA)'!X38+'€13-xxxx(AAAA-AAAA)'!X38+'€14-xxxx(AAAA-AAAA)'!X38+'€15-xxxx(AAAA-AAAA)'!X38+'€16-xxxx(AAAA-AAAA)'!X38+'€17-xxxx(AAAA-AAAA)'!X38+'€18-xxxx(AAAA-AAAA)'!X38+'€19-xxxx(AAAA-AAAA)'!X38+'€20-xxxx(AAAA-AAAA)'!X38</f>
        <v>0</v>
      </c>
      <c r="AF38" s="628">
        <f>'EnC1_2017-22_DEAL_ONF_Animation'!Y38+'EnC2_2018-22_FEDER_ONF_Conserv'!Y38+'EnC3_2019-21_OFB-DEAL_ONF_Coli'!Y38+'EnC4_2018-20_MTE_ONF_MIGBio'!Y38+'EnC5_2020_DEAL_Titè_IPA Desira'!Y38+'Sol1_2018_DEAL_ONF_Lutte IC DSD'!Y38+'Sol2_2019_DEAL_ONF_Lutte IC'!Y38+'€8-xxxx(AAAA-AAAA)'!Y38+'€9-xxxx(AAAA-AAAA)'!Y38+'€10-xxxx(AAAA-AAAA)'!Y38+'€11-xxxx(AAAA-AAAA)'!Y38+'€12-xxxx(AAAA-AAAA)'!Y38+'€13-xxxx(AAAA-AAAA)'!Y38+'€14-xxxx(AAAA-AAAA)'!Y38+'€15-xxxx(AAAA-AAAA)'!Y38+'€16-xxxx(AAAA-AAAA)'!Y38+'€17-xxxx(AAAA-AAAA)'!Y38+'€18-xxxx(AAAA-AAAA)'!Y38+'€19-xxxx(AAAA-AAAA)'!Y38+'€20-xxxx(AAAA-AAAA)'!Y38</f>
        <v>0</v>
      </c>
      <c r="AG38" s="629">
        <f t="shared" si="58"/>
        <v>0</v>
      </c>
      <c r="AH38" s="630">
        <f t="shared" si="48"/>
        <v>0</v>
      </c>
      <c r="AI38" s="627">
        <f t="shared" si="60"/>
        <v>0</v>
      </c>
      <c r="AJ38" s="627">
        <f t="shared" si="61"/>
        <v>0</v>
      </c>
      <c r="AK38" s="627">
        <f t="shared" si="62"/>
        <v>0</v>
      </c>
      <c r="AL38" s="631">
        <f t="shared" si="63"/>
        <v>0</v>
      </c>
      <c r="AM38" s="632">
        <f t="shared" si="64"/>
        <v>0</v>
      </c>
      <c r="AN38" s="630">
        <f t="shared" si="65"/>
        <v>0</v>
      </c>
      <c r="AO38" s="627">
        <f t="shared" si="66"/>
        <v>0</v>
      </c>
      <c r="AP38" s="627">
        <f t="shared" si="67"/>
        <v>0</v>
      </c>
      <c r="AQ38" s="627">
        <f t="shared" si="68"/>
        <v>0</v>
      </c>
      <c r="AR38" s="633">
        <f t="shared" si="69"/>
        <v>0</v>
      </c>
      <c r="AS38" s="45"/>
      <c r="AT38" s="18"/>
      <c r="AU38" s="18"/>
    </row>
    <row r="39" spans="1:47" s="38" customFormat="1" ht="12.65" customHeight="1">
      <c r="A39" s="19"/>
      <c r="B39" s="1116"/>
      <c r="C39" s="1162"/>
      <c r="D39" s="1127" t="s">
        <v>13</v>
      </c>
      <c r="E39" s="1128" t="s">
        <v>76</v>
      </c>
      <c r="F39" s="1136">
        <v>1</v>
      </c>
      <c r="G39" s="496" t="s">
        <v>106</v>
      </c>
      <c r="H39" s="157">
        <f>752000/2</f>
        <v>376000</v>
      </c>
      <c r="I39" s="832">
        <f>752000/5/2</f>
        <v>75200</v>
      </c>
      <c r="J39" s="840">
        <f>752000/5/2</f>
        <v>75200</v>
      </c>
      <c r="K39" s="840">
        <f>752000/5/2</f>
        <v>75200</v>
      </c>
      <c r="L39" s="840">
        <f>752000/5/2</f>
        <v>75200</v>
      </c>
      <c r="M39" s="841">
        <f>752000/5/2</f>
        <v>75200</v>
      </c>
      <c r="N39" s="496" t="s">
        <v>106</v>
      </c>
      <c r="O39" s="206">
        <f>'EnC1_2017-22_DEAL_ONF_Animation'!H39+'EnC2_2018-22_FEDER_ONF_Conserv'!H39+'EnC3_2019-21_OFB-DEAL_ONF_Coli'!H39+'EnC4_2018-20_MTE_ONF_MIGBio'!H39+'EnC5_2020_DEAL_Titè_IPA Desira'!H39+'Sol1_2018_DEAL_ONF_Lutte IC DSD'!H39+'Sol2_2019_DEAL_ONF_Lutte IC'!H39+'€8-xxxx(AAAA-AAAA)'!H39+'€9-xxxx(AAAA-AAAA)'!H39+'€10-xxxx(AAAA-AAAA)'!H39+'€11-xxxx(AAAA-AAAA)'!H39+'€12-xxxx(AAAA-AAAA)'!H39+'€13-xxxx(AAAA-AAAA)'!H39+'€14-xxxx(AAAA-AAAA)'!H39+'€15-xxxx(AAAA-AAAA)'!H39+'€16-xxxx(AAAA-AAAA)'!H39+'€17-xxxx(AAAA-AAAA)'!H39+'€18-xxxx(AAAA-AAAA)'!H39+'€19-xxxx(AAAA-AAAA)'!H39+'€20-xxxx(AAAA-AAAA)'!H39</f>
        <v>78848</v>
      </c>
      <c r="P39" s="207">
        <f>'EnC1_2017-22_DEAL_ONF_Animation'!I39+'EnC2_2018-22_FEDER_ONF_Conserv'!I39+'EnC3_2019-21_OFB-DEAL_ONF_Coli'!I39+'EnC4_2018-20_MTE_ONF_MIGBio'!I39+'EnC5_2020_DEAL_Titè_IPA Desira'!I39+'Sol1_2018_DEAL_ONF_Lutte IC DSD'!I39+'Sol2_2019_DEAL_ONF_Lutte IC'!I39+'€8-xxxx(AAAA-AAAA)'!I39+'€9-xxxx(AAAA-AAAA)'!I39+'€10-xxxx(AAAA-AAAA)'!I39+'€11-xxxx(AAAA-AAAA)'!I39+'€12-xxxx(AAAA-AAAA)'!I39+'€13-xxxx(AAAA-AAAA)'!I39+'€14-xxxx(AAAA-AAAA)'!I39+'€15-xxxx(AAAA-AAAA)'!I39+'€16-xxxx(AAAA-AAAA)'!I39+'€17-xxxx(AAAA-AAAA)'!I39+'€18-xxxx(AAAA-AAAA)'!I39+'€19-xxxx(AAAA-AAAA)'!I39+'€20-xxxx(AAAA-AAAA)'!I39</f>
        <v>8809.6</v>
      </c>
      <c r="Q39" s="215">
        <f>'EnC1_2017-22_DEAL_ONF_Animation'!J39+'EnC2_2018-22_FEDER_ONF_Conserv'!J39+'EnC3_2019-21_OFB-DEAL_ONF_Coli'!J39+'EnC4_2018-20_MTE_ONF_MIGBio'!J39+'EnC5_2020_DEAL_Titè_IPA Desira'!J39+'Sol1_2018_DEAL_ONF_Lutte IC DSD'!J39+'Sol2_2019_DEAL_ONF_Lutte IC'!J39+'€8-xxxx(AAAA-AAAA)'!J39+'€9-xxxx(AAAA-AAAA)'!J39+'€10-xxxx(AAAA-AAAA)'!J39+'€11-xxxx(AAAA-AAAA)'!J39+'€12-xxxx(AAAA-AAAA)'!J39+'€13-xxxx(AAAA-AAAA)'!J39+'€14-xxxx(AAAA-AAAA)'!J39+'€15-xxxx(AAAA-AAAA)'!J39+'€16-xxxx(AAAA-AAAA)'!J39+'€17-xxxx(AAAA-AAAA)'!J39+'€18-xxxx(AAAA-AAAA)'!J39+'€19-xxxx(AAAA-AAAA)'!J39+'€20-xxxx(AAAA-AAAA)'!J39</f>
        <v>43609.599999999999</v>
      </c>
      <c r="R39" s="215">
        <f>'EnC1_2017-22_DEAL_ONF_Animation'!K39+'EnC2_2018-22_FEDER_ONF_Conserv'!K39+'EnC3_2019-21_OFB-DEAL_ONF_Coli'!K39+'EnC4_2018-20_MTE_ONF_MIGBio'!K39+'EnC5_2020_DEAL_Titè_IPA Desira'!K39+'Sol1_2018_DEAL_ONF_Lutte IC DSD'!K39+'Sol2_2019_DEAL_ONF_Lutte IC'!K39+'€8-xxxx(AAAA-AAAA)'!K39+'€9-xxxx(AAAA-AAAA)'!K39+'€10-xxxx(AAAA-AAAA)'!K39+'€11-xxxx(AAAA-AAAA)'!K39+'€12-xxxx(AAAA-AAAA)'!K39+'€13-xxxx(AAAA-AAAA)'!K39+'€14-xxxx(AAAA-AAAA)'!K39+'€15-xxxx(AAAA-AAAA)'!K39+'€16-xxxx(AAAA-AAAA)'!K39+'€17-xxxx(AAAA-AAAA)'!K39+'€18-xxxx(AAAA-AAAA)'!K39+'€19-xxxx(AAAA-AAAA)'!K39+'€20-xxxx(AAAA-AAAA)'!K39</f>
        <v>8809.6</v>
      </c>
      <c r="S39" s="215">
        <f>'EnC1_2017-22_DEAL_ONF_Animation'!L39+'EnC2_2018-22_FEDER_ONF_Conserv'!L39+'EnC3_2019-21_OFB-DEAL_ONF_Coli'!L39+'EnC4_2018-20_MTE_ONF_MIGBio'!L39+'EnC5_2020_DEAL_Titè_IPA Desira'!L39+'Sol1_2018_DEAL_ONF_Lutte IC DSD'!L39+'Sol2_2019_DEAL_ONF_Lutte IC'!L39+'€8-xxxx(AAAA-AAAA)'!L39+'€9-xxxx(AAAA-AAAA)'!L39+'€10-xxxx(AAAA-AAAA)'!L39+'€11-xxxx(AAAA-AAAA)'!L39+'€12-xxxx(AAAA-AAAA)'!L39+'€13-xxxx(AAAA-AAAA)'!L39+'€14-xxxx(AAAA-AAAA)'!L39+'€15-xxxx(AAAA-AAAA)'!L39+'€16-xxxx(AAAA-AAAA)'!L39+'€17-xxxx(AAAA-AAAA)'!L39+'€18-xxxx(AAAA-AAAA)'!L39+'€19-xxxx(AAAA-AAAA)'!L39+'€20-xxxx(AAAA-AAAA)'!L39</f>
        <v>8809.6</v>
      </c>
      <c r="T39" s="216">
        <f>'EnC1_2017-22_DEAL_ONF_Animation'!M39+'EnC2_2018-22_FEDER_ONF_Conserv'!M39+'EnC3_2019-21_OFB-DEAL_ONF_Coli'!M39+'EnC4_2018-20_MTE_ONF_MIGBio'!M39+'EnC5_2020_DEAL_Titè_IPA Desira'!M39+'Sol1_2018_DEAL_ONF_Lutte IC DSD'!M39+'Sol2_2019_DEAL_ONF_Lutte IC'!M39+'€8-xxxx(AAAA-AAAA)'!M39+'€9-xxxx(AAAA-AAAA)'!M39+'€10-xxxx(AAAA-AAAA)'!M39+'€11-xxxx(AAAA-AAAA)'!M39+'€12-xxxx(AAAA-AAAA)'!M39+'€13-xxxx(AAAA-AAAA)'!M39+'€14-xxxx(AAAA-AAAA)'!M39+'€15-xxxx(AAAA-AAAA)'!M39+'€16-xxxx(AAAA-AAAA)'!M39+'€17-xxxx(AAAA-AAAA)'!M39+'€18-xxxx(AAAA-AAAA)'!M39+'€19-xxxx(AAAA-AAAA)'!M39+'€20-xxxx(AAAA-AAAA)'!M39</f>
        <v>8809.6</v>
      </c>
      <c r="U39" s="206">
        <f>'EnC1_2017-22_DEAL_ONF_Animation'!N39+'EnC2_2018-22_FEDER_ONF_Conserv'!N39+'EnC3_2019-21_OFB-DEAL_ONF_Coli'!N39+'EnC4_2018-20_MTE_ONF_MIGBio'!N39+'EnC5_2020_DEAL_Titè_IPA Desira'!N39+'Sol1_2018_DEAL_ONF_Lutte IC DSD'!N39+'Sol2_2019_DEAL_ONF_Lutte IC'!N39+'€8-xxxx(AAAA-AAAA)'!N39+'€9-xxxx(AAAA-AAAA)'!N39+'€10-xxxx(AAAA-AAAA)'!N39+'€11-xxxx(AAAA-AAAA)'!N39+'€12-xxxx(AAAA-AAAA)'!N39+'€13-xxxx(AAAA-AAAA)'!N39+'€14-xxxx(AAAA-AAAA)'!N39+'€15-xxxx(AAAA-AAAA)'!N39+'€16-xxxx(AAAA-AAAA)'!N39+'€17-xxxx(AAAA-AAAA)'!N39+'€18-xxxx(AAAA-AAAA)'!N39+'€19-xxxx(AAAA-AAAA)'!N39+'€20-xxxx(AAAA-AAAA)'!N39</f>
        <v>35241.639775280899</v>
      </c>
      <c r="V39" s="207">
        <f>'EnC1_2017-22_DEAL_ONF_Animation'!O39+'EnC2_2018-22_FEDER_ONF_Conserv'!O39+'EnC3_2019-21_OFB-DEAL_ONF_Coli'!O39+'EnC4_2018-20_MTE_ONF_MIGBio'!O39+'EnC5_2020_DEAL_Titè_IPA Desira'!O39+'Sol1_2018_DEAL_ONF_Lutte IC DSD'!O39+'Sol2_2019_DEAL_ONF_Lutte IC'!O39+'€8-xxxx(AAAA-AAAA)'!O39+'€9-xxxx(AAAA-AAAA)'!O39+'€10-xxxx(AAAA-AAAA)'!O39+'€11-xxxx(AAAA-AAAA)'!O39+'€12-xxxx(AAAA-AAAA)'!O39+'€13-xxxx(AAAA-AAAA)'!O39+'€14-xxxx(AAAA-AAAA)'!O39+'€15-xxxx(AAAA-AAAA)'!O39+'€16-xxxx(AAAA-AAAA)'!O39+'€17-xxxx(AAAA-AAAA)'!O39+'€18-xxxx(AAAA-AAAA)'!O39+'€19-xxxx(AAAA-AAAA)'!O39+'€20-xxxx(AAAA-AAAA)'!O39</f>
        <v>403.06</v>
      </c>
      <c r="W39" s="215">
        <f>'EnC1_2017-22_DEAL_ONF_Animation'!P39+'EnC2_2018-22_FEDER_ONF_Conserv'!P39+'EnC3_2019-21_OFB-DEAL_ONF_Coli'!P39+'EnC4_2018-20_MTE_ONF_MIGBio'!P39+'EnC5_2020_DEAL_Titè_IPA Desira'!P39+'Sol1_2018_DEAL_ONF_Lutte IC DSD'!P39+'Sol2_2019_DEAL_ONF_Lutte IC'!P39+'€8-xxxx(AAAA-AAAA)'!P39+'€9-xxxx(AAAA-AAAA)'!P39+'€10-xxxx(AAAA-AAAA)'!P39+'€11-xxxx(AAAA-AAAA)'!P39+'€12-xxxx(AAAA-AAAA)'!P39+'€13-xxxx(AAAA-AAAA)'!P39+'€14-xxxx(AAAA-AAAA)'!P39+'€15-xxxx(AAAA-AAAA)'!P39+'€16-xxxx(AAAA-AAAA)'!P39+'€17-xxxx(AAAA-AAAA)'!P39+'€18-xxxx(AAAA-AAAA)'!P39+'€19-xxxx(AAAA-AAAA)'!P39+'€20-xxxx(AAAA-AAAA)'!P39</f>
        <v>34838.579775280901</v>
      </c>
      <c r="X39" s="215">
        <f>'EnC1_2017-22_DEAL_ONF_Animation'!Q39+'EnC2_2018-22_FEDER_ONF_Conserv'!Q39+'EnC3_2019-21_OFB-DEAL_ONF_Coli'!Q39+'EnC4_2018-20_MTE_ONF_MIGBio'!Q39+'EnC5_2020_DEAL_Titè_IPA Desira'!Q39+'Sol1_2018_DEAL_ONF_Lutte IC DSD'!Q39+'Sol2_2019_DEAL_ONF_Lutte IC'!Q39+'€8-xxxx(AAAA-AAAA)'!Q39+'€9-xxxx(AAAA-AAAA)'!Q39+'€10-xxxx(AAAA-AAAA)'!Q39+'€11-xxxx(AAAA-AAAA)'!Q39+'€12-xxxx(AAAA-AAAA)'!Q39+'€13-xxxx(AAAA-AAAA)'!Q39+'€14-xxxx(AAAA-AAAA)'!Q39+'€15-xxxx(AAAA-AAAA)'!Q39+'€16-xxxx(AAAA-AAAA)'!Q39+'€17-xxxx(AAAA-AAAA)'!Q39+'€18-xxxx(AAAA-AAAA)'!Q39+'€19-xxxx(AAAA-AAAA)'!Q39+'€20-xxxx(AAAA-AAAA)'!Q39</f>
        <v>0</v>
      </c>
      <c r="Y39" s="215">
        <f>'EnC1_2017-22_DEAL_ONF_Animation'!R39+'EnC2_2018-22_FEDER_ONF_Conserv'!R39+'EnC3_2019-21_OFB-DEAL_ONF_Coli'!R39+'EnC4_2018-20_MTE_ONF_MIGBio'!R39+'EnC5_2020_DEAL_Titè_IPA Desira'!R39+'Sol1_2018_DEAL_ONF_Lutte IC DSD'!R39+'Sol2_2019_DEAL_ONF_Lutte IC'!R39+'€8-xxxx(AAAA-AAAA)'!R39+'€9-xxxx(AAAA-AAAA)'!R39+'€10-xxxx(AAAA-AAAA)'!R39+'€11-xxxx(AAAA-AAAA)'!R39+'€12-xxxx(AAAA-AAAA)'!R39+'€13-xxxx(AAAA-AAAA)'!R39+'€14-xxxx(AAAA-AAAA)'!R39+'€15-xxxx(AAAA-AAAA)'!R39+'€16-xxxx(AAAA-AAAA)'!R39+'€17-xxxx(AAAA-AAAA)'!R39+'€18-xxxx(AAAA-AAAA)'!R39+'€19-xxxx(AAAA-AAAA)'!R39+'€20-xxxx(AAAA-AAAA)'!R39</f>
        <v>0</v>
      </c>
      <c r="Z39" s="217">
        <f>'EnC1_2017-22_DEAL_ONF_Animation'!S39+'EnC2_2018-22_FEDER_ONF_Conserv'!S39+'EnC3_2019-21_OFB-DEAL_ONF_Coli'!S39+'EnC4_2018-20_MTE_ONF_MIGBio'!S39+'EnC5_2020_DEAL_Titè_IPA Desira'!S39+'Sol1_2018_DEAL_ONF_Lutte IC DSD'!S39+'Sol2_2019_DEAL_ONF_Lutte IC'!S39+'€8-xxxx(AAAA-AAAA)'!S39+'€9-xxxx(AAAA-AAAA)'!S39+'€10-xxxx(AAAA-AAAA)'!S39+'€11-xxxx(AAAA-AAAA)'!S39+'€12-xxxx(AAAA-AAAA)'!S39+'€13-xxxx(AAAA-AAAA)'!S39+'€14-xxxx(AAAA-AAAA)'!S39+'€15-xxxx(AAAA-AAAA)'!S39+'€16-xxxx(AAAA-AAAA)'!S39+'€17-xxxx(AAAA-AAAA)'!S39+'€18-xxxx(AAAA-AAAA)'!S39+'€19-xxxx(AAAA-AAAA)'!S39+'€20-xxxx(AAAA-AAAA)'!S39</f>
        <v>0</v>
      </c>
      <c r="AA39" s="609">
        <f>'EnC1_2017-22_DEAL_ONF_Animation'!T39+'EnC2_2018-22_FEDER_ONF_Conserv'!T39+'EnC3_2019-21_OFB-DEAL_ONF_Coli'!T39+'EnC4_2018-20_MTE_ONF_MIGBio'!T39+'EnC5_2020_DEAL_Titè_IPA Desira'!T39+'Sol1_2018_DEAL_ONF_Lutte IC DSD'!T39+'Sol2_2019_DEAL_ONF_Lutte IC'!T39+'€8-xxxx(AAAA-AAAA)'!T39+'€9-xxxx(AAAA-AAAA)'!T39+'€10-xxxx(AAAA-AAAA)'!T39+'€11-xxxx(AAAA-AAAA)'!T39+'€12-xxxx(AAAA-AAAA)'!T39+'€13-xxxx(AAAA-AAAA)'!T39+'€14-xxxx(AAAA-AAAA)'!T39+'€15-xxxx(AAAA-AAAA)'!T39+'€16-xxxx(AAAA-AAAA)'!T39+'€17-xxxx(AAAA-AAAA)'!T39+'€18-xxxx(AAAA-AAAA)'!T39+'€19-xxxx(AAAA-AAAA)'!T39+'€20-xxxx(AAAA-AAAA)'!T39</f>
        <v>-43606.360224719101</v>
      </c>
      <c r="AB39" s="610">
        <f>'EnC1_2017-22_DEAL_ONF_Animation'!U39+'EnC2_2018-22_FEDER_ONF_Conserv'!U39+'EnC3_2019-21_OFB-DEAL_ONF_Coli'!U39+'EnC4_2018-20_MTE_ONF_MIGBio'!U39+'EnC5_2020_DEAL_Titè_IPA Desira'!U39+'Sol1_2018_DEAL_ONF_Lutte IC DSD'!U39+'Sol2_2019_DEAL_ONF_Lutte IC'!U39+'€8-xxxx(AAAA-AAAA)'!U39+'€9-xxxx(AAAA-AAAA)'!U39+'€10-xxxx(AAAA-AAAA)'!U39+'€11-xxxx(AAAA-AAAA)'!U39+'€12-xxxx(AAAA-AAAA)'!U39+'€13-xxxx(AAAA-AAAA)'!U39+'€14-xxxx(AAAA-AAAA)'!U39+'€15-xxxx(AAAA-AAAA)'!U39+'€16-xxxx(AAAA-AAAA)'!U39+'€17-xxxx(AAAA-AAAA)'!U39+'€18-xxxx(AAAA-AAAA)'!U39+'€19-xxxx(AAAA-AAAA)'!U39+'€20-xxxx(AAAA-AAAA)'!U39</f>
        <v>-8406.5400000000009</v>
      </c>
      <c r="AC39" s="634">
        <f>'EnC1_2017-22_DEAL_ONF_Animation'!V39+'EnC2_2018-22_FEDER_ONF_Conserv'!V39+'EnC3_2019-21_OFB-DEAL_ONF_Coli'!V39+'EnC4_2018-20_MTE_ONF_MIGBio'!V39+'EnC5_2020_DEAL_Titè_IPA Desira'!V39+'Sol1_2018_DEAL_ONF_Lutte IC DSD'!V39+'Sol2_2019_DEAL_ONF_Lutte IC'!V39+'€8-xxxx(AAAA-AAAA)'!V39+'€9-xxxx(AAAA-AAAA)'!V39+'€10-xxxx(AAAA-AAAA)'!V39+'€11-xxxx(AAAA-AAAA)'!V39+'€12-xxxx(AAAA-AAAA)'!V39+'€13-xxxx(AAAA-AAAA)'!V39+'€14-xxxx(AAAA-AAAA)'!V39+'€15-xxxx(AAAA-AAAA)'!V39+'€16-xxxx(AAAA-AAAA)'!V39+'€17-xxxx(AAAA-AAAA)'!V39+'€18-xxxx(AAAA-AAAA)'!V39+'€19-xxxx(AAAA-AAAA)'!V39+'€20-xxxx(AAAA-AAAA)'!V39</f>
        <v>-8771.0202247190991</v>
      </c>
      <c r="AD39" s="634">
        <f>'EnC1_2017-22_DEAL_ONF_Animation'!W39+'EnC2_2018-22_FEDER_ONF_Conserv'!W39+'EnC3_2019-21_OFB-DEAL_ONF_Coli'!W39+'EnC4_2018-20_MTE_ONF_MIGBio'!W39+'EnC5_2020_DEAL_Titè_IPA Desira'!W39+'Sol1_2018_DEAL_ONF_Lutte IC DSD'!W39+'Sol2_2019_DEAL_ONF_Lutte IC'!W39+'€8-xxxx(AAAA-AAAA)'!W39+'€9-xxxx(AAAA-AAAA)'!W39+'€10-xxxx(AAAA-AAAA)'!W39+'€11-xxxx(AAAA-AAAA)'!W39+'€12-xxxx(AAAA-AAAA)'!W39+'€13-xxxx(AAAA-AAAA)'!W39+'€14-xxxx(AAAA-AAAA)'!W39+'€15-xxxx(AAAA-AAAA)'!W39+'€16-xxxx(AAAA-AAAA)'!W39+'€17-xxxx(AAAA-AAAA)'!W39+'€18-xxxx(AAAA-AAAA)'!W39+'€19-xxxx(AAAA-AAAA)'!W39+'€20-xxxx(AAAA-AAAA)'!W39</f>
        <v>-8809.6</v>
      </c>
      <c r="AE39" s="634">
        <f>'EnC1_2017-22_DEAL_ONF_Animation'!X39+'EnC2_2018-22_FEDER_ONF_Conserv'!X39+'EnC3_2019-21_OFB-DEAL_ONF_Coli'!X39+'EnC4_2018-20_MTE_ONF_MIGBio'!X39+'EnC5_2020_DEAL_Titè_IPA Desira'!X39+'Sol1_2018_DEAL_ONF_Lutte IC DSD'!X39+'Sol2_2019_DEAL_ONF_Lutte IC'!X39+'€8-xxxx(AAAA-AAAA)'!X39+'€9-xxxx(AAAA-AAAA)'!X39+'€10-xxxx(AAAA-AAAA)'!X39+'€11-xxxx(AAAA-AAAA)'!X39+'€12-xxxx(AAAA-AAAA)'!X39+'€13-xxxx(AAAA-AAAA)'!X39+'€14-xxxx(AAAA-AAAA)'!X39+'€15-xxxx(AAAA-AAAA)'!X39+'€16-xxxx(AAAA-AAAA)'!X39+'€17-xxxx(AAAA-AAAA)'!X39+'€18-xxxx(AAAA-AAAA)'!X39+'€19-xxxx(AAAA-AAAA)'!X39+'€20-xxxx(AAAA-AAAA)'!X39</f>
        <v>-8809.6</v>
      </c>
      <c r="AF39" s="635">
        <f>'EnC1_2017-22_DEAL_ONF_Animation'!Y39+'EnC2_2018-22_FEDER_ONF_Conserv'!Y39+'EnC3_2019-21_OFB-DEAL_ONF_Coli'!Y39+'EnC4_2018-20_MTE_ONF_MIGBio'!Y39+'EnC5_2020_DEAL_Titè_IPA Desira'!Y39+'Sol1_2018_DEAL_ONF_Lutte IC DSD'!Y39+'Sol2_2019_DEAL_ONF_Lutte IC'!Y39+'€8-xxxx(AAAA-AAAA)'!Y39+'€9-xxxx(AAAA-AAAA)'!Y39+'€10-xxxx(AAAA-AAAA)'!Y39+'€11-xxxx(AAAA-AAAA)'!Y39+'€12-xxxx(AAAA-AAAA)'!Y39+'€13-xxxx(AAAA-AAAA)'!Y39+'€14-xxxx(AAAA-AAAA)'!Y39+'€15-xxxx(AAAA-AAAA)'!Y39+'€16-xxxx(AAAA-AAAA)'!Y39+'€17-xxxx(AAAA-AAAA)'!Y39+'€18-xxxx(AAAA-AAAA)'!Y39+'€19-xxxx(AAAA-AAAA)'!Y39+'€20-xxxx(AAAA-AAAA)'!Y39</f>
        <v>-8809.6</v>
      </c>
      <c r="AG39" s="613">
        <f t="shared" si="58"/>
        <v>-297152</v>
      </c>
      <c r="AH39" s="614">
        <f t="shared" si="48"/>
        <v>-66390.399999999994</v>
      </c>
      <c r="AI39" s="636">
        <f t="shared" si="60"/>
        <v>-31590.400000000001</v>
      </c>
      <c r="AJ39" s="636">
        <f t="shared" si="61"/>
        <v>-66390.399999999994</v>
      </c>
      <c r="AK39" s="636">
        <f t="shared" si="62"/>
        <v>-66390.399999999994</v>
      </c>
      <c r="AL39" s="637">
        <f t="shared" si="63"/>
        <v>-66390.399999999994</v>
      </c>
      <c r="AM39" s="615">
        <f t="shared" si="64"/>
        <v>-340758.3602247191</v>
      </c>
      <c r="AN39" s="614">
        <f t="shared" si="65"/>
        <v>-74796.94</v>
      </c>
      <c r="AO39" s="636">
        <f t="shared" si="66"/>
        <v>-40361.420224719099</v>
      </c>
      <c r="AP39" s="636">
        <f t="shared" si="67"/>
        <v>-75200</v>
      </c>
      <c r="AQ39" s="636">
        <f t="shared" si="68"/>
        <v>-75200</v>
      </c>
      <c r="AR39" s="638">
        <f t="shared" si="69"/>
        <v>-75200</v>
      </c>
      <c r="AS39" s="47"/>
      <c r="AT39" s="18"/>
      <c r="AU39" s="18"/>
    </row>
    <row r="40" spans="1:47" s="38" customFormat="1" ht="12.65" customHeight="1">
      <c r="A40" s="19"/>
      <c r="B40" s="1116"/>
      <c r="C40" s="1162"/>
      <c r="D40" s="1119"/>
      <c r="E40" s="1122"/>
      <c r="F40" s="1135"/>
      <c r="G40" s="497" t="s">
        <v>108</v>
      </c>
      <c r="H40" s="835"/>
      <c r="I40" s="830"/>
      <c r="J40" s="842"/>
      <c r="K40" s="842"/>
      <c r="L40" s="842"/>
      <c r="M40" s="843"/>
      <c r="N40" s="497" t="s">
        <v>108</v>
      </c>
      <c r="O40" s="209">
        <f>'EnC1_2017-22_DEAL_ONF_Animation'!H40+'EnC2_2018-22_FEDER_ONF_Conserv'!H40+'EnC3_2019-21_OFB-DEAL_ONF_Coli'!H40+'EnC4_2018-20_MTE_ONF_MIGBio'!H40+'EnC5_2020_DEAL_Titè_IPA Desira'!H40+'Sol1_2018_DEAL_ONF_Lutte IC DSD'!H40+'Sol2_2019_DEAL_ONF_Lutte IC'!H40+'€8-xxxx(AAAA-AAAA)'!H40+'€9-xxxx(AAAA-AAAA)'!H40+'€10-xxxx(AAAA-AAAA)'!H40+'€11-xxxx(AAAA-AAAA)'!H40+'€12-xxxx(AAAA-AAAA)'!H40+'€13-xxxx(AAAA-AAAA)'!H40+'€14-xxxx(AAAA-AAAA)'!H40+'€15-xxxx(AAAA-AAAA)'!H40+'€16-xxxx(AAAA-AAAA)'!H40+'€17-xxxx(AAAA-AAAA)'!H40+'€18-xxxx(AAAA-AAAA)'!H40+'€19-xxxx(AAAA-AAAA)'!H40+'€20-xxxx(AAAA-AAAA)'!H40</f>
        <v>66290.696629213489</v>
      </c>
      <c r="P40" s="210">
        <f>'EnC1_2017-22_DEAL_ONF_Animation'!I40+'EnC2_2018-22_FEDER_ONF_Conserv'!I40+'EnC3_2019-21_OFB-DEAL_ONF_Coli'!I40+'EnC4_2018-20_MTE_ONF_MIGBio'!I40+'EnC5_2020_DEAL_Titè_IPA Desira'!I40+'Sol1_2018_DEAL_ONF_Lutte IC DSD'!I40+'Sol2_2019_DEAL_ONF_Lutte IC'!I40+'€8-xxxx(AAAA-AAAA)'!I40+'€9-xxxx(AAAA-AAAA)'!I40+'€10-xxxx(AAAA-AAAA)'!I40+'€11-xxxx(AAAA-AAAA)'!I40+'€12-xxxx(AAAA-AAAA)'!I40+'€13-xxxx(AAAA-AAAA)'!I40+'€14-xxxx(AAAA-AAAA)'!I40+'€15-xxxx(AAAA-AAAA)'!I40+'€16-xxxx(AAAA-AAAA)'!I40+'€17-xxxx(AAAA-AAAA)'!I40+'€18-xxxx(AAAA-AAAA)'!I40+'€19-xxxx(AAAA-AAAA)'!I40+'€20-xxxx(AAAA-AAAA)'!I40</f>
        <v>8409.6</v>
      </c>
      <c r="Q40" s="218">
        <f>'EnC1_2017-22_DEAL_ONF_Animation'!J40+'EnC2_2018-22_FEDER_ONF_Conserv'!J40+'EnC3_2019-21_OFB-DEAL_ONF_Coli'!J40+'EnC4_2018-20_MTE_ONF_MIGBio'!J40+'EnC5_2020_DEAL_Titè_IPA Desira'!J40+'Sol1_2018_DEAL_ONF_Lutte IC DSD'!J40+'Sol2_2019_DEAL_ONF_Lutte IC'!J40+'€8-xxxx(AAAA-AAAA)'!J40+'€9-xxxx(AAAA-AAAA)'!J40+'€10-xxxx(AAAA-AAAA)'!J40+'€11-xxxx(AAAA-AAAA)'!J40+'€12-xxxx(AAAA-AAAA)'!J40+'€13-xxxx(AAAA-AAAA)'!J40+'€14-xxxx(AAAA-AAAA)'!J40+'€15-xxxx(AAAA-AAAA)'!J40+'€16-xxxx(AAAA-AAAA)'!J40+'€17-xxxx(AAAA-AAAA)'!J40+'€18-xxxx(AAAA-AAAA)'!J40+'€19-xxxx(AAAA-AAAA)'!J40+'€20-xxxx(AAAA-AAAA)'!J40</f>
        <v>32652.296629213488</v>
      </c>
      <c r="R40" s="218">
        <f>'EnC1_2017-22_DEAL_ONF_Animation'!K40+'EnC2_2018-22_FEDER_ONF_Conserv'!K40+'EnC3_2019-21_OFB-DEAL_ONF_Coli'!K40+'EnC4_2018-20_MTE_ONF_MIGBio'!K40+'EnC5_2020_DEAL_Titè_IPA Desira'!K40+'Sol1_2018_DEAL_ONF_Lutte IC DSD'!K40+'Sol2_2019_DEAL_ONF_Lutte IC'!K40+'€8-xxxx(AAAA-AAAA)'!K40+'€9-xxxx(AAAA-AAAA)'!K40+'€10-xxxx(AAAA-AAAA)'!K40+'€11-xxxx(AAAA-AAAA)'!K40+'€12-xxxx(AAAA-AAAA)'!K40+'€13-xxxx(AAAA-AAAA)'!K40+'€14-xxxx(AAAA-AAAA)'!K40+'€15-xxxx(AAAA-AAAA)'!K40+'€16-xxxx(AAAA-AAAA)'!K40+'€17-xxxx(AAAA-AAAA)'!K40+'€18-xxxx(AAAA-AAAA)'!K40+'€19-xxxx(AAAA-AAAA)'!K40+'€20-xxxx(AAAA-AAAA)'!K40</f>
        <v>8409.6</v>
      </c>
      <c r="S40" s="218">
        <f>'EnC1_2017-22_DEAL_ONF_Animation'!L40+'EnC2_2018-22_FEDER_ONF_Conserv'!L40+'EnC3_2019-21_OFB-DEAL_ONF_Coli'!L40+'EnC4_2018-20_MTE_ONF_MIGBio'!L40+'EnC5_2020_DEAL_Titè_IPA Desira'!L40+'Sol1_2018_DEAL_ONF_Lutte IC DSD'!L40+'Sol2_2019_DEAL_ONF_Lutte IC'!L40+'€8-xxxx(AAAA-AAAA)'!L40+'€9-xxxx(AAAA-AAAA)'!L40+'€10-xxxx(AAAA-AAAA)'!L40+'€11-xxxx(AAAA-AAAA)'!L40+'€12-xxxx(AAAA-AAAA)'!L40+'€13-xxxx(AAAA-AAAA)'!L40+'€14-xxxx(AAAA-AAAA)'!L40+'€15-xxxx(AAAA-AAAA)'!L40+'€16-xxxx(AAAA-AAAA)'!L40+'€17-xxxx(AAAA-AAAA)'!L40+'€18-xxxx(AAAA-AAAA)'!L40+'€19-xxxx(AAAA-AAAA)'!L40+'€20-xxxx(AAAA-AAAA)'!L40</f>
        <v>8409.6</v>
      </c>
      <c r="T40" s="219">
        <f>'EnC1_2017-22_DEAL_ONF_Animation'!M40+'EnC2_2018-22_FEDER_ONF_Conserv'!M40+'EnC3_2019-21_OFB-DEAL_ONF_Coli'!M40+'EnC4_2018-20_MTE_ONF_MIGBio'!M40+'EnC5_2020_DEAL_Titè_IPA Desira'!M40+'Sol1_2018_DEAL_ONF_Lutte IC DSD'!M40+'Sol2_2019_DEAL_ONF_Lutte IC'!M40+'€8-xxxx(AAAA-AAAA)'!M40+'€9-xxxx(AAAA-AAAA)'!M40+'€10-xxxx(AAAA-AAAA)'!M40+'€11-xxxx(AAAA-AAAA)'!M40+'€12-xxxx(AAAA-AAAA)'!M40+'€13-xxxx(AAAA-AAAA)'!M40+'€14-xxxx(AAAA-AAAA)'!M40+'€15-xxxx(AAAA-AAAA)'!M40+'€16-xxxx(AAAA-AAAA)'!M40+'€17-xxxx(AAAA-AAAA)'!M40+'€18-xxxx(AAAA-AAAA)'!M40+'€19-xxxx(AAAA-AAAA)'!M40+'€20-xxxx(AAAA-AAAA)'!M40</f>
        <v>8409.6</v>
      </c>
      <c r="U40" s="209">
        <f>'EnC1_2017-22_DEAL_ONF_Animation'!N40+'EnC2_2018-22_FEDER_ONF_Conserv'!N40+'EnC3_2019-21_OFB-DEAL_ONF_Coli'!N40+'EnC4_2018-20_MTE_ONF_MIGBio'!N40+'EnC5_2020_DEAL_Titè_IPA Desira'!N40+'Sol1_2018_DEAL_ONF_Lutte IC DSD'!N40+'Sol2_2019_DEAL_ONF_Lutte IC'!N40+'€8-xxxx(AAAA-AAAA)'!N40+'€9-xxxx(AAAA-AAAA)'!N40+'€10-xxxx(AAAA-AAAA)'!N40+'€11-xxxx(AAAA-AAAA)'!N40+'€12-xxxx(AAAA-AAAA)'!N40+'€13-xxxx(AAAA-AAAA)'!N40+'€14-xxxx(AAAA-AAAA)'!N40+'€15-xxxx(AAAA-AAAA)'!N40+'€16-xxxx(AAAA-AAAA)'!N40+'€17-xxxx(AAAA-AAAA)'!N40+'€18-xxxx(AAAA-AAAA)'!N40+'€19-xxxx(AAAA-AAAA)'!N40+'€20-xxxx(AAAA-AAAA)'!N40</f>
        <v>24242.696629213486</v>
      </c>
      <c r="V40" s="210">
        <f>'EnC1_2017-22_DEAL_ONF_Animation'!O40+'EnC2_2018-22_FEDER_ONF_Conserv'!O40+'EnC3_2019-21_OFB-DEAL_ONF_Coli'!O40+'EnC4_2018-20_MTE_ONF_MIGBio'!O40+'EnC5_2020_DEAL_Titè_IPA Desira'!O40+'Sol1_2018_DEAL_ONF_Lutte IC DSD'!O40+'Sol2_2019_DEAL_ONF_Lutte IC'!O40+'€8-xxxx(AAAA-AAAA)'!O40+'€9-xxxx(AAAA-AAAA)'!O40+'€10-xxxx(AAAA-AAAA)'!O40+'€11-xxxx(AAAA-AAAA)'!O40+'€12-xxxx(AAAA-AAAA)'!O40+'€13-xxxx(AAAA-AAAA)'!O40+'€14-xxxx(AAAA-AAAA)'!O40+'€15-xxxx(AAAA-AAAA)'!O40+'€16-xxxx(AAAA-AAAA)'!O40+'€17-xxxx(AAAA-AAAA)'!O40+'€18-xxxx(AAAA-AAAA)'!O40+'€19-xxxx(AAAA-AAAA)'!O40+'€20-xxxx(AAAA-AAAA)'!O40</f>
        <v>0</v>
      </c>
      <c r="W40" s="218">
        <f>'EnC1_2017-22_DEAL_ONF_Animation'!P40+'EnC2_2018-22_FEDER_ONF_Conserv'!P40+'EnC3_2019-21_OFB-DEAL_ONF_Coli'!P40+'EnC4_2018-20_MTE_ONF_MIGBio'!P40+'EnC5_2020_DEAL_Titè_IPA Desira'!P40+'Sol1_2018_DEAL_ONF_Lutte IC DSD'!P40+'Sol2_2019_DEAL_ONF_Lutte IC'!P40+'€8-xxxx(AAAA-AAAA)'!P40+'€9-xxxx(AAAA-AAAA)'!P40+'€10-xxxx(AAAA-AAAA)'!P40+'€11-xxxx(AAAA-AAAA)'!P40+'€12-xxxx(AAAA-AAAA)'!P40+'€13-xxxx(AAAA-AAAA)'!P40+'€14-xxxx(AAAA-AAAA)'!P40+'€15-xxxx(AAAA-AAAA)'!P40+'€16-xxxx(AAAA-AAAA)'!P40+'€17-xxxx(AAAA-AAAA)'!P40+'€18-xxxx(AAAA-AAAA)'!P40+'€19-xxxx(AAAA-AAAA)'!P40+'€20-xxxx(AAAA-AAAA)'!P40</f>
        <v>24242.696629213486</v>
      </c>
      <c r="X40" s="218">
        <f>'EnC1_2017-22_DEAL_ONF_Animation'!Q40+'EnC2_2018-22_FEDER_ONF_Conserv'!Q40+'EnC3_2019-21_OFB-DEAL_ONF_Coli'!Q40+'EnC4_2018-20_MTE_ONF_MIGBio'!Q40+'EnC5_2020_DEAL_Titè_IPA Desira'!Q40+'Sol1_2018_DEAL_ONF_Lutte IC DSD'!Q40+'Sol2_2019_DEAL_ONF_Lutte IC'!Q40+'€8-xxxx(AAAA-AAAA)'!Q40+'€9-xxxx(AAAA-AAAA)'!Q40+'€10-xxxx(AAAA-AAAA)'!Q40+'€11-xxxx(AAAA-AAAA)'!Q40+'€12-xxxx(AAAA-AAAA)'!Q40+'€13-xxxx(AAAA-AAAA)'!Q40+'€14-xxxx(AAAA-AAAA)'!Q40+'€15-xxxx(AAAA-AAAA)'!Q40+'€16-xxxx(AAAA-AAAA)'!Q40+'€17-xxxx(AAAA-AAAA)'!Q40+'€18-xxxx(AAAA-AAAA)'!Q40+'€19-xxxx(AAAA-AAAA)'!Q40+'€20-xxxx(AAAA-AAAA)'!Q40</f>
        <v>0</v>
      </c>
      <c r="Y40" s="218">
        <f>'EnC1_2017-22_DEAL_ONF_Animation'!R40+'EnC2_2018-22_FEDER_ONF_Conserv'!R40+'EnC3_2019-21_OFB-DEAL_ONF_Coli'!R40+'EnC4_2018-20_MTE_ONF_MIGBio'!R40+'EnC5_2020_DEAL_Titè_IPA Desira'!R40+'Sol1_2018_DEAL_ONF_Lutte IC DSD'!R40+'Sol2_2019_DEAL_ONF_Lutte IC'!R40+'€8-xxxx(AAAA-AAAA)'!R40+'€9-xxxx(AAAA-AAAA)'!R40+'€10-xxxx(AAAA-AAAA)'!R40+'€11-xxxx(AAAA-AAAA)'!R40+'€12-xxxx(AAAA-AAAA)'!R40+'€13-xxxx(AAAA-AAAA)'!R40+'€14-xxxx(AAAA-AAAA)'!R40+'€15-xxxx(AAAA-AAAA)'!R40+'€16-xxxx(AAAA-AAAA)'!R40+'€17-xxxx(AAAA-AAAA)'!R40+'€18-xxxx(AAAA-AAAA)'!R40+'€19-xxxx(AAAA-AAAA)'!R40+'€20-xxxx(AAAA-AAAA)'!R40</f>
        <v>0</v>
      </c>
      <c r="Z40" s="220">
        <f>'EnC1_2017-22_DEAL_ONF_Animation'!S40+'EnC2_2018-22_FEDER_ONF_Conserv'!S40+'EnC3_2019-21_OFB-DEAL_ONF_Coli'!S40+'EnC4_2018-20_MTE_ONF_MIGBio'!S40+'EnC5_2020_DEAL_Titè_IPA Desira'!S40+'Sol1_2018_DEAL_ONF_Lutte IC DSD'!S40+'Sol2_2019_DEAL_ONF_Lutte IC'!S40+'€8-xxxx(AAAA-AAAA)'!S40+'€9-xxxx(AAAA-AAAA)'!S40+'€10-xxxx(AAAA-AAAA)'!S40+'€11-xxxx(AAAA-AAAA)'!S40+'€12-xxxx(AAAA-AAAA)'!S40+'€13-xxxx(AAAA-AAAA)'!S40+'€14-xxxx(AAAA-AAAA)'!S40+'€15-xxxx(AAAA-AAAA)'!S40+'€16-xxxx(AAAA-AAAA)'!S40+'€17-xxxx(AAAA-AAAA)'!S40+'€18-xxxx(AAAA-AAAA)'!S40+'€19-xxxx(AAAA-AAAA)'!S40+'€20-xxxx(AAAA-AAAA)'!S40</f>
        <v>0</v>
      </c>
      <c r="AA40" s="617">
        <f>'EnC1_2017-22_DEAL_ONF_Animation'!T40+'EnC2_2018-22_FEDER_ONF_Conserv'!T40+'EnC3_2019-21_OFB-DEAL_ONF_Coli'!T40+'EnC4_2018-20_MTE_ONF_MIGBio'!T40+'EnC5_2020_DEAL_Titè_IPA Desira'!T40+'Sol1_2018_DEAL_ONF_Lutte IC DSD'!T40+'Sol2_2019_DEAL_ONF_Lutte IC'!T40+'€8-xxxx(AAAA-AAAA)'!T40+'€9-xxxx(AAAA-AAAA)'!T40+'€10-xxxx(AAAA-AAAA)'!T40+'€11-xxxx(AAAA-AAAA)'!T40+'€12-xxxx(AAAA-AAAA)'!T40+'€13-xxxx(AAAA-AAAA)'!T40+'€14-xxxx(AAAA-AAAA)'!T40+'€15-xxxx(AAAA-AAAA)'!T40+'€16-xxxx(AAAA-AAAA)'!T40+'€17-xxxx(AAAA-AAAA)'!T40+'€18-xxxx(AAAA-AAAA)'!T40+'€19-xxxx(AAAA-AAAA)'!T40+'€20-xxxx(AAAA-AAAA)'!T40</f>
        <v>-42048</v>
      </c>
      <c r="AB40" s="618">
        <f>'EnC1_2017-22_DEAL_ONF_Animation'!U40+'EnC2_2018-22_FEDER_ONF_Conserv'!U40+'EnC3_2019-21_OFB-DEAL_ONF_Coli'!U40+'EnC4_2018-20_MTE_ONF_MIGBio'!U40+'EnC5_2020_DEAL_Titè_IPA Desira'!U40+'Sol1_2018_DEAL_ONF_Lutte IC DSD'!U40+'Sol2_2019_DEAL_ONF_Lutte IC'!U40+'€8-xxxx(AAAA-AAAA)'!U40+'€9-xxxx(AAAA-AAAA)'!U40+'€10-xxxx(AAAA-AAAA)'!U40+'€11-xxxx(AAAA-AAAA)'!U40+'€12-xxxx(AAAA-AAAA)'!U40+'€13-xxxx(AAAA-AAAA)'!U40+'€14-xxxx(AAAA-AAAA)'!U40+'€15-xxxx(AAAA-AAAA)'!U40+'€16-xxxx(AAAA-AAAA)'!U40+'€17-xxxx(AAAA-AAAA)'!U40+'€18-xxxx(AAAA-AAAA)'!U40+'€19-xxxx(AAAA-AAAA)'!U40+'€20-xxxx(AAAA-AAAA)'!U40</f>
        <v>-8409.6</v>
      </c>
      <c r="AC40" s="639">
        <f>'EnC1_2017-22_DEAL_ONF_Animation'!V40+'EnC2_2018-22_FEDER_ONF_Conserv'!V40+'EnC3_2019-21_OFB-DEAL_ONF_Coli'!V40+'EnC4_2018-20_MTE_ONF_MIGBio'!V40+'EnC5_2020_DEAL_Titè_IPA Desira'!V40+'Sol1_2018_DEAL_ONF_Lutte IC DSD'!V40+'Sol2_2019_DEAL_ONF_Lutte IC'!V40+'€8-xxxx(AAAA-AAAA)'!V40+'€9-xxxx(AAAA-AAAA)'!V40+'€10-xxxx(AAAA-AAAA)'!V40+'€11-xxxx(AAAA-AAAA)'!V40+'€12-xxxx(AAAA-AAAA)'!V40+'€13-xxxx(AAAA-AAAA)'!V40+'€14-xxxx(AAAA-AAAA)'!V40+'€15-xxxx(AAAA-AAAA)'!V40+'€16-xxxx(AAAA-AAAA)'!V40+'€17-xxxx(AAAA-AAAA)'!V40+'€18-xxxx(AAAA-AAAA)'!V40+'€19-xxxx(AAAA-AAAA)'!V40+'€20-xxxx(AAAA-AAAA)'!V40</f>
        <v>-8409.6</v>
      </c>
      <c r="AD40" s="639">
        <f>'EnC1_2017-22_DEAL_ONF_Animation'!W40+'EnC2_2018-22_FEDER_ONF_Conserv'!W40+'EnC3_2019-21_OFB-DEAL_ONF_Coli'!W40+'EnC4_2018-20_MTE_ONF_MIGBio'!W40+'EnC5_2020_DEAL_Titè_IPA Desira'!W40+'Sol1_2018_DEAL_ONF_Lutte IC DSD'!W40+'Sol2_2019_DEAL_ONF_Lutte IC'!W40+'€8-xxxx(AAAA-AAAA)'!W40+'€9-xxxx(AAAA-AAAA)'!W40+'€10-xxxx(AAAA-AAAA)'!W40+'€11-xxxx(AAAA-AAAA)'!W40+'€12-xxxx(AAAA-AAAA)'!W40+'€13-xxxx(AAAA-AAAA)'!W40+'€14-xxxx(AAAA-AAAA)'!W40+'€15-xxxx(AAAA-AAAA)'!W40+'€16-xxxx(AAAA-AAAA)'!W40+'€17-xxxx(AAAA-AAAA)'!W40+'€18-xxxx(AAAA-AAAA)'!W40+'€19-xxxx(AAAA-AAAA)'!W40+'€20-xxxx(AAAA-AAAA)'!W40</f>
        <v>-8409.6</v>
      </c>
      <c r="AE40" s="639">
        <f>'EnC1_2017-22_DEAL_ONF_Animation'!X40+'EnC2_2018-22_FEDER_ONF_Conserv'!X40+'EnC3_2019-21_OFB-DEAL_ONF_Coli'!X40+'EnC4_2018-20_MTE_ONF_MIGBio'!X40+'EnC5_2020_DEAL_Titè_IPA Desira'!X40+'Sol1_2018_DEAL_ONF_Lutte IC DSD'!X40+'Sol2_2019_DEAL_ONF_Lutte IC'!X40+'€8-xxxx(AAAA-AAAA)'!X40+'€9-xxxx(AAAA-AAAA)'!X40+'€10-xxxx(AAAA-AAAA)'!X40+'€11-xxxx(AAAA-AAAA)'!X40+'€12-xxxx(AAAA-AAAA)'!X40+'€13-xxxx(AAAA-AAAA)'!X40+'€14-xxxx(AAAA-AAAA)'!X40+'€15-xxxx(AAAA-AAAA)'!X40+'€16-xxxx(AAAA-AAAA)'!X40+'€17-xxxx(AAAA-AAAA)'!X40+'€18-xxxx(AAAA-AAAA)'!X40+'€19-xxxx(AAAA-AAAA)'!X40+'€20-xxxx(AAAA-AAAA)'!X40</f>
        <v>-8409.6</v>
      </c>
      <c r="AF40" s="640">
        <f>'EnC1_2017-22_DEAL_ONF_Animation'!Y40+'EnC2_2018-22_FEDER_ONF_Conserv'!Y40+'EnC3_2019-21_OFB-DEAL_ONF_Coli'!Y40+'EnC4_2018-20_MTE_ONF_MIGBio'!Y40+'EnC5_2020_DEAL_Titè_IPA Desira'!Y40+'Sol1_2018_DEAL_ONF_Lutte IC DSD'!Y40+'Sol2_2019_DEAL_ONF_Lutte IC'!Y40+'€8-xxxx(AAAA-AAAA)'!Y40+'€9-xxxx(AAAA-AAAA)'!Y40+'€10-xxxx(AAAA-AAAA)'!Y40+'€11-xxxx(AAAA-AAAA)'!Y40+'€12-xxxx(AAAA-AAAA)'!Y40+'€13-xxxx(AAAA-AAAA)'!Y40+'€14-xxxx(AAAA-AAAA)'!Y40+'€15-xxxx(AAAA-AAAA)'!Y40+'€16-xxxx(AAAA-AAAA)'!Y40+'€17-xxxx(AAAA-AAAA)'!Y40+'€18-xxxx(AAAA-AAAA)'!Y40+'€19-xxxx(AAAA-AAAA)'!Y40+'€20-xxxx(AAAA-AAAA)'!Y40</f>
        <v>-8409.6</v>
      </c>
      <c r="AG40" s="621">
        <f t="shared" si="58"/>
        <v>66290.696629213489</v>
      </c>
      <c r="AH40" s="622">
        <f t="shared" si="48"/>
        <v>8409.6</v>
      </c>
      <c r="AI40" s="641">
        <f t="shared" si="60"/>
        <v>32652.296629213488</v>
      </c>
      <c r="AJ40" s="641">
        <f t="shared" si="61"/>
        <v>8409.6</v>
      </c>
      <c r="AK40" s="641">
        <f t="shared" si="62"/>
        <v>8409.6</v>
      </c>
      <c r="AL40" s="642">
        <f t="shared" si="63"/>
        <v>8409.6</v>
      </c>
      <c r="AM40" s="623">
        <f t="shared" si="64"/>
        <v>24242.696629213486</v>
      </c>
      <c r="AN40" s="622">
        <f t="shared" si="65"/>
        <v>0</v>
      </c>
      <c r="AO40" s="641">
        <f t="shared" si="66"/>
        <v>24242.696629213486</v>
      </c>
      <c r="AP40" s="641">
        <f t="shared" si="67"/>
        <v>0</v>
      </c>
      <c r="AQ40" s="641">
        <f t="shared" si="68"/>
        <v>0</v>
      </c>
      <c r="AR40" s="643">
        <f t="shared" si="69"/>
        <v>0</v>
      </c>
      <c r="AS40" s="44"/>
      <c r="AT40" s="18"/>
      <c r="AU40" s="18"/>
    </row>
    <row r="41" spans="1:47" s="38" customFormat="1" ht="12.65" customHeight="1">
      <c r="A41" s="19"/>
      <c r="B41" s="1116"/>
      <c r="C41" s="1162"/>
      <c r="D41" s="1119"/>
      <c r="E41" s="1122"/>
      <c r="F41" s="1165"/>
      <c r="G41" s="498" t="s">
        <v>109</v>
      </c>
      <c r="H41" s="836"/>
      <c r="I41" s="837"/>
      <c r="J41" s="844"/>
      <c r="K41" s="844"/>
      <c r="L41" s="844"/>
      <c r="M41" s="845"/>
      <c r="N41" s="498" t="s">
        <v>109</v>
      </c>
      <c r="O41" s="212">
        <f>'EnC1_2017-22_DEAL_ONF_Animation'!H41+'EnC2_2018-22_FEDER_ONF_Conserv'!H41+'EnC3_2019-21_OFB-DEAL_ONF_Coli'!H41+'EnC4_2018-20_MTE_ONF_MIGBio'!H41+'EnC5_2020_DEAL_Titè_IPA Desira'!H41+'Sol1_2018_DEAL_ONF_Lutte IC DSD'!H41+'Sol2_2019_DEAL_ONF_Lutte IC'!H41+'€8-xxxx(AAAA-AAAA)'!H41+'€9-xxxx(AAAA-AAAA)'!H41+'€10-xxxx(AAAA-AAAA)'!H41+'€11-xxxx(AAAA-AAAA)'!H41+'€12-xxxx(AAAA-AAAA)'!H41+'€13-xxxx(AAAA-AAAA)'!H41+'€14-xxxx(AAAA-AAAA)'!H41+'€15-xxxx(AAAA-AAAA)'!H41+'€16-xxxx(AAAA-AAAA)'!H41+'€17-xxxx(AAAA-AAAA)'!H41+'€18-xxxx(AAAA-AAAA)'!H41+'€19-xxxx(AAAA-AAAA)'!H41+'€20-xxxx(AAAA-AAAA)'!H41</f>
        <v>12557.303370786518</v>
      </c>
      <c r="P41" s="213">
        <f>'EnC1_2017-22_DEAL_ONF_Animation'!I41+'EnC2_2018-22_FEDER_ONF_Conserv'!I41+'EnC3_2019-21_OFB-DEAL_ONF_Coli'!I41+'EnC4_2018-20_MTE_ONF_MIGBio'!I41+'EnC5_2020_DEAL_Titè_IPA Desira'!I41+'Sol1_2018_DEAL_ONF_Lutte IC DSD'!I41+'Sol2_2019_DEAL_ONF_Lutte IC'!I41+'€8-xxxx(AAAA-AAAA)'!I41+'€9-xxxx(AAAA-AAAA)'!I41+'€10-xxxx(AAAA-AAAA)'!I41+'€11-xxxx(AAAA-AAAA)'!I41+'€12-xxxx(AAAA-AAAA)'!I41+'€13-xxxx(AAAA-AAAA)'!I41+'€14-xxxx(AAAA-AAAA)'!I41+'€15-xxxx(AAAA-AAAA)'!I41+'€16-xxxx(AAAA-AAAA)'!I41+'€17-xxxx(AAAA-AAAA)'!I41+'€18-xxxx(AAAA-AAAA)'!I41+'€19-xxxx(AAAA-AAAA)'!I41+'€20-xxxx(AAAA-AAAA)'!I41</f>
        <v>400</v>
      </c>
      <c r="Q41" s="221">
        <f>'EnC1_2017-22_DEAL_ONF_Animation'!J41+'EnC2_2018-22_FEDER_ONF_Conserv'!J41+'EnC3_2019-21_OFB-DEAL_ONF_Coli'!J41+'EnC4_2018-20_MTE_ONF_MIGBio'!J41+'EnC5_2020_DEAL_Titè_IPA Desira'!J41+'Sol1_2018_DEAL_ONF_Lutte IC DSD'!J41+'Sol2_2019_DEAL_ONF_Lutte IC'!J41+'€8-xxxx(AAAA-AAAA)'!J41+'€9-xxxx(AAAA-AAAA)'!J41+'€10-xxxx(AAAA-AAAA)'!J41+'€11-xxxx(AAAA-AAAA)'!J41+'€12-xxxx(AAAA-AAAA)'!J41+'€13-xxxx(AAAA-AAAA)'!J41+'€14-xxxx(AAAA-AAAA)'!J41+'€15-xxxx(AAAA-AAAA)'!J41+'€16-xxxx(AAAA-AAAA)'!J41+'€17-xxxx(AAAA-AAAA)'!J41+'€18-xxxx(AAAA-AAAA)'!J41+'€19-xxxx(AAAA-AAAA)'!J41+'€20-xxxx(AAAA-AAAA)'!J41</f>
        <v>10957.303370786518</v>
      </c>
      <c r="R41" s="221">
        <f>'EnC1_2017-22_DEAL_ONF_Animation'!K41+'EnC2_2018-22_FEDER_ONF_Conserv'!K41+'EnC3_2019-21_OFB-DEAL_ONF_Coli'!K41+'EnC4_2018-20_MTE_ONF_MIGBio'!K41+'EnC5_2020_DEAL_Titè_IPA Desira'!K41+'Sol1_2018_DEAL_ONF_Lutte IC DSD'!K41+'Sol2_2019_DEAL_ONF_Lutte IC'!K41+'€8-xxxx(AAAA-AAAA)'!K41+'€9-xxxx(AAAA-AAAA)'!K41+'€10-xxxx(AAAA-AAAA)'!K41+'€11-xxxx(AAAA-AAAA)'!K41+'€12-xxxx(AAAA-AAAA)'!K41+'€13-xxxx(AAAA-AAAA)'!K41+'€14-xxxx(AAAA-AAAA)'!K41+'€15-xxxx(AAAA-AAAA)'!K41+'€16-xxxx(AAAA-AAAA)'!K41+'€17-xxxx(AAAA-AAAA)'!K41+'€18-xxxx(AAAA-AAAA)'!K41+'€19-xxxx(AAAA-AAAA)'!K41+'€20-xxxx(AAAA-AAAA)'!K41</f>
        <v>400</v>
      </c>
      <c r="S41" s="221">
        <f>'EnC1_2017-22_DEAL_ONF_Animation'!L41+'EnC2_2018-22_FEDER_ONF_Conserv'!L41+'EnC3_2019-21_OFB-DEAL_ONF_Coli'!L41+'EnC4_2018-20_MTE_ONF_MIGBio'!L41+'EnC5_2020_DEAL_Titè_IPA Desira'!L41+'Sol1_2018_DEAL_ONF_Lutte IC DSD'!L41+'Sol2_2019_DEAL_ONF_Lutte IC'!L41+'€8-xxxx(AAAA-AAAA)'!L41+'€9-xxxx(AAAA-AAAA)'!L41+'€10-xxxx(AAAA-AAAA)'!L41+'€11-xxxx(AAAA-AAAA)'!L41+'€12-xxxx(AAAA-AAAA)'!L41+'€13-xxxx(AAAA-AAAA)'!L41+'€14-xxxx(AAAA-AAAA)'!L41+'€15-xxxx(AAAA-AAAA)'!L41+'€16-xxxx(AAAA-AAAA)'!L41+'€17-xxxx(AAAA-AAAA)'!L41+'€18-xxxx(AAAA-AAAA)'!L41+'€19-xxxx(AAAA-AAAA)'!L41+'€20-xxxx(AAAA-AAAA)'!L41</f>
        <v>400</v>
      </c>
      <c r="T41" s="222">
        <f>'EnC1_2017-22_DEAL_ONF_Animation'!M41+'EnC2_2018-22_FEDER_ONF_Conserv'!M41+'EnC3_2019-21_OFB-DEAL_ONF_Coli'!M41+'EnC4_2018-20_MTE_ONF_MIGBio'!M41+'EnC5_2020_DEAL_Titè_IPA Desira'!M41+'Sol1_2018_DEAL_ONF_Lutte IC DSD'!M41+'Sol2_2019_DEAL_ONF_Lutte IC'!M41+'€8-xxxx(AAAA-AAAA)'!M41+'€9-xxxx(AAAA-AAAA)'!M41+'€10-xxxx(AAAA-AAAA)'!M41+'€11-xxxx(AAAA-AAAA)'!M41+'€12-xxxx(AAAA-AAAA)'!M41+'€13-xxxx(AAAA-AAAA)'!M41+'€14-xxxx(AAAA-AAAA)'!M41+'€15-xxxx(AAAA-AAAA)'!M41+'€16-xxxx(AAAA-AAAA)'!M41+'€17-xxxx(AAAA-AAAA)'!M41+'€18-xxxx(AAAA-AAAA)'!M41+'€19-xxxx(AAAA-AAAA)'!M41+'€20-xxxx(AAAA-AAAA)'!M41</f>
        <v>400</v>
      </c>
      <c r="U41" s="212">
        <f>'EnC1_2017-22_DEAL_ONF_Animation'!N41+'EnC2_2018-22_FEDER_ONF_Conserv'!N41+'EnC3_2019-21_OFB-DEAL_ONF_Coli'!N41+'EnC4_2018-20_MTE_ONF_MIGBio'!N41+'EnC5_2020_DEAL_Titè_IPA Desira'!N41+'Sol1_2018_DEAL_ONF_Lutte IC DSD'!N41+'Sol2_2019_DEAL_ONF_Lutte IC'!N41+'€8-xxxx(AAAA-AAAA)'!N41+'€9-xxxx(AAAA-AAAA)'!N41+'€10-xxxx(AAAA-AAAA)'!N41+'€11-xxxx(AAAA-AAAA)'!N41+'€12-xxxx(AAAA-AAAA)'!N41+'€13-xxxx(AAAA-AAAA)'!N41+'€14-xxxx(AAAA-AAAA)'!N41+'€15-xxxx(AAAA-AAAA)'!N41+'€16-xxxx(AAAA-AAAA)'!N41+'€17-xxxx(AAAA-AAAA)'!N41+'€18-xxxx(AAAA-AAAA)'!N41+'€19-xxxx(AAAA-AAAA)'!N41+'€20-xxxx(AAAA-AAAA)'!N41</f>
        <v>10998.943146067417</v>
      </c>
      <c r="V41" s="213">
        <f>'EnC1_2017-22_DEAL_ONF_Animation'!O41+'EnC2_2018-22_FEDER_ONF_Conserv'!O41+'EnC3_2019-21_OFB-DEAL_ONF_Coli'!O41+'EnC4_2018-20_MTE_ONF_MIGBio'!O41+'EnC5_2020_DEAL_Titè_IPA Desira'!O41+'Sol1_2018_DEAL_ONF_Lutte IC DSD'!O41+'Sol2_2019_DEAL_ONF_Lutte IC'!O41+'€8-xxxx(AAAA-AAAA)'!O41+'€9-xxxx(AAAA-AAAA)'!O41+'€10-xxxx(AAAA-AAAA)'!O41+'€11-xxxx(AAAA-AAAA)'!O41+'€12-xxxx(AAAA-AAAA)'!O41+'€13-xxxx(AAAA-AAAA)'!O41+'€14-xxxx(AAAA-AAAA)'!O41+'€15-xxxx(AAAA-AAAA)'!O41+'€16-xxxx(AAAA-AAAA)'!O41+'€17-xxxx(AAAA-AAAA)'!O41+'€18-xxxx(AAAA-AAAA)'!O41+'€19-xxxx(AAAA-AAAA)'!O41+'€20-xxxx(AAAA-AAAA)'!O41</f>
        <v>403.06</v>
      </c>
      <c r="W41" s="221">
        <f>'EnC1_2017-22_DEAL_ONF_Animation'!P41+'EnC2_2018-22_FEDER_ONF_Conserv'!P41+'EnC3_2019-21_OFB-DEAL_ONF_Coli'!P41+'EnC4_2018-20_MTE_ONF_MIGBio'!P41+'EnC5_2020_DEAL_Titè_IPA Desira'!P41+'Sol1_2018_DEAL_ONF_Lutte IC DSD'!P41+'Sol2_2019_DEAL_ONF_Lutte IC'!P41+'€8-xxxx(AAAA-AAAA)'!P41+'€9-xxxx(AAAA-AAAA)'!P41+'€10-xxxx(AAAA-AAAA)'!P41+'€11-xxxx(AAAA-AAAA)'!P41+'€12-xxxx(AAAA-AAAA)'!P41+'€13-xxxx(AAAA-AAAA)'!P41+'€14-xxxx(AAAA-AAAA)'!P41+'€15-xxxx(AAAA-AAAA)'!P41+'€16-xxxx(AAAA-AAAA)'!P41+'€17-xxxx(AAAA-AAAA)'!P41+'€18-xxxx(AAAA-AAAA)'!P41+'€19-xxxx(AAAA-AAAA)'!P41+'€20-xxxx(AAAA-AAAA)'!P41</f>
        <v>10595.883146067417</v>
      </c>
      <c r="X41" s="221">
        <f>'EnC1_2017-22_DEAL_ONF_Animation'!Q41+'EnC2_2018-22_FEDER_ONF_Conserv'!Q41+'EnC3_2019-21_OFB-DEAL_ONF_Coli'!Q41+'EnC4_2018-20_MTE_ONF_MIGBio'!Q41+'EnC5_2020_DEAL_Titè_IPA Desira'!Q41+'Sol1_2018_DEAL_ONF_Lutte IC DSD'!Q41+'Sol2_2019_DEAL_ONF_Lutte IC'!Q41+'€8-xxxx(AAAA-AAAA)'!Q41+'€9-xxxx(AAAA-AAAA)'!Q41+'€10-xxxx(AAAA-AAAA)'!Q41+'€11-xxxx(AAAA-AAAA)'!Q41+'€12-xxxx(AAAA-AAAA)'!Q41+'€13-xxxx(AAAA-AAAA)'!Q41+'€14-xxxx(AAAA-AAAA)'!Q41+'€15-xxxx(AAAA-AAAA)'!Q41+'€16-xxxx(AAAA-AAAA)'!Q41+'€17-xxxx(AAAA-AAAA)'!Q41+'€18-xxxx(AAAA-AAAA)'!Q41+'€19-xxxx(AAAA-AAAA)'!Q41+'€20-xxxx(AAAA-AAAA)'!Q41</f>
        <v>0</v>
      </c>
      <c r="Y41" s="221">
        <f>'EnC1_2017-22_DEAL_ONF_Animation'!R41+'EnC2_2018-22_FEDER_ONF_Conserv'!R41+'EnC3_2019-21_OFB-DEAL_ONF_Coli'!R41+'EnC4_2018-20_MTE_ONF_MIGBio'!R41+'EnC5_2020_DEAL_Titè_IPA Desira'!R41+'Sol1_2018_DEAL_ONF_Lutte IC DSD'!R41+'Sol2_2019_DEAL_ONF_Lutte IC'!R41+'€8-xxxx(AAAA-AAAA)'!R41+'€9-xxxx(AAAA-AAAA)'!R41+'€10-xxxx(AAAA-AAAA)'!R41+'€11-xxxx(AAAA-AAAA)'!R41+'€12-xxxx(AAAA-AAAA)'!R41+'€13-xxxx(AAAA-AAAA)'!R41+'€14-xxxx(AAAA-AAAA)'!R41+'€15-xxxx(AAAA-AAAA)'!R41+'€16-xxxx(AAAA-AAAA)'!R41+'€17-xxxx(AAAA-AAAA)'!R41+'€18-xxxx(AAAA-AAAA)'!R41+'€19-xxxx(AAAA-AAAA)'!R41+'€20-xxxx(AAAA-AAAA)'!R41</f>
        <v>0</v>
      </c>
      <c r="Z41" s="223">
        <f>'EnC1_2017-22_DEAL_ONF_Animation'!S41+'EnC2_2018-22_FEDER_ONF_Conserv'!S41+'EnC3_2019-21_OFB-DEAL_ONF_Coli'!S41+'EnC4_2018-20_MTE_ONF_MIGBio'!S41+'EnC5_2020_DEAL_Titè_IPA Desira'!S41+'Sol1_2018_DEAL_ONF_Lutte IC DSD'!S41+'Sol2_2019_DEAL_ONF_Lutte IC'!S41+'€8-xxxx(AAAA-AAAA)'!S41+'€9-xxxx(AAAA-AAAA)'!S41+'€10-xxxx(AAAA-AAAA)'!S41+'€11-xxxx(AAAA-AAAA)'!S41+'€12-xxxx(AAAA-AAAA)'!S41+'€13-xxxx(AAAA-AAAA)'!S41+'€14-xxxx(AAAA-AAAA)'!S41+'€15-xxxx(AAAA-AAAA)'!S41+'€16-xxxx(AAAA-AAAA)'!S41+'€17-xxxx(AAAA-AAAA)'!S41+'€18-xxxx(AAAA-AAAA)'!S41+'€19-xxxx(AAAA-AAAA)'!S41+'€20-xxxx(AAAA-AAAA)'!S41</f>
        <v>0</v>
      </c>
      <c r="AA41" s="625">
        <f>'EnC1_2017-22_DEAL_ONF_Animation'!T41+'EnC2_2018-22_FEDER_ONF_Conserv'!T41+'EnC3_2019-21_OFB-DEAL_ONF_Coli'!T41+'EnC4_2018-20_MTE_ONF_MIGBio'!T41+'EnC5_2020_DEAL_Titè_IPA Desira'!T41+'Sol1_2018_DEAL_ONF_Lutte IC DSD'!T41+'Sol2_2019_DEAL_ONF_Lutte IC'!T41+'€8-xxxx(AAAA-AAAA)'!T41+'€9-xxxx(AAAA-AAAA)'!T41+'€10-xxxx(AAAA-AAAA)'!T41+'€11-xxxx(AAAA-AAAA)'!T41+'€12-xxxx(AAAA-AAAA)'!T41+'€13-xxxx(AAAA-AAAA)'!T41+'€14-xxxx(AAAA-AAAA)'!T41+'€15-xxxx(AAAA-AAAA)'!T41+'€16-xxxx(AAAA-AAAA)'!T41+'€17-xxxx(AAAA-AAAA)'!T41+'€18-xxxx(AAAA-AAAA)'!T41+'€19-xxxx(AAAA-AAAA)'!T41+'€20-xxxx(AAAA-AAAA)'!T41</f>
        <v>-1558.3602247191006</v>
      </c>
      <c r="AB41" s="626">
        <f>'EnC1_2017-22_DEAL_ONF_Animation'!U41+'EnC2_2018-22_FEDER_ONF_Conserv'!U41+'EnC3_2019-21_OFB-DEAL_ONF_Coli'!U41+'EnC4_2018-20_MTE_ONF_MIGBio'!U41+'EnC5_2020_DEAL_Titè_IPA Desira'!U41+'Sol1_2018_DEAL_ONF_Lutte IC DSD'!U41+'Sol2_2019_DEAL_ONF_Lutte IC'!U41+'€8-xxxx(AAAA-AAAA)'!U41+'€9-xxxx(AAAA-AAAA)'!U41+'€10-xxxx(AAAA-AAAA)'!U41+'€11-xxxx(AAAA-AAAA)'!U41+'€12-xxxx(AAAA-AAAA)'!U41+'€13-xxxx(AAAA-AAAA)'!U41+'€14-xxxx(AAAA-AAAA)'!U41+'€15-xxxx(AAAA-AAAA)'!U41+'€16-xxxx(AAAA-AAAA)'!U41+'€17-xxxx(AAAA-AAAA)'!U41+'€18-xxxx(AAAA-AAAA)'!U41+'€19-xxxx(AAAA-AAAA)'!U41+'€20-xxxx(AAAA-AAAA)'!U41</f>
        <v>3.0600000000000023</v>
      </c>
      <c r="AC41" s="644">
        <f>'EnC1_2017-22_DEAL_ONF_Animation'!V41+'EnC2_2018-22_FEDER_ONF_Conserv'!V41+'EnC3_2019-21_OFB-DEAL_ONF_Coli'!V41+'EnC4_2018-20_MTE_ONF_MIGBio'!V41+'EnC5_2020_DEAL_Titè_IPA Desira'!V41+'Sol1_2018_DEAL_ONF_Lutte IC DSD'!V41+'Sol2_2019_DEAL_ONF_Lutte IC'!V41+'€8-xxxx(AAAA-AAAA)'!V41+'€9-xxxx(AAAA-AAAA)'!V41+'€10-xxxx(AAAA-AAAA)'!V41+'€11-xxxx(AAAA-AAAA)'!V41+'€12-xxxx(AAAA-AAAA)'!V41+'€13-xxxx(AAAA-AAAA)'!V41+'€14-xxxx(AAAA-AAAA)'!V41+'€15-xxxx(AAAA-AAAA)'!V41+'€16-xxxx(AAAA-AAAA)'!V41+'€17-xxxx(AAAA-AAAA)'!V41+'€18-xxxx(AAAA-AAAA)'!V41+'€19-xxxx(AAAA-AAAA)'!V41+'€20-xxxx(AAAA-AAAA)'!V41</f>
        <v>-361.42022471910059</v>
      </c>
      <c r="AD41" s="644">
        <f>'EnC1_2017-22_DEAL_ONF_Animation'!W41+'EnC2_2018-22_FEDER_ONF_Conserv'!W41+'EnC3_2019-21_OFB-DEAL_ONF_Coli'!W41+'EnC4_2018-20_MTE_ONF_MIGBio'!W41+'EnC5_2020_DEAL_Titè_IPA Desira'!W41+'Sol1_2018_DEAL_ONF_Lutte IC DSD'!W41+'Sol2_2019_DEAL_ONF_Lutte IC'!W41+'€8-xxxx(AAAA-AAAA)'!W41+'€9-xxxx(AAAA-AAAA)'!W41+'€10-xxxx(AAAA-AAAA)'!W41+'€11-xxxx(AAAA-AAAA)'!W41+'€12-xxxx(AAAA-AAAA)'!W41+'€13-xxxx(AAAA-AAAA)'!W41+'€14-xxxx(AAAA-AAAA)'!W41+'€15-xxxx(AAAA-AAAA)'!W41+'€16-xxxx(AAAA-AAAA)'!W41+'€17-xxxx(AAAA-AAAA)'!W41+'€18-xxxx(AAAA-AAAA)'!W41+'€19-xxxx(AAAA-AAAA)'!W41+'€20-xxxx(AAAA-AAAA)'!W41</f>
        <v>-400</v>
      </c>
      <c r="AE41" s="644">
        <f>'EnC1_2017-22_DEAL_ONF_Animation'!X41+'EnC2_2018-22_FEDER_ONF_Conserv'!X41+'EnC3_2019-21_OFB-DEAL_ONF_Coli'!X41+'EnC4_2018-20_MTE_ONF_MIGBio'!X41+'EnC5_2020_DEAL_Titè_IPA Desira'!X41+'Sol1_2018_DEAL_ONF_Lutte IC DSD'!X41+'Sol2_2019_DEAL_ONF_Lutte IC'!X41+'€8-xxxx(AAAA-AAAA)'!X41+'€9-xxxx(AAAA-AAAA)'!X41+'€10-xxxx(AAAA-AAAA)'!X41+'€11-xxxx(AAAA-AAAA)'!X41+'€12-xxxx(AAAA-AAAA)'!X41+'€13-xxxx(AAAA-AAAA)'!X41+'€14-xxxx(AAAA-AAAA)'!X41+'€15-xxxx(AAAA-AAAA)'!X41+'€16-xxxx(AAAA-AAAA)'!X41+'€17-xxxx(AAAA-AAAA)'!X41+'€18-xxxx(AAAA-AAAA)'!X41+'€19-xxxx(AAAA-AAAA)'!X41+'€20-xxxx(AAAA-AAAA)'!X41</f>
        <v>-400</v>
      </c>
      <c r="AF41" s="645">
        <f>'EnC1_2017-22_DEAL_ONF_Animation'!Y41+'EnC2_2018-22_FEDER_ONF_Conserv'!Y41+'EnC3_2019-21_OFB-DEAL_ONF_Coli'!Y41+'EnC4_2018-20_MTE_ONF_MIGBio'!Y41+'EnC5_2020_DEAL_Titè_IPA Desira'!Y41+'Sol1_2018_DEAL_ONF_Lutte IC DSD'!Y41+'Sol2_2019_DEAL_ONF_Lutte IC'!Y41+'€8-xxxx(AAAA-AAAA)'!Y41+'€9-xxxx(AAAA-AAAA)'!Y41+'€10-xxxx(AAAA-AAAA)'!Y41+'€11-xxxx(AAAA-AAAA)'!Y41+'€12-xxxx(AAAA-AAAA)'!Y41+'€13-xxxx(AAAA-AAAA)'!Y41+'€14-xxxx(AAAA-AAAA)'!Y41+'€15-xxxx(AAAA-AAAA)'!Y41+'€16-xxxx(AAAA-AAAA)'!Y41+'€17-xxxx(AAAA-AAAA)'!Y41+'€18-xxxx(AAAA-AAAA)'!Y41+'€19-xxxx(AAAA-AAAA)'!Y41+'€20-xxxx(AAAA-AAAA)'!Y41</f>
        <v>-400</v>
      </c>
      <c r="AG41" s="629">
        <f t="shared" si="58"/>
        <v>12557.303370786518</v>
      </c>
      <c r="AH41" s="630">
        <f t="shared" si="48"/>
        <v>400</v>
      </c>
      <c r="AI41" s="646">
        <f t="shared" si="60"/>
        <v>10957.303370786518</v>
      </c>
      <c r="AJ41" s="646">
        <f t="shared" si="61"/>
        <v>400</v>
      </c>
      <c r="AK41" s="646">
        <f t="shared" si="62"/>
        <v>400</v>
      </c>
      <c r="AL41" s="647">
        <f t="shared" si="63"/>
        <v>400</v>
      </c>
      <c r="AM41" s="632">
        <f t="shared" si="64"/>
        <v>10998.943146067417</v>
      </c>
      <c r="AN41" s="630">
        <f t="shared" si="65"/>
        <v>403.06</v>
      </c>
      <c r="AO41" s="646">
        <f t="shared" si="66"/>
        <v>10595.883146067417</v>
      </c>
      <c r="AP41" s="646">
        <f t="shared" si="67"/>
        <v>0</v>
      </c>
      <c r="AQ41" s="646">
        <f t="shared" si="68"/>
        <v>0</v>
      </c>
      <c r="AR41" s="648">
        <f t="shared" si="69"/>
        <v>0</v>
      </c>
      <c r="AS41" s="44"/>
      <c r="AT41" s="18"/>
      <c r="AU41" s="18"/>
    </row>
    <row r="42" spans="1:47" s="38" customFormat="1" ht="14" customHeight="1">
      <c r="A42" s="19"/>
      <c r="B42" s="1116"/>
      <c r="C42" s="1162"/>
      <c r="D42" s="1119" t="s">
        <v>28</v>
      </c>
      <c r="E42" s="1128" t="s">
        <v>105</v>
      </c>
      <c r="F42" s="1168">
        <v>1</v>
      </c>
      <c r="G42" s="496" t="s">
        <v>106</v>
      </c>
      <c r="H42" s="157">
        <f>70000/2</f>
        <v>35000</v>
      </c>
      <c r="I42" s="832">
        <f>70000/5/2</f>
        <v>7000</v>
      </c>
      <c r="J42" s="840">
        <f>70000/5/2</f>
        <v>7000</v>
      </c>
      <c r="K42" s="840">
        <f>70000/5/2</f>
        <v>7000</v>
      </c>
      <c r="L42" s="840">
        <f>70000/5/2</f>
        <v>7000</v>
      </c>
      <c r="M42" s="841">
        <f>70000/5/2</f>
        <v>7000</v>
      </c>
      <c r="N42" s="496" t="s">
        <v>106</v>
      </c>
      <c r="O42" s="206">
        <f>'EnC1_2017-22_DEAL_ONF_Animation'!H42+'EnC2_2018-22_FEDER_ONF_Conserv'!H42+'EnC3_2019-21_OFB-DEAL_ONF_Coli'!H42+'EnC4_2018-20_MTE_ONF_MIGBio'!H42+'EnC5_2020_DEAL_Titè_IPA Desira'!H42+'Sol1_2018_DEAL_ONF_Lutte IC DSD'!H42+'Sol2_2019_DEAL_ONF_Lutte IC'!H42+'€8-xxxx(AAAA-AAAA)'!H42+'€9-xxxx(AAAA-AAAA)'!H42+'€10-xxxx(AAAA-AAAA)'!H42+'€11-xxxx(AAAA-AAAA)'!H42+'€12-xxxx(AAAA-AAAA)'!H42+'€13-xxxx(AAAA-AAAA)'!H42+'€14-xxxx(AAAA-AAAA)'!H42+'€15-xxxx(AAAA-AAAA)'!H42+'€16-xxxx(AAAA-AAAA)'!H42+'€17-xxxx(AAAA-AAAA)'!H42+'€18-xxxx(AAAA-AAAA)'!H42+'€19-xxxx(AAAA-AAAA)'!H42+'€20-xxxx(AAAA-AAAA)'!H42</f>
        <v>30000</v>
      </c>
      <c r="P42" s="207">
        <f>'EnC1_2017-22_DEAL_ONF_Animation'!I42+'EnC2_2018-22_FEDER_ONF_Conserv'!I42+'EnC3_2019-21_OFB-DEAL_ONF_Coli'!I42+'EnC4_2018-20_MTE_ONF_MIGBio'!I42+'EnC5_2020_DEAL_Titè_IPA Desira'!I42+'Sol1_2018_DEAL_ONF_Lutte IC DSD'!I42+'Sol2_2019_DEAL_ONF_Lutte IC'!I42+'€8-xxxx(AAAA-AAAA)'!I42+'€9-xxxx(AAAA-AAAA)'!I42+'€10-xxxx(AAAA-AAAA)'!I42+'€11-xxxx(AAAA-AAAA)'!I42+'€12-xxxx(AAAA-AAAA)'!I42+'€13-xxxx(AAAA-AAAA)'!I42+'€14-xxxx(AAAA-AAAA)'!I42+'€15-xxxx(AAAA-AAAA)'!I42+'€16-xxxx(AAAA-AAAA)'!I42+'€17-xxxx(AAAA-AAAA)'!I42+'€18-xxxx(AAAA-AAAA)'!I42+'€19-xxxx(AAAA-AAAA)'!I42+'€20-xxxx(AAAA-AAAA)'!I42</f>
        <v>6000</v>
      </c>
      <c r="Q42" s="215">
        <f>'EnC1_2017-22_DEAL_ONF_Animation'!J42+'EnC2_2018-22_FEDER_ONF_Conserv'!J42+'EnC3_2019-21_OFB-DEAL_ONF_Coli'!J42+'EnC4_2018-20_MTE_ONF_MIGBio'!J42+'EnC5_2020_DEAL_Titè_IPA Desira'!J42+'Sol1_2018_DEAL_ONF_Lutte IC DSD'!J42+'Sol2_2019_DEAL_ONF_Lutte IC'!J42+'€8-xxxx(AAAA-AAAA)'!J42+'€9-xxxx(AAAA-AAAA)'!J42+'€10-xxxx(AAAA-AAAA)'!J42+'€11-xxxx(AAAA-AAAA)'!J42+'€12-xxxx(AAAA-AAAA)'!J42+'€13-xxxx(AAAA-AAAA)'!J42+'€14-xxxx(AAAA-AAAA)'!J42+'€15-xxxx(AAAA-AAAA)'!J42+'€16-xxxx(AAAA-AAAA)'!J42+'€17-xxxx(AAAA-AAAA)'!J42+'€18-xxxx(AAAA-AAAA)'!J42+'€19-xxxx(AAAA-AAAA)'!J42+'€20-xxxx(AAAA-AAAA)'!J42</f>
        <v>6000</v>
      </c>
      <c r="R42" s="215">
        <f>'EnC1_2017-22_DEAL_ONF_Animation'!K42+'EnC2_2018-22_FEDER_ONF_Conserv'!K42+'EnC3_2019-21_OFB-DEAL_ONF_Coli'!K42+'EnC4_2018-20_MTE_ONF_MIGBio'!K42+'EnC5_2020_DEAL_Titè_IPA Desira'!K42+'Sol1_2018_DEAL_ONF_Lutte IC DSD'!K42+'Sol2_2019_DEAL_ONF_Lutte IC'!K42+'€8-xxxx(AAAA-AAAA)'!K42+'€9-xxxx(AAAA-AAAA)'!K42+'€10-xxxx(AAAA-AAAA)'!K42+'€11-xxxx(AAAA-AAAA)'!K42+'€12-xxxx(AAAA-AAAA)'!K42+'€13-xxxx(AAAA-AAAA)'!K42+'€14-xxxx(AAAA-AAAA)'!K42+'€15-xxxx(AAAA-AAAA)'!K42+'€16-xxxx(AAAA-AAAA)'!K42+'€17-xxxx(AAAA-AAAA)'!K42+'€18-xxxx(AAAA-AAAA)'!K42+'€19-xxxx(AAAA-AAAA)'!K42+'€20-xxxx(AAAA-AAAA)'!K42</f>
        <v>6000</v>
      </c>
      <c r="S42" s="215">
        <f>'EnC1_2017-22_DEAL_ONF_Animation'!L42+'EnC2_2018-22_FEDER_ONF_Conserv'!L42+'EnC3_2019-21_OFB-DEAL_ONF_Coli'!L42+'EnC4_2018-20_MTE_ONF_MIGBio'!L42+'EnC5_2020_DEAL_Titè_IPA Desira'!L42+'Sol1_2018_DEAL_ONF_Lutte IC DSD'!L42+'Sol2_2019_DEAL_ONF_Lutte IC'!L42+'€8-xxxx(AAAA-AAAA)'!L42+'€9-xxxx(AAAA-AAAA)'!L42+'€10-xxxx(AAAA-AAAA)'!L42+'€11-xxxx(AAAA-AAAA)'!L42+'€12-xxxx(AAAA-AAAA)'!L42+'€13-xxxx(AAAA-AAAA)'!L42+'€14-xxxx(AAAA-AAAA)'!L42+'€15-xxxx(AAAA-AAAA)'!L42+'€16-xxxx(AAAA-AAAA)'!L42+'€17-xxxx(AAAA-AAAA)'!L42+'€18-xxxx(AAAA-AAAA)'!L42+'€19-xxxx(AAAA-AAAA)'!L42+'€20-xxxx(AAAA-AAAA)'!L42</f>
        <v>6000</v>
      </c>
      <c r="T42" s="216">
        <f>'EnC1_2017-22_DEAL_ONF_Animation'!M42+'EnC2_2018-22_FEDER_ONF_Conserv'!M42+'EnC3_2019-21_OFB-DEAL_ONF_Coli'!M42+'EnC4_2018-20_MTE_ONF_MIGBio'!M42+'EnC5_2020_DEAL_Titè_IPA Desira'!M42+'Sol1_2018_DEAL_ONF_Lutte IC DSD'!M42+'Sol2_2019_DEAL_ONF_Lutte IC'!M42+'€8-xxxx(AAAA-AAAA)'!M42+'€9-xxxx(AAAA-AAAA)'!M42+'€10-xxxx(AAAA-AAAA)'!M42+'€11-xxxx(AAAA-AAAA)'!M42+'€12-xxxx(AAAA-AAAA)'!M42+'€13-xxxx(AAAA-AAAA)'!M42+'€14-xxxx(AAAA-AAAA)'!M42+'€15-xxxx(AAAA-AAAA)'!M42+'€16-xxxx(AAAA-AAAA)'!M42+'€17-xxxx(AAAA-AAAA)'!M42+'€18-xxxx(AAAA-AAAA)'!M42+'€19-xxxx(AAAA-AAAA)'!M42+'€20-xxxx(AAAA-AAAA)'!M42</f>
        <v>6000</v>
      </c>
      <c r="U42" s="206">
        <f>'EnC1_2017-22_DEAL_ONF_Animation'!N42+'EnC2_2018-22_FEDER_ONF_Conserv'!N42+'EnC3_2019-21_OFB-DEAL_ONF_Coli'!N42+'EnC4_2018-20_MTE_ONF_MIGBio'!N42+'EnC5_2020_DEAL_Titè_IPA Desira'!N42+'Sol1_2018_DEAL_ONF_Lutte IC DSD'!N42+'Sol2_2019_DEAL_ONF_Lutte IC'!N42+'€8-xxxx(AAAA-AAAA)'!N42+'€9-xxxx(AAAA-AAAA)'!N42+'€10-xxxx(AAAA-AAAA)'!N42+'€11-xxxx(AAAA-AAAA)'!N42+'€12-xxxx(AAAA-AAAA)'!N42+'€13-xxxx(AAAA-AAAA)'!N42+'€14-xxxx(AAAA-AAAA)'!N42+'€15-xxxx(AAAA-AAAA)'!N42+'€16-xxxx(AAAA-AAAA)'!N42+'€17-xxxx(AAAA-AAAA)'!N42+'€18-xxxx(AAAA-AAAA)'!N42+'€19-xxxx(AAAA-AAAA)'!N42+'€20-xxxx(AAAA-AAAA)'!N42</f>
        <v>0</v>
      </c>
      <c r="V42" s="207">
        <f>'EnC1_2017-22_DEAL_ONF_Animation'!O42+'EnC2_2018-22_FEDER_ONF_Conserv'!O42+'EnC3_2019-21_OFB-DEAL_ONF_Coli'!O42+'EnC4_2018-20_MTE_ONF_MIGBio'!O42+'EnC5_2020_DEAL_Titè_IPA Desira'!O42+'Sol1_2018_DEAL_ONF_Lutte IC DSD'!O42+'Sol2_2019_DEAL_ONF_Lutte IC'!O42+'€8-xxxx(AAAA-AAAA)'!O42+'€9-xxxx(AAAA-AAAA)'!O42+'€10-xxxx(AAAA-AAAA)'!O42+'€11-xxxx(AAAA-AAAA)'!O42+'€12-xxxx(AAAA-AAAA)'!O42+'€13-xxxx(AAAA-AAAA)'!O42+'€14-xxxx(AAAA-AAAA)'!O42+'€15-xxxx(AAAA-AAAA)'!O42+'€16-xxxx(AAAA-AAAA)'!O42+'€17-xxxx(AAAA-AAAA)'!O42+'€18-xxxx(AAAA-AAAA)'!O42+'€19-xxxx(AAAA-AAAA)'!O42+'€20-xxxx(AAAA-AAAA)'!O42</f>
        <v>0</v>
      </c>
      <c r="W42" s="215">
        <f>'EnC1_2017-22_DEAL_ONF_Animation'!P42+'EnC2_2018-22_FEDER_ONF_Conserv'!P42+'EnC3_2019-21_OFB-DEAL_ONF_Coli'!P42+'EnC4_2018-20_MTE_ONF_MIGBio'!P42+'EnC5_2020_DEAL_Titè_IPA Desira'!P42+'Sol1_2018_DEAL_ONF_Lutte IC DSD'!P42+'Sol2_2019_DEAL_ONF_Lutte IC'!P42+'€8-xxxx(AAAA-AAAA)'!P42+'€9-xxxx(AAAA-AAAA)'!P42+'€10-xxxx(AAAA-AAAA)'!P42+'€11-xxxx(AAAA-AAAA)'!P42+'€12-xxxx(AAAA-AAAA)'!P42+'€13-xxxx(AAAA-AAAA)'!P42+'€14-xxxx(AAAA-AAAA)'!P42+'€15-xxxx(AAAA-AAAA)'!P42+'€16-xxxx(AAAA-AAAA)'!P42+'€17-xxxx(AAAA-AAAA)'!P42+'€18-xxxx(AAAA-AAAA)'!P42+'€19-xxxx(AAAA-AAAA)'!P42+'€20-xxxx(AAAA-AAAA)'!P42</f>
        <v>0</v>
      </c>
      <c r="X42" s="215">
        <f>'EnC1_2017-22_DEAL_ONF_Animation'!Q42+'EnC2_2018-22_FEDER_ONF_Conserv'!Q42+'EnC3_2019-21_OFB-DEAL_ONF_Coli'!Q42+'EnC4_2018-20_MTE_ONF_MIGBio'!Q42+'EnC5_2020_DEAL_Titè_IPA Desira'!Q42+'Sol1_2018_DEAL_ONF_Lutte IC DSD'!Q42+'Sol2_2019_DEAL_ONF_Lutte IC'!Q42+'€8-xxxx(AAAA-AAAA)'!Q42+'€9-xxxx(AAAA-AAAA)'!Q42+'€10-xxxx(AAAA-AAAA)'!Q42+'€11-xxxx(AAAA-AAAA)'!Q42+'€12-xxxx(AAAA-AAAA)'!Q42+'€13-xxxx(AAAA-AAAA)'!Q42+'€14-xxxx(AAAA-AAAA)'!Q42+'€15-xxxx(AAAA-AAAA)'!Q42+'€16-xxxx(AAAA-AAAA)'!Q42+'€17-xxxx(AAAA-AAAA)'!Q42+'€18-xxxx(AAAA-AAAA)'!Q42+'€19-xxxx(AAAA-AAAA)'!Q42+'€20-xxxx(AAAA-AAAA)'!Q42</f>
        <v>0</v>
      </c>
      <c r="Y42" s="215">
        <f>'EnC1_2017-22_DEAL_ONF_Animation'!R42+'EnC2_2018-22_FEDER_ONF_Conserv'!R42+'EnC3_2019-21_OFB-DEAL_ONF_Coli'!R42+'EnC4_2018-20_MTE_ONF_MIGBio'!R42+'EnC5_2020_DEAL_Titè_IPA Desira'!R42+'Sol1_2018_DEAL_ONF_Lutte IC DSD'!R42+'Sol2_2019_DEAL_ONF_Lutte IC'!R42+'€8-xxxx(AAAA-AAAA)'!R42+'€9-xxxx(AAAA-AAAA)'!R42+'€10-xxxx(AAAA-AAAA)'!R42+'€11-xxxx(AAAA-AAAA)'!R42+'€12-xxxx(AAAA-AAAA)'!R42+'€13-xxxx(AAAA-AAAA)'!R42+'€14-xxxx(AAAA-AAAA)'!R42+'€15-xxxx(AAAA-AAAA)'!R42+'€16-xxxx(AAAA-AAAA)'!R42+'€17-xxxx(AAAA-AAAA)'!R42+'€18-xxxx(AAAA-AAAA)'!R42+'€19-xxxx(AAAA-AAAA)'!R42+'€20-xxxx(AAAA-AAAA)'!R42</f>
        <v>0</v>
      </c>
      <c r="Z42" s="217">
        <f>'EnC1_2017-22_DEAL_ONF_Animation'!S42+'EnC2_2018-22_FEDER_ONF_Conserv'!S42+'EnC3_2019-21_OFB-DEAL_ONF_Coli'!S42+'EnC4_2018-20_MTE_ONF_MIGBio'!S42+'EnC5_2020_DEAL_Titè_IPA Desira'!S42+'Sol1_2018_DEAL_ONF_Lutte IC DSD'!S42+'Sol2_2019_DEAL_ONF_Lutte IC'!S42+'€8-xxxx(AAAA-AAAA)'!S42+'€9-xxxx(AAAA-AAAA)'!S42+'€10-xxxx(AAAA-AAAA)'!S42+'€11-xxxx(AAAA-AAAA)'!S42+'€12-xxxx(AAAA-AAAA)'!S42+'€13-xxxx(AAAA-AAAA)'!S42+'€14-xxxx(AAAA-AAAA)'!S42+'€15-xxxx(AAAA-AAAA)'!S42+'€16-xxxx(AAAA-AAAA)'!S42+'€17-xxxx(AAAA-AAAA)'!S42+'€18-xxxx(AAAA-AAAA)'!S42+'€19-xxxx(AAAA-AAAA)'!S42+'€20-xxxx(AAAA-AAAA)'!S42</f>
        <v>0</v>
      </c>
      <c r="AA42" s="609">
        <f>'EnC1_2017-22_DEAL_ONF_Animation'!T42+'EnC2_2018-22_FEDER_ONF_Conserv'!T42+'EnC3_2019-21_OFB-DEAL_ONF_Coli'!T42+'EnC4_2018-20_MTE_ONF_MIGBio'!T42+'EnC5_2020_DEAL_Titè_IPA Desira'!T42+'Sol1_2018_DEAL_ONF_Lutte IC DSD'!T42+'Sol2_2019_DEAL_ONF_Lutte IC'!T42+'€8-xxxx(AAAA-AAAA)'!T42+'€9-xxxx(AAAA-AAAA)'!T42+'€10-xxxx(AAAA-AAAA)'!T42+'€11-xxxx(AAAA-AAAA)'!T42+'€12-xxxx(AAAA-AAAA)'!T42+'€13-xxxx(AAAA-AAAA)'!T42+'€14-xxxx(AAAA-AAAA)'!T42+'€15-xxxx(AAAA-AAAA)'!T42+'€16-xxxx(AAAA-AAAA)'!T42+'€17-xxxx(AAAA-AAAA)'!T42+'€18-xxxx(AAAA-AAAA)'!T42+'€19-xxxx(AAAA-AAAA)'!T42+'€20-xxxx(AAAA-AAAA)'!T42</f>
        <v>-30000</v>
      </c>
      <c r="AB42" s="610">
        <f>'EnC1_2017-22_DEAL_ONF_Animation'!U42+'EnC2_2018-22_FEDER_ONF_Conserv'!U42+'EnC3_2019-21_OFB-DEAL_ONF_Coli'!U42+'EnC4_2018-20_MTE_ONF_MIGBio'!U42+'EnC5_2020_DEAL_Titè_IPA Desira'!U42+'Sol1_2018_DEAL_ONF_Lutte IC DSD'!U42+'Sol2_2019_DEAL_ONF_Lutte IC'!U42+'€8-xxxx(AAAA-AAAA)'!U42+'€9-xxxx(AAAA-AAAA)'!U42+'€10-xxxx(AAAA-AAAA)'!U42+'€11-xxxx(AAAA-AAAA)'!U42+'€12-xxxx(AAAA-AAAA)'!U42+'€13-xxxx(AAAA-AAAA)'!U42+'€14-xxxx(AAAA-AAAA)'!U42+'€15-xxxx(AAAA-AAAA)'!U42+'€16-xxxx(AAAA-AAAA)'!U42+'€17-xxxx(AAAA-AAAA)'!U42+'€18-xxxx(AAAA-AAAA)'!U42+'€19-xxxx(AAAA-AAAA)'!U42+'€20-xxxx(AAAA-AAAA)'!U42</f>
        <v>-6000</v>
      </c>
      <c r="AC42" s="634">
        <f>'EnC1_2017-22_DEAL_ONF_Animation'!V42+'EnC2_2018-22_FEDER_ONF_Conserv'!V42+'EnC3_2019-21_OFB-DEAL_ONF_Coli'!V42+'EnC4_2018-20_MTE_ONF_MIGBio'!V42+'EnC5_2020_DEAL_Titè_IPA Desira'!V42+'Sol1_2018_DEAL_ONF_Lutte IC DSD'!V42+'Sol2_2019_DEAL_ONF_Lutte IC'!V42+'€8-xxxx(AAAA-AAAA)'!V42+'€9-xxxx(AAAA-AAAA)'!V42+'€10-xxxx(AAAA-AAAA)'!V42+'€11-xxxx(AAAA-AAAA)'!V42+'€12-xxxx(AAAA-AAAA)'!V42+'€13-xxxx(AAAA-AAAA)'!V42+'€14-xxxx(AAAA-AAAA)'!V42+'€15-xxxx(AAAA-AAAA)'!V42+'€16-xxxx(AAAA-AAAA)'!V42+'€17-xxxx(AAAA-AAAA)'!V42+'€18-xxxx(AAAA-AAAA)'!V42+'€19-xxxx(AAAA-AAAA)'!V42+'€20-xxxx(AAAA-AAAA)'!V42</f>
        <v>-6000</v>
      </c>
      <c r="AD42" s="634">
        <f>'EnC1_2017-22_DEAL_ONF_Animation'!W42+'EnC2_2018-22_FEDER_ONF_Conserv'!W42+'EnC3_2019-21_OFB-DEAL_ONF_Coli'!W42+'EnC4_2018-20_MTE_ONF_MIGBio'!W42+'EnC5_2020_DEAL_Titè_IPA Desira'!W42+'Sol1_2018_DEAL_ONF_Lutte IC DSD'!W42+'Sol2_2019_DEAL_ONF_Lutte IC'!W42+'€8-xxxx(AAAA-AAAA)'!W42+'€9-xxxx(AAAA-AAAA)'!W42+'€10-xxxx(AAAA-AAAA)'!W42+'€11-xxxx(AAAA-AAAA)'!W42+'€12-xxxx(AAAA-AAAA)'!W42+'€13-xxxx(AAAA-AAAA)'!W42+'€14-xxxx(AAAA-AAAA)'!W42+'€15-xxxx(AAAA-AAAA)'!W42+'€16-xxxx(AAAA-AAAA)'!W42+'€17-xxxx(AAAA-AAAA)'!W42+'€18-xxxx(AAAA-AAAA)'!W42+'€19-xxxx(AAAA-AAAA)'!W42+'€20-xxxx(AAAA-AAAA)'!W42</f>
        <v>-6000</v>
      </c>
      <c r="AE42" s="634">
        <f>'EnC1_2017-22_DEAL_ONF_Animation'!X42+'EnC2_2018-22_FEDER_ONF_Conserv'!X42+'EnC3_2019-21_OFB-DEAL_ONF_Coli'!X42+'EnC4_2018-20_MTE_ONF_MIGBio'!X42+'EnC5_2020_DEAL_Titè_IPA Desira'!X42+'Sol1_2018_DEAL_ONF_Lutte IC DSD'!X42+'Sol2_2019_DEAL_ONF_Lutte IC'!X42+'€8-xxxx(AAAA-AAAA)'!X42+'€9-xxxx(AAAA-AAAA)'!X42+'€10-xxxx(AAAA-AAAA)'!X42+'€11-xxxx(AAAA-AAAA)'!X42+'€12-xxxx(AAAA-AAAA)'!X42+'€13-xxxx(AAAA-AAAA)'!X42+'€14-xxxx(AAAA-AAAA)'!X42+'€15-xxxx(AAAA-AAAA)'!X42+'€16-xxxx(AAAA-AAAA)'!X42+'€17-xxxx(AAAA-AAAA)'!X42+'€18-xxxx(AAAA-AAAA)'!X42+'€19-xxxx(AAAA-AAAA)'!X42+'€20-xxxx(AAAA-AAAA)'!X42</f>
        <v>-6000</v>
      </c>
      <c r="AF42" s="635">
        <f>'EnC1_2017-22_DEAL_ONF_Animation'!Y42+'EnC2_2018-22_FEDER_ONF_Conserv'!Y42+'EnC3_2019-21_OFB-DEAL_ONF_Coli'!Y42+'EnC4_2018-20_MTE_ONF_MIGBio'!Y42+'EnC5_2020_DEAL_Titè_IPA Desira'!Y42+'Sol1_2018_DEAL_ONF_Lutte IC DSD'!Y42+'Sol2_2019_DEAL_ONF_Lutte IC'!Y42+'€8-xxxx(AAAA-AAAA)'!Y42+'€9-xxxx(AAAA-AAAA)'!Y42+'€10-xxxx(AAAA-AAAA)'!Y42+'€11-xxxx(AAAA-AAAA)'!Y42+'€12-xxxx(AAAA-AAAA)'!Y42+'€13-xxxx(AAAA-AAAA)'!Y42+'€14-xxxx(AAAA-AAAA)'!Y42+'€15-xxxx(AAAA-AAAA)'!Y42+'€16-xxxx(AAAA-AAAA)'!Y42+'€17-xxxx(AAAA-AAAA)'!Y42+'€18-xxxx(AAAA-AAAA)'!Y42+'€19-xxxx(AAAA-AAAA)'!Y42+'€20-xxxx(AAAA-AAAA)'!Y42</f>
        <v>-6000</v>
      </c>
      <c r="AG42" s="613">
        <f t="shared" si="58"/>
        <v>-5000</v>
      </c>
      <c r="AH42" s="614">
        <f t="shared" si="48"/>
        <v>-1000</v>
      </c>
      <c r="AI42" s="636">
        <f t="shared" si="60"/>
        <v>-1000</v>
      </c>
      <c r="AJ42" s="636">
        <f t="shared" si="61"/>
        <v>-1000</v>
      </c>
      <c r="AK42" s="636">
        <f t="shared" si="62"/>
        <v>-1000</v>
      </c>
      <c r="AL42" s="637">
        <f t="shared" si="63"/>
        <v>-1000</v>
      </c>
      <c r="AM42" s="615">
        <f t="shared" si="64"/>
        <v>-35000</v>
      </c>
      <c r="AN42" s="614">
        <f t="shared" si="65"/>
        <v>-7000</v>
      </c>
      <c r="AO42" s="636">
        <f t="shared" si="66"/>
        <v>-7000</v>
      </c>
      <c r="AP42" s="636">
        <f t="shared" si="67"/>
        <v>-7000</v>
      </c>
      <c r="AQ42" s="636">
        <f t="shared" si="68"/>
        <v>-7000</v>
      </c>
      <c r="AR42" s="638">
        <f t="shared" si="69"/>
        <v>-7000</v>
      </c>
      <c r="AS42" s="267"/>
      <c r="AT42" s="18"/>
      <c r="AU42" s="18"/>
    </row>
    <row r="43" spans="1:47" s="38" customFormat="1" ht="12.5" customHeight="1">
      <c r="A43" s="19"/>
      <c r="B43" s="1116"/>
      <c r="C43" s="1162"/>
      <c r="D43" s="1119"/>
      <c r="E43" s="1122"/>
      <c r="F43" s="1113"/>
      <c r="G43" s="497" t="s">
        <v>108</v>
      </c>
      <c r="H43" s="835"/>
      <c r="I43" s="830"/>
      <c r="J43" s="846"/>
      <c r="K43" s="846"/>
      <c r="L43" s="846"/>
      <c r="M43" s="847"/>
      <c r="N43" s="497" t="s">
        <v>108</v>
      </c>
      <c r="O43" s="209">
        <f>'EnC1_2017-22_DEAL_ONF_Animation'!H43+'EnC2_2018-22_FEDER_ONF_Conserv'!H43+'EnC3_2019-21_OFB-DEAL_ONF_Coli'!H43+'EnC4_2018-20_MTE_ONF_MIGBio'!H43+'EnC5_2020_DEAL_Titè_IPA Desira'!H43+'Sol1_2018_DEAL_ONF_Lutte IC DSD'!H43+'Sol2_2019_DEAL_ONF_Lutte IC'!H43+'€8-xxxx(AAAA-AAAA)'!H43+'€9-xxxx(AAAA-AAAA)'!H43+'€10-xxxx(AAAA-AAAA)'!H43+'€11-xxxx(AAAA-AAAA)'!H43+'€12-xxxx(AAAA-AAAA)'!H43+'€13-xxxx(AAAA-AAAA)'!H43+'€14-xxxx(AAAA-AAAA)'!H43+'€15-xxxx(AAAA-AAAA)'!H43+'€16-xxxx(AAAA-AAAA)'!H43+'€17-xxxx(AAAA-AAAA)'!H43+'€18-xxxx(AAAA-AAAA)'!H43+'€19-xxxx(AAAA-AAAA)'!H43+'€20-xxxx(AAAA-AAAA)'!H43</f>
        <v>0</v>
      </c>
      <c r="P43" s="210">
        <f>'EnC1_2017-22_DEAL_ONF_Animation'!I43+'EnC2_2018-22_FEDER_ONF_Conserv'!I43+'EnC3_2019-21_OFB-DEAL_ONF_Coli'!I43+'EnC4_2018-20_MTE_ONF_MIGBio'!I43+'EnC5_2020_DEAL_Titè_IPA Desira'!I43+'Sol1_2018_DEAL_ONF_Lutte IC DSD'!I43+'Sol2_2019_DEAL_ONF_Lutte IC'!I43+'€8-xxxx(AAAA-AAAA)'!I43+'€9-xxxx(AAAA-AAAA)'!I43+'€10-xxxx(AAAA-AAAA)'!I43+'€11-xxxx(AAAA-AAAA)'!I43+'€12-xxxx(AAAA-AAAA)'!I43+'€13-xxxx(AAAA-AAAA)'!I43+'€14-xxxx(AAAA-AAAA)'!I43+'€15-xxxx(AAAA-AAAA)'!I43+'€16-xxxx(AAAA-AAAA)'!I43+'€17-xxxx(AAAA-AAAA)'!I43+'€18-xxxx(AAAA-AAAA)'!I43+'€19-xxxx(AAAA-AAAA)'!I43+'€20-xxxx(AAAA-AAAA)'!I43</f>
        <v>0</v>
      </c>
      <c r="Q43" s="218">
        <f>'EnC1_2017-22_DEAL_ONF_Animation'!J43+'EnC2_2018-22_FEDER_ONF_Conserv'!J43+'EnC3_2019-21_OFB-DEAL_ONF_Coli'!J43+'EnC4_2018-20_MTE_ONF_MIGBio'!J43+'EnC5_2020_DEAL_Titè_IPA Desira'!J43+'Sol1_2018_DEAL_ONF_Lutte IC DSD'!J43+'Sol2_2019_DEAL_ONF_Lutte IC'!J43+'€8-xxxx(AAAA-AAAA)'!J43+'€9-xxxx(AAAA-AAAA)'!J43+'€10-xxxx(AAAA-AAAA)'!J43+'€11-xxxx(AAAA-AAAA)'!J43+'€12-xxxx(AAAA-AAAA)'!J43+'€13-xxxx(AAAA-AAAA)'!J43+'€14-xxxx(AAAA-AAAA)'!J43+'€15-xxxx(AAAA-AAAA)'!J43+'€16-xxxx(AAAA-AAAA)'!J43+'€17-xxxx(AAAA-AAAA)'!J43+'€18-xxxx(AAAA-AAAA)'!J43+'€19-xxxx(AAAA-AAAA)'!J43+'€20-xxxx(AAAA-AAAA)'!J43</f>
        <v>0</v>
      </c>
      <c r="R43" s="218">
        <f>'EnC1_2017-22_DEAL_ONF_Animation'!K43+'EnC2_2018-22_FEDER_ONF_Conserv'!K43+'EnC3_2019-21_OFB-DEAL_ONF_Coli'!K43+'EnC4_2018-20_MTE_ONF_MIGBio'!K43+'EnC5_2020_DEAL_Titè_IPA Desira'!K43+'Sol1_2018_DEAL_ONF_Lutte IC DSD'!K43+'Sol2_2019_DEAL_ONF_Lutte IC'!K43+'€8-xxxx(AAAA-AAAA)'!K43+'€9-xxxx(AAAA-AAAA)'!K43+'€10-xxxx(AAAA-AAAA)'!K43+'€11-xxxx(AAAA-AAAA)'!K43+'€12-xxxx(AAAA-AAAA)'!K43+'€13-xxxx(AAAA-AAAA)'!K43+'€14-xxxx(AAAA-AAAA)'!K43+'€15-xxxx(AAAA-AAAA)'!K43+'€16-xxxx(AAAA-AAAA)'!K43+'€17-xxxx(AAAA-AAAA)'!K43+'€18-xxxx(AAAA-AAAA)'!K43+'€19-xxxx(AAAA-AAAA)'!K43+'€20-xxxx(AAAA-AAAA)'!K43</f>
        <v>0</v>
      </c>
      <c r="S43" s="218">
        <f>'EnC1_2017-22_DEAL_ONF_Animation'!L43+'EnC2_2018-22_FEDER_ONF_Conserv'!L43+'EnC3_2019-21_OFB-DEAL_ONF_Coli'!L43+'EnC4_2018-20_MTE_ONF_MIGBio'!L43+'EnC5_2020_DEAL_Titè_IPA Desira'!L43+'Sol1_2018_DEAL_ONF_Lutte IC DSD'!L43+'Sol2_2019_DEAL_ONF_Lutte IC'!L43+'€8-xxxx(AAAA-AAAA)'!L43+'€9-xxxx(AAAA-AAAA)'!L43+'€10-xxxx(AAAA-AAAA)'!L43+'€11-xxxx(AAAA-AAAA)'!L43+'€12-xxxx(AAAA-AAAA)'!L43+'€13-xxxx(AAAA-AAAA)'!L43+'€14-xxxx(AAAA-AAAA)'!L43+'€15-xxxx(AAAA-AAAA)'!L43+'€16-xxxx(AAAA-AAAA)'!L43+'€17-xxxx(AAAA-AAAA)'!L43+'€18-xxxx(AAAA-AAAA)'!L43+'€19-xxxx(AAAA-AAAA)'!L43+'€20-xxxx(AAAA-AAAA)'!L43</f>
        <v>0</v>
      </c>
      <c r="T43" s="219">
        <f>'EnC1_2017-22_DEAL_ONF_Animation'!M43+'EnC2_2018-22_FEDER_ONF_Conserv'!M43+'EnC3_2019-21_OFB-DEAL_ONF_Coli'!M43+'EnC4_2018-20_MTE_ONF_MIGBio'!M43+'EnC5_2020_DEAL_Titè_IPA Desira'!M43+'Sol1_2018_DEAL_ONF_Lutte IC DSD'!M43+'Sol2_2019_DEAL_ONF_Lutte IC'!M43+'€8-xxxx(AAAA-AAAA)'!M43+'€9-xxxx(AAAA-AAAA)'!M43+'€10-xxxx(AAAA-AAAA)'!M43+'€11-xxxx(AAAA-AAAA)'!M43+'€12-xxxx(AAAA-AAAA)'!M43+'€13-xxxx(AAAA-AAAA)'!M43+'€14-xxxx(AAAA-AAAA)'!M43+'€15-xxxx(AAAA-AAAA)'!M43+'€16-xxxx(AAAA-AAAA)'!M43+'€17-xxxx(AAAA-AAAA)'!M43+'€18-xxxx(AAAA-AAAA)'!M43+'€19-xxxx(AAAA-AAAA)'!M43+'€20-xxxx(AAAA-AAAA)'!M43</f>
        <v>0</v>
      </c>
      <c r="U43" s="209">
        <f>'EnC1_2017-22_DEAL_ONF_Animation'!N43+'EnC2_2018-22_FEDER_ONF_Conserv'!N43+'EnC3_2019-21_OFB-DEAL_ONF_Coli'!N43+'EnC4_2018-20_MTE_ONF_MIGBio'!N43+'EnC5_2020_DEAL_Titè_IPA Desira'!N43+'Sol1_2018_DEAL_ONF_Lutte IC DSD'!N43+'Sol2_2019_DEAL_ONF_Lutte IC'!N43+'€8-xxxx(AAAA-AAAA)'!N43+'€9-xxxx(AAAA-AAAA)'!N43+'€10-xxxx(AAAA-AAAA)'!N43+'€11-xxxx(AAAA-AAAA)'!N43+'€12-xxxx(AAAA-AAAA)'!N43+'€13-xxxx(AAAA-AAAA)'!N43+'€14-xxxx(AAAA-AAAA)'!N43+'€15-xxxx(AAAA-AAAA)'!N43+'€16-xxxx(AAAA-AAAA)'!N43+'€17-xxxx(AAAA-AAAA)'!N43+'€18-xxxx(AAAA-AAAA)'!N43+'€19-xxxx(AAAA-AAAA)'!N43+'€20-xxxx(AAAA-AAAA)'!N43</f>
        <v>0</v>
      </c>
      <c r="V43" s="210">
        <f>'EnC1_2017-22_DEAL_ONF_Animation'!O43+'EnC2_2018-22_FEDER_ONF_Conserv'!O43+'EnC3_2019-21_OFB-DEAL_ONF_Coli'!O43+'EnC4_2018-20_MTE_ONF_MIGBio'!O43+'EnC5_2020_DEAL_Titè_IPA Desira'!O43+'Sol1_2018_DEAL_ONF_Lutte IC DSD'!O43+'Sol2_2019_DEAL_ONF_Lutte IC'!O43+'€8-xxxx(AAAA-AAAA)'!O43+'€9-xxxx(AAAA-AAAA)'!O43+'€10-xxxx(AAAA-AAAA)'!O43+'€11-xxxx(AAAA-AAAA)'!O43+'€12-xxxx(AAAA-AAAA)'!O43+'€13-xxxx(AAAA-AAAA)'!O43+'€14-xxxx(AAAA-AAAA)'!O43+'€15-xxxx(AAAA-AAAA)'!O43+'€16-xxxx(AAAA-AAAA)'!O43+'€17-xxxx(AAAA-AAAA)'!O43+'€18-xxxx(AAAA-AAAA)'!O43+'€19-xxxx(AAAA-AAAA)'!O43+'€20-xxxx(AAAA-AAAA)'!O43</f>
        <v>0</v>
      </c>
      <c r="W43" s="218">
        <f>'EnC1_2017-22_DEAL_ONF_Animation'!P43+'EnC2_2018-22_FEDER_ONF_Conserv'!P43+'EnC3_2019-21_OFB-DEAL_ONF_Coli'!P43+'EnC4_2018-20_MTE_ONF_MIGBio'!P43+'EnC5_2020_DEAL_Titè_IPA Desira'!P43+'Sol1_2018_DEAL_ONF_Lutte IC DSD'!P43+'Sol2_2019_DEAL_ONF_Lutte IC'!P43+'€8-xxxx(AAAA-AAAA)'!P43+'€9-xxxx(AAAA-AAAA)'!P43+'€10-xxxx(AAAA-AAAA)'!P43+'€11-xxxx(AAAA-AAAA)'!P43+'€12-xxxx(AAAA-AAAA)'!P43+'€13-xxxx(AAAA-AAAA)'!P43+'€14-xxxx(AAAA-AAAA)'!P43+'€15-xxxx(AAAA-AAAA)'!P43+'€16-xxxx(AAAA-AAAA)'!P43+'€17-xxxx(AAAA-AAAA)'!P43+'€18-xxxx(AAAA-AAAA)'!P43+'€19-xxxx(AAAA-AAAA)'!P43+'€20-xxxx(AAAA-AAAA)'!P43</f>
        <v>0</v>
      </c>
      <c r="X43" s="218">
        <f>'EnC1_2017-22_DEAL_ONF_Animation'!Q43+'EnC2_2018-22_FEDER_ONF_Conserv'!Q43+'EnC3_2019-21_OFB-DEAL_ONF_Coli'!Q43+'EnC4_2018-20_MTE_ONF_MIGBio'!Q43+'EnC5_2020_DEAL_Titè_IPA Desira'!Q43+'Sol1_2018_DEAL_ONF_Lutte IC DSD'!Q43+'Sol2_2019_DEAL_ONF_Lutte IC'!Q43+'€8-xxxx(AAAA-AAAA)'!Q43+'€9-xxxx(AAAA-AAAA)'!Q43+'€10-xxxx(AAAA-AAAA)'!Q43+'€11-xxxx(AAAA-AAAA)'!Q43+'€12-xxxx(AAAA-AAAA)'!Q43+'€13-xxxx(AAAA-AAAA)'!Q43+'€14-xxxx(AAAA-AAAA)'!Q43+'€15-xxxx(AAAA-AAAA)'!Q43+'€16-xxxx(AAAA-AAAA)'!Q43+'€17-xxxx(AAAA-AAAA)'!Q43+'€18-xxxx(AAAA-AAAA)'!Q43+'€19-xxxx(AAAA-AAAA)'!Q43+'€20-xxxx(AAAA-AAAA)'!Q43</f>
        <v>0</v>
      </c>
      <c r="Y43" s="218">
        <f>'EnC1_2017-22_DEAL_ONF_Animation'!R43+'EnC2_2018-22_FEDER_ONF_Conserv'!R43+'EnC3_2019-21_OFB-DEAL_ONF_Coli'!R43+'EnC4_2018-20_MTE_ONF_MIGBio'!R43+'EnC5_2020_DEAL_Titè_IPA Desira'!R43+'Sol1_2018_DEAL_ONF_Lutte IC DSD'!R43+'Sol2_2019_DEAL_ONF_Lutte IC'!R43+'€8-xxxx(AAAA-AAAA)'!R43+'€9-xxxx(AAAA-AAAA)'!R43+'€10-xxxx(AAAA-AAAA)'!R43+'€11-xxxx(AAAA-AAAA)'!R43+'€12-xxxx(AAAA-AAAA)'!R43+'€13-xxxx(AAAA-AAAA)'!R43+'€14-xxxx(AAAA-AAAA)'!R43+'€15-xxxx(AAAA-AAAA)'!R43+'€16-xxxx(AAAA-AAAA)'!R43+'€17-xxxx(AAAA-AAAA)'!R43+'€18-xxxx(AAAA-AAAA)'!R43+'€19-xxxx(AAAA-AAAA)'!R43+'€20-xxxx(AAAA-AAAA)'!R43</f>
        <v>0</v>
      </c>
      <c r="Z43" s="220">
        <f>'EnC1_2017-22_DEAL_ONF_Animation'!S43+'EnC2_2018-22_FEDER_ONF_Conserv'!S43+'EnC3_2019-21_OFB-DEAL_ONF_Coli'!S43+'EnC4_2018-20_MTE_ONF_MIGBio'!S43+'EnC5_2020_DEAL_Titè_IPA Desira'!S43+'Sol1_2018_DEAL_ONF_Lutte IC DSD'!S43+'Sol2_2019_DEAL_ONF_Lutte IC'!S43+'€8-xxxx(AAAA-AAAA)'!S43+'€9-xxxx(AAAA-AAAA)'!S43+'€10-xxxx(AAAA-AAAA)'!S43+'€11-xxxx(AAAA-AAAA)'!S43+'€12-xxxx(AAAA-AAAA)'!S43+'€13-xxxx(AAAA-AAAA)'!S43+'€14-xxxx(AAAA-AAAA)'!S43+'€15-xxxx(AAAA-AAAA)'!S43+'€16-xxxx(AAAA-AAAA)'!S43+'€17-xxxx(AAAA-AAAA)'!S43+'€18-xxxx(AAAA-AAAA)'!S43+'€19-xxxx(AAAA-AAAA)'!S43+'€20-xxxx(AAAA-AAAA)'!S43</f>
        <v>0</v>
      </c>
      <c r="AA43" s="617">
        <f>'EnC1_2017-22_DEAL_ONF_Animation'!T43+'EnC2_2018-22_FEDER_ONF_Conserv'!T43+'EnC3_2019-21_OFB-DEAL_ONF_Coli'!T43+'EnC4_2018-20_MTE_ONF_MIGBio'!T43+'EnC5_2020_DEAL_Titè_IPA Desira'!T43+'Sol1_2018_DEAL_ONF_Lutte IC DSD'!T43+'Sol2_2019_DEAL_ONF_Lutte IC'!T43+'€8-xxxx(AAAA-AAAA)'!T43+'€9-xxxx(AAAA-AAAA)'!T43+'€10-xxxx(AAAA-AAAA)'!T43+'€11-xxxx(AAAA-AAAA)'!T43+'€12-xxxx(AAAA-AAAA)'!T43+'€13-xxxx(AAAA-AAAA)'!T43+'€14-xxxx(AAAA-AAAA)'!T43+'€15-xxxx(AAAA-AAAA)'!T43+'€16-xxxx(AAAA-AAAA)'!T43+'€17-xxxx(AAAA-AAAA)'!T43+'€18-xxxx(AAAA-AAAA)'!T43+'€19-xxxx(AAAA-AAAA)'!T43+'€20-xxxx(AAAA-AAAA)'!T43</f>
        <v>0</v>
      </c>
      <c r="AB43" s="618">
        <f>'EnC1_2017-22_DEAL_ONF_Animation'!U43+'EnC2_2018-22_FEDER_ONF_Conserv'!U43+'EnC3_2019-21_OFB-DEAL_ONF_Coli'!U43+'EnC4_2018-20_MTE_ONF_MIGBio'!U43+'EnC5_2020_DEAL_Titè_IPA Desira'!U43+'Sol1_2018_DEAL_ONF_Lutte IC DSD'!U43+'Sol2_2019_DEAL_ONF_Lutte IC'!U43+'€8-xxxx(AAAA-AAAA)'!U43+'€9-xxxx(AAAA-AAAA)'!U43+'€10-xxxx(AAAA-AAAA)'!U43+'€11-xxxx(AAAA-AAAA)'!U43+'€12-xxxx(AAAA-AAAA)'!U43+'€13-xxxx(AAAA-AAAA)'!U43+'€14-xxxx(AAAA-AAAA)'!U43+'€15-xxxx(AAAA-AAAA)'!U43+'€16-xxxx(AAAA-AAAA)'!U43+'€17-xxxx(AAAA-AAAA)'!U43+'€18-xxxx(AAAA-AAAA)'!U43+'€19-xxxx(AAAA-AAAA)'!U43+'€20-xxxx(AAAA-AAAA)'!U43</f>
        <v>0</v>
      </c>
      <c r="AC43" s="639">
        <f>'EnC1_2017-22_DEAL_ONF_Animation'!V43+'EnC2_2018-22_FEDER_ONF_Conserv'!V43+'EnC3_2019-21_OFB-DEAL_ONF_Coli'!V43+'EnC4_2018-20_MTE_ONF_MIGBio'!V43+'EnC5_2020_DEAL_Titè_IPA Desira'!V43+'Sol1_2018_DEAL_ONF_Lutte IC DSD'!V43+'Sol2_2019_DEAL_ONF_Lutte IC'!V43+'€8-xxxx(AAAA-AAAA)'!V43+'€9-xxxx(AAAA-AAAA)'!V43+'€10-xxxx(AAAA-AAAA)'!V43+'€11-xxxx(AAAA-AAAA)'!V43+'€12-xxxx(AAAA-AAAA)'!V43+'€13-xxxx(AAAA-AAAA)'!V43+'€14-xxxx(AAAA-AAAA)'!V43+'€15-xxxx(AAAA-AAAA)'!V43+'€16-xxxx(AAAA-AAAA)'!V43+'€17-xxxx(AAAA-AAAA)'!V43+'€18-xxxx(AAAA-AAAA)'!V43+'€19-xxxx(AAAA-AAAA)'!V43+'€20-xxxx(AAAA-AAAA)'!V43</f>
        <v>0</v>
      </c>
      <c r="AD43" s="639">
        <f>'EnC1_2017-22_DEAL_ONF_Animation'!W43+'EnC2_2018-22_FEDER_ONF_Conserv'!W43+'EnC3_2019-21_OFB-DEAL_ONF_Coli'!W43+'EnC4_2018-20_MTE_ONF_MIGBio'!W43+'EnC5_2020_DEAL_Titè_IPA Desira'!W43+'Sol1_2018_DEAL_ONF_Lutte IC DSD'!W43+'Sol2_2019_DEAL_ONF_Lutte IC'!W43+'€8-xxxx(AAAA-AAAA)'!W43+'€9-xxxx(AAAA-AAAA)'!W43+'€10-xxxx(AAAA-AAAA)'!W43+'€11-xxxx(AAAA-AAAA)'!W43+'€12-xxxx(AAAA-AAAA)'!W43+'€13-xxxx(AAAA-AAAA)'!W43+'€14-xxxx(AAAA-AAAA)'!W43+'€15-xxxx(AAAA-AAAA)'!W43+'€16-xxxx(AAAA-AAAA)'!W43+'€17-xxxx(AAAA-AAAA)'!W43+'€18-xxxx(AAAA-AAAA)'!W43+'€19-xxxx(AAAA-AAAA)'!W43+'€20-xxxx(AAAA-AAAA)'!W43</f>
        <v>0</v>
      </c>
      <c r="AE43" s="639">
        <f>'EnC1_2017-22_DEAL_ONF_Animation'!X43+'EnC2_2018-22_FEDER_ONF_Conserv'!X43+'EnC3_2019-21_OFB-DEAL_ONF_Coli'!X43+'EnC4_2018-20_MTE_ONF_MIGBio'!X43+'EnC5_2020_DEAL_Titè_IPA Desira'!X43+'Sol1_2018_DEAL_ONF_Lutte IC DSD'!X43+'Sol2_2019_DEAL_ONF_Lutte IC'!X43+'€8-xxxx(AAAA-AAAA)'!X43+'€9-xxxx(AAAA-AAAA)'!X43+'€10-xxxx(AAAA-AAAA)'!X43+'€11-xxxx(AAAA-AAAA)'!X43+'€12-xxxx(AAAA-AAAA)'!X43+'€13-xxxx(AAAA-AAAA)'!X43+'€14-xxxx(AAAA-AAAA)'!X43+'€15-xxxx(AAAA-AAAA)'!X43+'€16-xxxx(AAAA-AAAA)'!X43+'€17-xxxx(AAAA-AAAA)'!X43+'€18-xxxx(AAAA-AAAA)'!X43+'€19-xxxx(AAAA-AAAA)'!X43+'€20-xxxx(AAAA-AAAA)'!X43</f>
        <v>0</v>
      </c>
      <c r="AF43" s="640">
        <f>'EnC1_2017-22_DEAL_ONF_Animation'!Y43+'EnC2_2018-22_FEDER_ONF_Conserv'!Y43+'EnC3_2019-21_OFB-DEAL_ONF_Coli'!Y43+'EnC4_2018-20_MTE_ONF_MIGBio'!Y43+'EnC5_2020_DEAL_Titè_IPA Desira'!Y43+'Sol1_2018_DEAL_ONF_Lutte IC DSD'!Y43+'Sol2_2019_DEAL_ONF_Lutte IC'!Y43+'€8-xxxx(AAAA-AAAA)'!Y43+'€9-xxxx(AAAA-AAAA)'!Y43+'€10-xxxx(AAAA-AAAA)'!Y43+'€11-xxxx(AAAA-AAAA)'!Y43+'€12-xxxx(AAAA-AAAA)'!Y43+'€13-xxxx(AAAA-AAAA)'!Y43+'€14-xxxx(AAAA-AAAA)'!Y43+'€15-xxxx(AAAA-AAAA)'!Y43+'€16-xxxx(AAAA-AAAA)'!Y43+'€17-xxxx(AAAA-AAAA)'!Y43+'€18-xxxx(AAAA-AAAA)'!Y43+'€19-xxxx(AAAA-AAAA)'!Y43+'€20-xxxx(AAAA-AAAA)'!Y43</f>
        <v>0</v>
      </c>
      <c r="AG43" s="621">
        <f t="shared" si="58"/>
        <v>0</v>
      </c>
      <c r="AH43" s="622">
        <f t="shared" si="48"/>
        <v>0</v>
      </c>
      <c r="AI43" s="641">
        <f t="shared" si="60"/>
        <v>0</v>
      </c>
      <c r="AJ43" s="641">
        <f t="shared" si="61"/>
        <v>0</v>
      </c>
      <c r="AK43" s="641">
        <f t="shared" si="62"/>
        <v>0</v>
      </c>
      <c r="AL43" s="642">
        <f t="shared" si="63"/>
        <v>0</v>
      </c>
      <c r="AM43" s="623">
        <f t="shared" si="64"/>
        <v>0</v>
      </c>
      <c r="AN43" s="622">
        <f t="shared" si="65"/>
        <v>0</v>
      </c>
      <c r="AO43" s="641">
        <f t="shared" si="66"/>
        <v>0</v>
      </c>
      <c r="AP43" s="641">
        <f t="shared" si="67"/>
        <v>0</v>
      </c>
      <c r="AQ43" s="641">
        <f t="shared" si="68"/>
        <v>0</v>
      </c>
      <c r="AR43" s="643">
        <f t="shared" si="69"/>
        <v>0</v>
      </c>
      <c r="AS43" s="44"/>
      <c r="AT43" s="18"/>
      <c r="AU43" s="18"/>
    </row>
    <row r="44" spans="1:47" s="38" customFormat="1" ht="13" customHeight="1">
      <c r="A44" s="19"/>
      <c r="B44" s="1116"/>
      <c r="C44" s="1162"/>
      <c r="D44" s="1119"/>
      <c r="E44" s="1122"/>
      <c r="F44" s="1113"/>
      <c r="G44" s="502" t="s">
        <v>109</v>
      </c>
      <c r="H44" s="836"/>
      <c r="I44" s="831"/>
      <c r="J44" s="848"/>
      <c r="K44" s="848"/>
      <c r="L44" s="848"/>
      <c r="M44" s="849"/>
      <c r="N44" s="502" t="s">
        <v>109</v>
      </c>
      <c r="O44" s="212">
        <f>'EnC1_2017-22_DEAL_ONF_Animation'!H44+'EnC2_2018-22_FEDER_ONF_Conserv'!H44+'EnC3_2019-21_OFB-DEAL_ONF_Coli'!H44+'EnC4_2018-20_MTE_ONF_MIGBio'!H44+'EnC5_2020_DEAL_Titè_IPA Desira'!H44+'Sol1_2018_DEAL_ONF_Lutte IC DSD'!H44+'Sol2_2019_DEAL_ONF_Lutte IC'!H44+'€8-xxxx(AAAA-AAAA)'!H44+'€9-xxxx(AAAA-AAAA)'!H44+'€10-xxxx(AAAA-AAAA)'!H44+'€11-xxxx(AAAA-AAAA)'!H44+'€12-xxxx(AAAA-AAAA)'!H44+'€13-xxxx(AAAA-AAAA)'!H44+'€14-xxxx(AAAA-AAAA)'!H44+'€15-xxxx(AAAA-AAAA)'!H44+'€16-xxxx(AAAA-AAAA)'!H44+'€17-xxxx(AAAA-AAAA)'!H44+'€18-xxxx(AAAA-AAAA)'!H44+'€19-xxxx(AAAA-AAAA)'!H44+'€20-xxxx(AAAA-AAAA)'!H44</f>
        <v>30000</v>
      </c>
      <c r="P44" s="213">
        <f>'EnC1_2017-22_DEAL_ONF_Animation'!I44+'EnC2_2018-22_FEDER_ONF_Conserv'!I44+'EnC3_2019-21_OFB-DEAL_ONF_Coli'!I44+'EnC4_2018-20_MTE_ONF_MIGBio'!I44+'EnC5_2020_DEAL_Titè_IPA Desira'!I44+'Sol1_2018_DEAL_ONF_Lutte IC DSD'!I44+'Sol2_2019_DEAL_ONF_Lutte IC'!I44+'€8-xxxx(AAAA-AAAA)'!I44+'€9-xxxx(AAAA-AAAA)'!I44+'€10-xxxx(AAAA-AAAA)'!I44+'€11-xxxx(AAAA-AAAA)'!I44+'€12-xxxx(AAAA-AAAA)'!I44+'€13-xxxx(AAAA-AAAA)'!I44+'€14-xxxx(AAAA-AAAA)'!I44+'€15-xxxx(AAAA-AAAA)'!I44+'€16-xxxx(AAAA-AAAA)'!I44+'€17-xxxx(AAAA-AAAA)'!I44+'€18-xxxx(AAAA-AAAA)'!I44+'€19-xxxx(AAAA-AAAA)'!I44+'€20-xxxx(AAAA-AAAA)'!I44</f>
        <v>6000</v>
      </c>
      <c r="Q44" s="221">
        <f>'EnC1_2017-22_DEAL_ONF_Animation'!J44+'EnC2_2018-22_FEDER_ONF_Conserv'!J44+'EnC3_2019-21_OFB-DEAL_ONF_Coli'!J44+'EnC4_2018-20_MTE_ONF_MIGBio'!J44+'EnC5_2020_DEAL_Titè_IPA Desira'!J44+'Sol1_2018_DEAL_ONF_Lutte IC DSD'!J44+'Sol2_2019_DEAL_ONF_Lutte IC'!J44+'€8-xxxx(AAAA-AAAA)'!J44+'€9-xxxx(AAAA-AAAA)'!J44+'€10-xxxx(AAAA-AAAA)'!J44+'€11-xxxx(AAAA-AAAA)'!J44+'€12-xxxx(AAAA-AAAA)'!J44+'€13-xxxx(AAAA-AAAA)'!J44+'€14-xxxx(AAAA-AAAA)'!J44+'€15-xxxx(AAAA-AAAA)'!J44+'€16-xxxx(AAAA-AAAA)'!J44+'€17-xxxx(AAAA-AAAA)'!J44+'€18-xxxx(AAAA-AAAA)'!J44+'€19-xxxx(AAAA-AAAA)'!J44+'€20-xxxx(AAAA-AAAA)'!J44</f>
        <v>6000</v>
      </c>
      <c r="R44" s="221">
        <f>'EnC1_2017-22_DEAL_ONF_Animation'!K44+'EnC2_2018-22_FEDER_ONF_Conserv'!K44+'EnC3_2019-21_OFB-DEAL_ONF_Coli'!K44+'EnC4_2018-20_MTE_ONF_MIGBio'!K44+'EnC5_2020_DEAL_Titè_IPA Desira'!K44+'Sol1_2018_DEAL_ONF_Lutte IC DSD'!K44+'Sol2_2019_DEAL_ONF_Lutte IC'!K44+'€8-xxxx(AAAA-AAAA)'!K44+'€9-xxxx(AAAA-AAAA)'!K44+'€10-xxxx(AAAA-AAAA)'!K44+'€11-xxxx(AAAA-AAAA)'!K44+'€12-xxxx(AAAA-AAAA)'!K44+'€13-xxxx(AAAA-AAAA)'!K44+'€14-xxxx(AAAA-AAAA)'!K44+'€15-xxxx(AAAA-AAAA)'!K44+'€16-xxxx(AAAA-AAAA)'!K44+'€17-xxxx(AAAA-AAAA)'!K44+'€18-xxxx(AAAA-AAAA)'!K44+'€19-xxxx(AAAA-AAAA)'!K44+'€20-xxxx(AAAA-AAAA)'!K44</f>
        <v>6000</v>
      </c>
      <c r="S44" s="221">
        <f>'EnC1_2017-22_DEAL_ONF_Animation'!L44+'EnC2_2018-22_FEDER_ONF_Conserv'!L44+'EnC3_2019-21_OFB-DEAL_ONF_Coli'!L44+'EnC4_2018-20_MTE_ONF_MIGBio'!L44+'EnC5_2020_DEAL_Titè_IPA Desira'!L44+'Sol1_2018_DEAL_ONF_Lutte IC DSD'!L44+'Sol2_2019_DEAL_ONF_Lutte IC'!L44+'€8-xxxx(AAAA-AAAA)'!L44+'€9-xxxx(AAAA-AAAA)'!L44+'€10-xxxx(AAAA-AAAA)'!L44+'€11-xxxx(AAAA-AAAA)'!L44+'€12-xxxx(AAAA-AAAA)'!L44+'€13-xxxx(AAAA-AAAA)'!L44+'€14-xxxx(AAAA-AAAA)'!L44+'€15-xxxx(AAAA-AAAA)'!L44+'€16-xxxx(AAAA-AAAA)'!L44+'€17-xxxx(AAAA-AAAA)'!L44+'€18-xxxx(AAAA-AAAA)'!L44+'€19-xxxx(AAAA-AAAA)'!L44+'€20-xxxx(AAAA-AAAA)'!L44</f>
        <v>6000</v>
      </c>
      <c r="T44" s="222">
        <f>'EnC1_2017-22_DEAL_ONF_Animation'!M44+'EnC2_2018-22_FEDER_ONF_Conserv'!M44+'EnC3_2019-21_OFB-DEAL_ONF_Coli'!M44+'EnC4_2018-20_MTE_ONF_MIGBio'!M44+'EnC5_2020_DEAL_Titè_IPA Desira'!M44+'Sol1_2018_DEAL_ONF_Lutte IC DSD'!M44+'Sol2_2019_DEAL_ONF_Lutte IC'!M44+'€8-xxxx(AAAA-AAAA)'!M44+'€9-xxxx(AAAA-AAAA)'!M44+'€10-xxxx(AAAA-AAAA)'!M44+'€11-xxxx(AAAA-AAAA)'!M44+'€12-xxxx(AAAA-AAAA)'!M44+'€13-xxxx(AAAA-AAAA)'!M44+'€14-xxxx(AAAA-AAAA)'!M44+'€15-xxxx(AAAA-AAAA)'!M44+'€16-xxxx(AAAA-AAAA)'!M44+'€17-xxxx(AAAA-AAAA)'!M44+'€18-xxxx(AAAA-AAAA)'!M44+'€19-xxxx(AAAA-AAAA)'!M44+'€20-xxxx(AAAA-AAAA)'!M44</f>
        <v>6000</v>
      </c>
      <c r="U44" s="212">
        <f>'EnC1_2017-22_DEAL_ONF_Animation'!N44+'EnC2_2018-22_FEDER_ONF_Conserv'!N44+'EnC3_2019-21_OFB-DEAL_ONF_Coli'!N44+'EnC4_2018-20_MTE_ONF_MIGBio'!N44+'EnC5_2020_DEAL_Titè_IPA Desira'!N44+'Sol1_2018_DEAL_ONF_Lutte IC DSD'!N44+'Sol2_2019_DEAL_ONF_Lutte IC'!N44+'€8-xxxx(AAAA-AAAA)'!N44+'€9-xxxx(AAAA-AAAA)'!N44+'€10-xxxx(AAAA-AAAA)'!N44+'€11-xxxx(AAAA-AAAA)'!N44+'€12-xxxx(AAAA-AAAA)'!N44+'€13-xxxx(AAAA-AAAA)'!N44+'€14-xxxx(AAAA-AAAA)'!N44+'€15-xxxx(AAAA-AAAA)'!N44+'€16-xxxx(AAAA-AAAA)'!N44+'€17-xxxx(AAAA-AAAA)'!N44+'€18-xxxx(AAAA-AAAA)'!N44+'€19-xxxx(AAAA-AAAA)'!N44+'€20-xxxx(AAAA-AAAA)'!N44</f>
        <v>0</v>
      </c>
      <c r="V44" s="213">
        <f>'EnC1_2017-22_DEAL_ONF_Animation'!O44+'EnC2_2018-22_FEDER_ONF_Conserv'!O44+'EnC3_2019-21_OFB-DEAL_ONF_Coli'!O44+'EnC4_2018-20_MTE_ONF_MIGBio'!O44+'EnC5_2020_DEAL_Titè_IPA Desira'!O44+'Sol1_2018_DEAL_ONF_Lutte IC DSD'!O44+'Sol2_2019_DEAL_ONF_Lutte IC'!O44+'€8-xxxx(AAAA-AAAA)'!O44+'€9-xxxx(AAAA-AAAA)'!O44+'€10-xxxx(AAAA-AAAA)'!O44+'€11-xxxx(AAAA-AAAA)'!O44+'€12-xxxx(AAAA-AAAA)'!O44+'€13-xxxx(AAAA-AAAA)'!O44+'€14-xxxx(AAAA-AAAA)'!O44+'€15-xxxx(AAAA-AAAA)'!O44+'€16-xxxx(AAAA-AAAA)'!O44+'€17-xxxx(AAAA-AAAA)'!O44+'€18-xxxx(AAAA-AAAA)'!O44+'€19-xxxx(AAAA-AAAA)'!O44+'€20-xxxx(AAAA-AAAA)'!O44</f>
        <v>0</v>
      </c>
      <c r="W44" s="221">
        <f>'EnC1_2017-22_DEAL_ONF_Animation'!P44+'EnC2_2018-22_FEDER_ONF_Conserv'!P44+'EnC3_2019-21_OFB-DEAL_ONF_Coli'!P44+'EnC4_2018-20_MTE_ONF_MIGBio'!P44+'EnC5_2020_DEAL_Titè_IPA Desira'!P44+'Sol1_2018_DEAL_ONF_Lutte IC DSD'!P44+'Sol2_2019_DEAL_ONF_Lutte IC'!P44+'€8-xxxx(AAAA-AAAA)'!P44+'€9-xxxx(AAAA-AAAA)'!P44+'€10-xxxx(AAAA-AAAA)'!P44+'€11-xxxx(AAAA-AAAA)'!P44+'€12-xxxx(AAAA-AAAA)'!P44+'€13-xxxx(AAAA-AAAA)'!P44+'€14-xxxx(AAAA-AAAA)'!P44+'€15-xxxx(AAAA-AAAA)'!P44+'€16-xxxx(AAAA-AAAA)'!P44+'€17-xxxx(AAAA-AAAA)'!P44+'€18-xxxx(AAAA-AAAA)'!P44+'€19-xxxx(AAAA-AAAA)'!P44+'€20-xxxx(AAAA-AAAA)'!P44</f>
        <v>0</v>
      </c>
      <c r="X44" s="221">
        <f>'EnC1_2017-22_DEAL_ONF_Animation'!Q44+'EnC2_2018-22_FEDER_ONF_Conserv'!Q44+'EnC3_2019-21_OFB-DEAL_ONF_Coli'!Q44+'EnC4_2018-20_MTE_ONF_MIGBio'!Q44+'EnC5_2020_DEAL_Titè_IPA Desira'!Q44+'Sol1_2018_DEAL_ONF_Lutte IC DSD'!Q44+'Sol2_2019_DEAL_ONF_Lutte IC'!Q44+'€8-xxxx(AAAA-AAAA)'!Q44+'€9-xxxx(AAAA-AAAA)'!Q44+'€10-xxxx(AAAA-AAAA)'!Q44+'€11-xxxx(AAAA-AAAA)'!Q44+'€12-xxxx(AAAA-AAAA)'!Q44+'€13-xxxx(AAAA-AAAA)'!Q44+'€14-xxxx(AAAA-AAAA)'!Q44+'€15-xxxx(AAAA-AAAA)'!Q44+'€16-xxxx(AAAA-AAAA)'!Q44+'€17-xxxx(AAAA-AAAA)'!Q44+'€18-xxxx(AAAA-AAAA)'!Q44+'€19-xxxx(AAAA-AAAA)'!Q44+'€20-xxxx(AAAA-AAAA)'!Q44</f>
        <v>0</v>
      </c>
      <c r="Y44" s="221">
        <f>'EnC1_2017-22_DEAL_ONF_Animation'!R44+'EnC2_2018-22_FEDER_ONF_Conserv'!R44+'EnC3_2019-21_OFB-DEAL_ONF_Coli'!R44+'EnC4_2018-20_MTE_ONF_MIGBio'!R44+'EnC5_2020_DEAL_Titè_IPA Desira'!R44+'Sol1_2018_DEAL_ONF_Lutte IC DSD'!R44+'Sol2_2019_DEAL_ONF_Lutte IC'!R44+'€8-xxxx(AAAA-AAAA)'!R44+'€9-xxxx(AAAA-AAAA)'!R44+'€10-xxxx(AAAA-AAAA)'!R44+'€11-xxxx(AAAA-AAAA)'!R44+'€12-xxxx(AAAA-AAAA)'!R44+'€13-xxxx(AAAA-AAAA)'!R44+'€14-xxxx(AAAA-AAAA)'!R44+'€15-xxxx(AAAA-AAAA)'!R44+'€16-xxxx(AAAA-AAAA)'!R44+'€17-xxxx(AAAA-AAAA)'!R44+'€18-xxxx(AAAA-AAAA)'!R44+'€19-xxxx(AAAA-AAAA)'!R44+'€20-xxxx(AAAA-AAAA)'!R44</f>
        <v>0</v>
      </c>
      <c r="Z44" s="223">
        <f>'EnC1_2017-22_DEAL_ONF_Animation'!S44+'EnC2_2018-22_FEDER_ONF_Conserv'!S44+'EnC3_2019-21_OFB-DEAL_ONF_Coli'!S44+'EnC4_2018-20_MTE_ONF_MIGBio'!S44+'EnC5_2020_DEAL_Titè_IPA Desira'!S44+'Sol1_2018_DEAL_ONF_Lutte IC DSD'!S44+'Sol2_2019_DEAL_ONF_Lutte IC'!S44+'€8-xxxx(AAAA-AAAA)'!S44+'€9-xxxx(AAAA-AAAA)'!S44+'€10-xxxx(AAAA-AAAA)'!S44+'€11-xxxx(AAAA-AAAA)'!S44+'€12-xxxx(AAAA-AAAA)'!S44+'€13-xxxx(AAAA-AAAA)'!S44+'€14-xxxx(AAAA-AAAA)'!S44+'€15-xxxx(AAAA-AAAA)'!S44+'€16-xxxx(AAAA-AAAA)'!S44+'€17-xxxx(AAAA-AAAA)'!S44+'€18-xxxx(AAAA-AAAA)'!S44+'€19-xxxx(AAAA-AAAA)'!S44+'€20-xxxx(AAAA-AAAA)'!S44</f>
        <v>0</v>
      </c>
      <c r="AA44" s="625">
        <f>'EnC1_2017-22_DEAL_ONF_Animation'!T44+'EnC2_2018-22_FEDER_ONF_Conserv'!T44+'EnC3_2019-21_OFB-DEAL_ONF_Coli'!T44+'EnC4_2018-20_MTE_ONF_MIGBio'!T44+'EnC5_2020_DEAL_Titè_IPA Desira'!T44+'Sol1_2018_DEAL_ONF_Lutte IC DSD'!T44+'Sol2_2019_DEAL_ONF_Lutte IC'!T44+'€8-xxxx(AAAA-AAAA)'!T44+'€9-xxxx(AAAA-AAAA)'!T44+'€10-xxxx(AAAA-AAAA)'!T44+'€11-xxxx(AAAA-AAAA)'!T44+'€12-xxxx(AAAA-AAAA)'!T44+'€13-xxxx(AAAA-AAAA)'!T44+'€14-xxxx(AAAA-AAAA)'!T44+'€15-xxxx(AAAA-AAAA)'!T44+'€16-xxxx(AAAA-AAAA)'!T44+'€17-xxxx(AAAA-AAAA)'!T44+'€18-xxxx(AAAA-AAAA)'!T44+'€19-xxxx(AAAA-AAAA)'!T44+'€20-xxxx(AAAA-AAAA)'!T44</f>
        <v>-30000</v>
      </c>
      <c r="AB44" s="626">
        <f>'EnC1_2017-22_DEAL_ONF_Animation'!U44+'EnC2_2018-22_FEDER_ONF_Conserv'!U44+'EnC3_2019-21_OFB-DEAL_ONF_Coli'!U44+'EnC4_2018-20_MTE_ONF_MIGBio'!U44+'EnC5_2020_DEAL_Titè_IPA Desira'!U44+'Sol1_2018_DEAL_ONF_Lutte IC DSD'!U44+'Sol2_2019_DEAL_ONF_Lutte IC'!U44+'€8-xxxx(AAAA-AAAA)'!U44+'€9-xxxx(AAAA-AAAA)'!U44+'€10-xxxx(AAAA-AAAA)'!U44+'€11-xxxx(AAAA-AAAA)'!U44+'€12-xxxx(AAAA-AAAA)'!U44+'€13-xxxx(AAAA-AAAA)'!U44+'€14-xxxx(AAAA-AAAA)'!U44+'€15-xxxx(AAAA-AAAA)'!U44+'€16-xxxx(AAAA-AAAA)'!U44+'€17-xxxx(AAAA-AAAA)'!U44+'€18-xxxx(AAAA-AAAA)'!U44+'€19-xxxx(AAAA-AAAA)'!U44+'€20-xxxx(AAAA-AAAA)'!U44</f>
        <v>-6000</v>
      </c>
      <c r="AC44" s="644">
        <f>'EnC1_2017-22_DEAL_ONF_Animation'!V44+'EnC2_2018-22_FEDER_ONF_Conserv'!V44+'EnC3_2019-21_OFB-DEAL_ONF_Coli'!V44+'EnC4_2018-20_MTE_ONF_MIGBio'!V44+'EnC5_2020_DEAL_Titè_IPA Desira'!V44+'Sol1_2018_DEAL_ONF_Lutte IC DSD'!V44+'Sol2_2019_DEAL_ONF_Lutte IC'!V44+'€8-xxxx(AAAA-AAAA)'!V44+'€9-xxxx(AAAA-AAAA)'!V44+'€10-xxxx(AAAA-AAAA)'!V44+'€11-xxxx(AAAA-AAAA)'!V44+'€12-xxxx(AAAA-AAAA)'!V44+'€13-xxxx(AAAA-AAAA)'!V44+'€14-xxxx(AAAA-AAAA)'!V44+'€15-xxxx(AAAA-AAAA)'!V44+'€16-xxxx(AAAA-AAAA)'!V44+'€17-xxxx(AAAA-AAAA)'!V44+'€18-xxxx(AAAA-AAAA)'!V44+'€19-xxxx(AAAA-AAAA)'!V44+'€20-xxxx(AAAA-AAAA)'!V44</f>
        <v>-6000</v>
      </c>
      <c r="AD44" s="644">
        <f>'EnC1_2017-22_DEAL_ONF_Animation'!W44+'EnC2_2018-22_FEDER_ONF_Conserv'!W44+'EnC3_2019-21_OFB-DEAL_ONF_Coli'!W44+'EnC4_2018-20_MTE_ONF_MIGBio'!W44+'EnC5_2020_DEAL_Titè_IPA Desira'!W44+'Sol1_2018_DEAL_ONF_Lutte IC DSD'!W44+'Sol2_2019_DEAL_ONF_Lutte IC'!W44+'€8-xxxx(AAAA-AAAA)'!W44+'€9-xxxx(AAAA-AAAA)'!W44+'€10-xxxx(AAAA-AAAA)'!W44+'€11-xxxx(AAAA-AAAA)'!W44+'€12-xxxx(AAAA-AAAA)'!W44+'€13-xxxx(AAAA-AAAA)'!W44+'€14-xxxx(AAAA-AAAA)'!W44+'€15-xxxx(AAAA-AAAA)'!W44+'€16-xxxx(AAAA-AAAA)'!W44+'€17-xxxx(AAAA-AAAA)'!W44+'€18-xxxx(AAAA-AAAA)'!W44+'€19-xxxx(AAAA-AAAA)'!W44+'€20-xxxx(AAAA-AAAA)'!W44</f>
        <v>-6000</v>
      </c>
      <c r="AE44" s="644">
        <f>'EnC1_2017-22_DEAL_ONF_Animation'!X44+'EnC2_2018-22_FEDER_ONF_Conserv'!X44+'EnC3_2019-21_OFB-DEAL_ONF_Coli'!X44+'EnC4_2018-20_MTE_ONF_MIGBio'!X44+'EnC5_2020_DEAL_Titè_IPA Desira'!X44+'Sol1_2018_DEAL_ONF_Lutte IC DSD'!X44+'Sol2_2019_DEAL_ONF_Lutte IC'!X44+'€8-xxxx(AAAA-AAAA)'!X44+'€9-xxxx(AAAA-AAAA)'!X44+'€10-xxxx(AAAA-AAAA)'!X44+'€11-xxxx(AAAA-AAAA)'!X44+'€12-xxxx(AAAA-AAAA)'!X44+'€13-xxxx(AAAA-AAAA)'!X44+'€14-xxxx(AAAA-AAAA)'!X44+'€15-xxxx(AAAA-AAAA)'!X44+'€16-xxxx(AAAA-AAAA)'!X44+'€17-xxxx(AAAA-AAAA)'!X44+'€18-xxxx(AAAA-AAAA)'!X44+'€19-xxxx(AAAA-AAAA)'!X44+'€20-xxxx(AAAA-AAAA)'!X44</f>
        <v>-6000</v>
      </c>
      <c r="AF44" s="645">
        <f>'EnC1_2017-22_DEAL_ONF_Animation'!Y44+'EnC2_2018-22_FEDER_ONF_Conserv'!Y44+'EnC3_2019-21_OFB-DEAL_ONF_Coli'!Y44+'EnC4_2018-20_MTE_ONF_MIGBio'!Y44+'EnC5_2020_DEAL_Titè_IPA Desira'!Y44+'Sol1_2018_DEAL_ONF_Lutte IC DSD'!Y44+'Sol2_2019_DEAL_ONF_Lutte IC'!Y44+'€8-xxxx(AAAA-AAAA)'!Y44+'€9-xxxx(AAAA-AAAA)'!Y44+'€10-xxxx(AAAA-AAAA)'!Y44+'€11-xxxx(AAAA-AAAA)'!Y44+'€12-xxxx(AAAA-AAAA)'!Y44+'€13-xxxx(AAAA-AAAA)'!Y44+'€14-xxxx(AAAA-AAAA)'!Y44+'€15-xxxx(AAAA-AAAA)'!Y44+'€16-xxxx(AAAA-AAAA)'!Y44+'€17-xxxx(AAAA-AAAA)'!Y44+'€18-xxxx(AAAA-AAAA)'!Y44+'€19-xxxx(AAAA-AAAA)'!Y44+'€20-xxxx(AAAA-AAAA)'!Y44</f>
        <v>-6000</v>
      </c>
      <c r="AG44" s="629">
        <f t="shared" si="58"/>
        <v>30000</v>
      </c>
      <c r="AH44" s="630">
        <f t="shared" si="48"/>
        <v>6000</v>
      </c>
      <c r="AI44" s="646">
        <f t="shared" si="60"/>
        <v>6000</v>
      </c>
      <c r="AJ44" s="646">
        <f t="shared" si="61"/>
        <v>6000</v>
      </c>
      <c r="AK44" s="646">
        <f t="shared" si="62"/>
        <v>6000</v>
      </c>
      <c r="AL44" s="647">
        <f t="shared" si="63"/>
        <v>6000</v>
      </c>
      <c r="AM44" s="632">
        <f t="shared" si="64"/>
        <v>0</v>
      </c>
      <c r="AN44" s="630">
        <f t="shared" si="65"/>
        <v>0</v>
      </c>
      <c r="AO44" s="646">
        <f t="shared" si="66"/>
        <v>0</v>
      </c>
      <c r="AP44" s="646">
        <f t="shared" si="67"/>
        <v>0</v>
      </c>
      <c r="AQ44" s="646">
        <f t="shared" si="68"/>
        <v>0</v>
      </c>
      <c r="AR44" s="648">
        <f t="shared" si="69"/>
        <v>0</v>
      </c>
      <c r="AS44" s="44"/>
      <c r="AT44" s="18"/>
      <c r="AU44" s="18"/>
    </row>
    <row r="45" spans="1:47" s="38" customFormat="1" ht="14" customHeight="1">
      <c r="A45" s="14"/>
      <c r="B45" s="1116"/>
      <c r="C45" s="1107" t="s">
        <v>113</v>
      </c>
      <c r="D45" s="1108"/>
      <c r="E45" s="1108"/>
      <c r="F45" s="1113">
        <v>1</v>
      </c>
      <c r="G45" s="503" t="s">
        <v>106</v>
      </c>
      <c r="H45" s="850">
        <f>H27+H30+H33+H36+H39+H42</f>
        <v>423500</v>
      </c>
      <c r="I45" s="115">
        <f t="shared" ref="I45:M45" si="70">I27+I33+I36+I39+I42</f>
        <v>88700</v>
      </c>
      <c r="J45" s="102">
        <f t="shared" si="70"/>
        <v>83700</v>
      </c>
      <c r="K45" s="102">
        <f t="shared" si="70"/>
        <v>83700</v>
      </c>
      <c r="L45" s="102">
        <f t="shared" si="70"/>
        <v>83700</v>
      </c>
      <c r="M45" s="504">
        <f t="shared" si="70"/>
        <v>83700</v>
      </c>
      <c r="N45" s="517" t="s">
        <v>106</v>
      </c>
      <c r="O45" s="100">
        <f>'EnC1_2017-22_DEAL_ONF_Animation'!H45+'EnC2_2018-22_FEDER_ONF_Conserv'!H45+'EnC3_2019-21_OFB-DEAL_ONF_Coli'!H45+'EnC4_2018-20_MTE_ONF_MIGBio'!H45+'EnC5_2020_DEAL_Titè_IPA Desira'!H45+'Sol1_2018_DEAL_ONF_Lutte IC DSD'!H45+'Sol2_2019_DEAL_ONF_Lutte IC'!H45+'€8-xxxx(AAAA-AAAA)'!H45+'€9-xxxx(AAAA-AAAA)'!H45+'€10-xxxx(AAAA-AAAA)'!H45+'€11-xxxx(AAAA-AAAA)'!H45+'€12-xxxx(AAAA-AAAA)'!H45+'€13-xxxx(AAAA-AAAA)'!H45+'€14-xxxx(AAAA-AAAA)'!H45+'€15-xxxx(AAAA-AAAA)'!H45+'€16-xxxx(AAAA-AAAA)'!H45+'€17-xxxx(AAAA-AAAA)'!H45+'€18-xxxx(AAAA-AAAA)'!H45+'€19-xxxx(AAAA-AAAA)'!H45+'€20-xxxx(AAAA-AAAA)'!H45</f>
        <v>200775.70685203574</v>
      </c>
      <c r="P45" s="101">
        <f>'EnC1_2017-22_DEAL_ONF_Animation'!I45+'EnC2_2018-22_FEDER_ONF_Conserv'!I45+'EnC3_2019-21_OFB-DEAL_ONF_Coli'!I45+'EnC4_2018-20_MTE_ONF_MIGBio'!I45+'EnC5_2020_DEAL_Titè_IPA Desira'!I45+'Sol1_2018_DEAL_ONF_Lutte IC DSD'!I45+'Sol2_2019_DEAL_ONF_Lutte IC'!I45+'€8-xxxx(AAAA-AAAA)'!I45+'€9-xxxx(AAAA-AAAA)'!I45+'€10-xxxx(AAAA-AAAA)'!I45+'€11-xxxx(AAAA-AAAA)'!I45+'€12-xxxx(AAAA-AAAA)'!I45+'€13-xxxx(AAAA-AAAA)'!I45+'€14-xxxx(AAAA-AAAA)'!I45+'€15-xxxx(AAAA-AAAA)'!I45+'€16-xxxx(AAAA-AAAA)'!I45+'€17-xxxx(AAAA-AAAA)'!I45+'€18-xxxx(AAAA-AAAA)'!I45+'€19-xxxx(AAAA-AAAA)'!I45+'€20-xxxx(AAAA-AAAA)'!I45</f>
        <v>58057.306852035748</v>
      </c>
      <c r="Q45" s="102">
        <f>'EnC1_2017-22_DEAL_ONF_Animation'!J45+'EnC2_2018-22_FEDER_ONF_Conserv'!J45+'EnC3_2019-21_OFB-DEAL_ONF_Coli'!J45+'EnC4_2018-20_MTE_ONF_MIGBio'!J45+'EnC5_2020_DEAL_Titè_IPA Desira'!J45+'Sol1_2018_DEAL_ONF_Lutte IC DSD'!J45+'Sol2_2019_DEAL_ONF_Lutte IC'!J45+'€8-xxxx(AAAA-AAAA)'!J45+'€9-xxxx(AAAA-AAAA)'!J45+'€10-xxxx(AAAA-AAAA)'!J45+'€11-xxxx(AAAA-AAAA)'!J45+'€12-xxxx(AAAA-AAAA)'!J45+'€13-xxxx(AAAA-AAAA)'!J45+'€14-xxxx(AAAA-AAAA)'!J45+'€15-xxxx(AAAA-AAAA)'!J45+'€16-xxxx(AAAA-AAAA)'!J45+'€17-xxxx(AAAA-AAAA)'!J45+'€18-xxxx(AAAA-AAAA)'!J45+'€19-xxxx(AAAA-AAAA)'!J45+'€20-xxxx(AAAA-AAAA)'!J45</f>
        <v>68209.600000000006</v>
      </c>
      <c r="R45" s="102">
        <f>'EnC1_2017-22_DEAL_ONF_Animation'!K45+'EnC2_2018-22_FEDER_ONF_Conserv'!K45+'EnC3_2019-21_OFB-DEAL_ONF_Coli'!K45+'EnC4_2018-20_MTE_ONF_MIGBio'!K45+'EnC5_2020_DEAL_Titè_IPA Desira'!K45+'Sol1_2018_DEAL_ONF_Lutte IC DSD'!K45+'Sol2_2019_DEAL_ONF_Lutte IC'!K45+'€8-xxxx(AAAA-AAAA)'!K45+'€9-xxxx(AAAA-AAAA)'!K45+'€10-xxxx(AAAA-AAAA)'!K45+'€11-xxxx(AAAA-AAAA)'!K45+'€12-xxxx(AAAA-AAAA)'!K45+'€13-xxxx(AAAA-AAAA)'!K45+'€14-xxxx(AAAA-AAAA)'!K45+'€15-xxxx(AAAA-AAAA)'!K45+'€16-xxxx(AAAA-AAAA)'!K45+'€17-xxxx(AAAA-AAAA)'!K45+'€18-xxxx(AAAA-AAAA)'!K45+'€19-xxxx(AAAA-AAAA)'!K45+'€20-xxxx(AAAA-AAAA)'!K45</f>
        <v>44889.599999999999</v>
      </c>
      <c r="S45" s="102">
        <f>'EnC1_2017-22_DEAL_ONF_Animation'!L45+'EnC2_2018-22_FEDER_ONF_Conserv'!L45+'EnC3_2019-21_OFB-DEAL_ONF_Coli'!L45+'EnC4_2018-20_MTE_ONF_MIGBio'!L45+'EnC5_2020_DEAL_Titè_IPA Desira'!L45+'Sol1_2018_DEAL_ONF_Lutte IC DSD'!L45+'Sol2_2019_DEAL_ONF_Lutte IC'!L45+'€8-xxxx(AAAA-AAAA)'!L45+'€9-xxxx(AAAA-AAAA)'!L45+'€10-xxxx(AAAA-AAAA)'!L45+'€11-xxxx(AAAA-AAAA)'!L45+'€12-xxxx(AAAA-AAAA)'!L45+'€13-xxxx(AAAA-AAAA)'!L45+'€14-xxxx(AAAA-AAAA)'!L45+'€15-xxxx(AAAA-AAAA)'!L45+'€16-xxxx(AAAA-AAAA)'!L45+'€17-xxxx(AAAA-AAAA)'!L45+'€18-xxxx(AAAA-AAAA)'!L45+'€19-xxxx(AAAA-AAAA)'!L45+'€20-xxxx(AAAA-AAAA)'!L45</f>
        <v>14809.6</v>
      </c>
      <c r="T45" s="103">
        <f>'EnC1_2017-22_DEAL_ONF_Animation'!M45+'EnC2_2018-22_FEDER_ONF_Conserv'!M45+'EnC3_2019-21_OFB-DEAL_ONF_Coli'!M45+'EnC4_2018-20_MTE_ONF_MIGBio'!M45+'EnC5_2020_DEAL_Titè_IPA Desira'!M45+'Sol1_2018_DEAL_ONF_Lutte IC DSD'!M45+'Sol2_2019_DEAL_ONF_Lutte IC'!M45+'€8-xxxx(AAAA-AAAA)'!M45+'€9-xxxx(AAAA-AAAA)'!M45+'€10-xxxx(AAAA-AAAA)'!M45+'€11-xxxx(AAAA-AAAA)'!M45+'€12-xxxx(AAAA-AAAA)'!M45+'€13-xxxx(AAAA-AAAA)'!M45+'€14-xxxx(AAAA-AAAA)'!M45+'€15-xxxx(AAAA-AAAA)'!M45+'€16-xxxx(AAAA-AAAA)'!M45+'€17-xxxx(AAAA-AAAA)'!M45+'€18-xxxx(AAAA-AAAA)'!M45+'€19-xxxx(AAAA-AAAA)'!M45+'€20-xxxx(AAAA-AAAA)'!M45</f>
        <v>14809.6</v>
      </c>
      <c r="U45" s="100">
        <f>'EnC1_2017-22_DEAL_ONF_Animation'!N45+'EnC2_2018-22_FEDER_ONF_Conserv'!N45+'EnC3_2019-21_OFB-DEAL_ONF_Coli'!N45+'EnC4_2018-20_MTE_ONF_MIGBio'!N45+'EnC5_2020_DEAL_Titè_IPA Desira'!N45+'Sol1_2018_DEAL_ONF_Lutte IC DSD'!N45+'Sol2_2019_DEAL_ONF_Lutte IC'!N45+'€8-xxxx(AAAA-AAAA)'!N45+'€9-xxxx(AAAA-AAAA)'!N45+'€10-xxxx(AAAA-AAAA)'!N45+'€11-xxxx(AAAA-AAAA)'!N45+'€12-xxxx(AAAA-AAAA)'!N45+'€13-xxxx(AAAA-AAAA)'!N45+'€14-xxxx(AAAA-AAAA)'!N45+'€15-xxxx(AAAA-AAAA)'!N45+'€16-xxxx(AAAA-AAAA)'!N45+'€17-xxxx(AAAA-AAAA)'!N45+'€18-xxxx(AAAA-AAAA)'!N45+'€19-xxxx(AAAA-AAAA)'!N45+'€20-xxxx(AAAA-AAAA)'!N45</f>
        <v>146371.46948445949</v>
      </c>
      <c r="V45" s="101">
        <f>'EnC1_2017-22_DEAL_ONF_Animation'!O45+'EnC2_2018-22_FEDER_ONF_Conserv'!O45+'EnC3_2019-21_OFB-DEAL_ONF_Coli'!O45+'EnC4_2018-20_MTE_ONF_MIGBio'!O45+'EnC5_2020_DEAL_Titè_IPA Desira'!O45+'Sol1_2018_DEAL_ONF_Lutte IC DSD'!O45+'Sol2_2019_DEAL_ONF_Lutte IC'!O45+'€8-xxxx(AAAA-AAAA)'!O45+'€9-xxxx(AAAA-AAAA)'!O45+'€10-xxxx(AAAA-AAAA)'!O45+'€11-xxxx(AAAA-AAAA)'!O45+'€12-xxxx(AAAA-AAAA)'!O45+'€13-xxxx(AAAA-AAAA)'!O45+'€14-xxxx(AAAA-AAAA)'!O45+'€15-xxxx(AAAA-AAAA)'!O45+'€16-xxxx(AAAA-AAAA)'!O45+'€17-xxxx(AAAA-AAAA)'!O45+'€18-xxxx(AAAA-AAAA)'!O45+'€19-xxxx(AAAA-AAAA)'!O45+'€20-xxxx(AAAA-AAAA)'!O45</f>
        <v>49604.412566321465</v>
      </c>
      <c r="W45" s="102">
        <f>'EnC1_2017-22_DEAL_ONF_Animation'!P45+'EnC2_2018-22_FEDER_ONF_Conserv'!P45+'EnC3_2019-21_OFB-DEAL_ONF_Coli'!P45+'EnC4_2018-20_MTE_ONF_MIGBio'!P45+'EnC5_2020_DEAL_Titè_IPA Desira'!P45+'Sol1_2018_DEAL_ONF_Lutte IC DSD'!P45+'Sol2_2019_DEAL_ONF_Lutte IC'!P45+'€8-xxxx(AAAA-AAAA)'!P45+'€9-xxxx(AAAA-AAAA)'!P45+'€10-xxxx(AAAA-AAAA)'!P45+'€11-xxxx(AAAA-AAAA)'!P45+'€12-xxxx(AAAA-AAAA)'!P45+'€13-xxxx(AAAA-AAAA)'!P45+'€14-xxxx(AAAA-AAAA)'!P45+'€15-xxxx(AAAA-AAAA)'!P45+'€16-xxxx(AAAA-AAAA)'!P45+'€17-xxxx(AAAA-AAAA)'!P45+'€18-xxxx(AAAA-AAAA)'!P45+'€19-xxxx(AAAA-AAAA)'!P45+'€20-xxxx(AAAA-AAAA)'!P45</f>
        <v>81221.914060995186</v>
      </c>
      <c r="X45" s="102">
        <f>'EnC1_2017-22_DEAL_ONF_Animation'!Q45+'EnC2_2018-22_FEDER_ONF_Conserv'!Q45+'EnC3_2019-21_OFB-DEAL_ONF_Coli'!Q45+'EnC4_2018-20_MTE_ONF_MIGBio'!Q45+'EnC5_2020_DEAL_Titè_IPA Desira'!Q45+'Sol1_2018_DEAL_ONF_Lutte IC DSD'!Q45+'Sol2_2019_DEAL_ONF_Lutte IC'!Q45+'€8-xxxx(AAAA-AAAA)'!Q45+'€9-xxxx(AAAA-AAAA)'!Q45+'€10-xxxx(AAAA-AAAA)'!Q45+'€11-xxxx(AAAA-AAAA)'!Q45+'€12-xxxx(AAAA-AAAA)'!Q45+'€13-xxxx(AAAA-AAAA)'!Q45+'€14-xxxx(AAAA-AAAA)'!Q45+'€15-xxxx(AAAA-AAAA)'!Q45+'€16-xxxx(AAAA-AAAA)'!Q45+'€17-xxxx(AAAA-AAAA)'!Q45+'€18-xxxx(AAAA-AAAA)'!Q45+'€19-xxxx(AAAA-AAAA)'!Q45+'€20-xxxx(AAAA-AAAA)'!Q45</f>
        <v>15545.142857142857</v>
      </c>
      <c r="Y45" s="102">
        <f>'EnC1_2017-22_DEAL_ONF_Animation'!R45+'EnC2_2018-22_FEDER_ONF_Conserv'!R45+'EnC3_2019-21_OFB-DEAL_ONF_Coli'!R45+'EnC4_2018-20_MTE_ONF_MIGBio'!R45+'EnC5_2020_DEAL_Titè_IPA Desira'!R45+'Sol1_2018_DEAL_ONF_Lutte IC DSD'!R45+'Sol2_2019_DEAL_ONF_Lutte IC'!R45+'€8-xxxx(AAAA-AAAA)'!R45+'€9-xxxx(AAAA-AAAA)'!R45+'€10-xxxx(AAAA-AAAA)'!R45+'€11-xxxx(AAAA-AAAA)'!R45+'€12-xxxx(AAAA-AAAA)'!R45+'€13-xxxx(AAAA-AAAA)'!R45+'€14-xxxx(AAAA-AAAA)'!R45+'€15-xxxx(AAAA-AAAA)'!R45+'€16-xxxx(AAAA-AAAA)'!R45+'€17-xxxx(AAAA-AAAA)'!R45+'€18-xxxx(AAAA-AAAA)'!R45+'€19-xxxx(AAAA-AAAA)'!R45+'€20-xxxx(AAAA-AAAA)'!R45</f>
        <v>0</v>
      </c>
      <c r="Z45" s="104">
        <f>'EnC1_2017-22_DEAL_ONF_Animation'!S45+'EnC2_2018-22_FEDER_ONF_Conserv'!S45+'EnC3_2019-21_OFB-DEAL_ONF_Coli'!S45+'EnC4_2018-20_MTE_ONF_MIGBio'!S45+'EnC5_2020_DEAL_Titè_IPA Desira'!S45+'Sol1_2018_DEAL_ONF_Lutte IC DSD'!S45+'Sol2_2019_DEAL_ONF_Lutte IC'!S45+'€8-xxxx(AAAA-AAAA)'!S45+'€9-xxxx(AAAA-AAAA)'!S45+'€10-xxxx(AAAA-AAAA)'!S45+'€11-xxxx(AAAA-AAAA)'!S45+'€12-xxxx(AAAA-AAAA)'!S45+'€13-xxxx(AAAA-AAAA)'!S45+'€14-xxxx(AAAA-AAAA)'!S45+'€15-xxxx(AAAA-AAAA)'!S45+'€16-xxxx(AAAA-AAAA)'!S45+'€17-xxxx(AAAA-AAAA)'!S45+'€18-xxxx(AAAA-AAAA)'!S45+'€19-xxxx(AAAA-AAAA)'!S45+'€20-xxxx(AAAA-AAAA)'!S45</f>
        <v>0</v>
      </c>
      <c r="AA45" s="655">
        <f>'EnC1_2017-22_DEAL_ONF_Animation'!T45+'EnC2_2018-22_FEDER_ONF_Conserv'!T45+'EnC3_2019-21_OFB-DEAL_ONF_Coli'!T45+'EnC4_2018-20_MTE_ONF_MIGBio'!T45+'EnC5_2020_DEAL_Titè_IPA Desira'!T45+'Sol1_2018_DEAL_ONF_Lutte IC DSD'!T45+'Sol2_2019_DEAL_ONF_Lutte IC'!T45+'€8-xxxx(AAAA-AAAA)'!T45+'€9-xxxx(AAAA-AAAA)'!T45+'€10-xxxx(AAAA-AAAA)'!T45+'€11-xxxx(AAAA-AAAA)'!T45+'€12-xxxx(AAAA-AAAA)'!T45+'€13-xxxx(AAAA-AAAA)'!T45+'€14-xxxx(AAAA-AAAA)'!T45+'€15-xxxx(AAAA-AAAA)'!T45+'€16-xxxx(AAAA-AAAA)'!T45+'€17-xxxx(AAAA-AAAA)'!T45+'€18-xxxx(AAAA-AAAA)'!T45+'€19-xxxx(AAAA-AAAA)'!T45+'€20-xxxx(AAAA-AAAA)'!T45</f>
        <v>-54404.237367576243</v>
      </c>
      <c r="AB45" s="656">
        <f>'EnC1_2017-22_DEAL_ONF_Animation'!U45+'EnC2_2018-22_FEDER_ONF_Conserv'!U45+'EnC3_2019-21_OFB-DEAL_ONF_Coli'!U45+'EnC4_2018-20_MTE_ONF_MIGBio'!U45+'EnC5_2020_DEAL_Titè_IPA Desira'!U45+'Sol1_2018_DEAL_ONF_Lutte IC DSD'!U45+'Sol2_2019_DEAL_ONF_Lutte IC'!U45+'€8-xxxx(AAAA-AAAA)'!U45+'€9-xxxx(AAAA-AAAA)'!U45+'€10-xxxx(AAAA-AAAA)'!U45+'€11-xxxx(AAAA-AAAA)'!U45+'€12-xxxx(AAAA-AAAA)'!U45+'€13-xxxx(AAAA-AAAA)'!U45+'€14-xxxx(AAAA-AAAA)'!U45+'€15-xxxx(AAAA-AAAA)'!U45+'€16-xxxx(AAAA-AAAA)'!U45+'€17-xxxx(AAAA-AAAA)'!U45+'€18-xxxx(AAAA-AAAA)'!U45+'€19-xxxx(AAAA-AAAA)'!U45+'€20-xxxx(AAAA-AAAA)'!U45</f>
        <v>-8452.8942857142847</v>
      </c>
      <c r="AC45" s="657">
        <f>'EnC1_2017-22_DEAL_ONF_Animation'!V45+'EnC2_2018-22_FEDER_ONF_Conserv'!V45+'EnC3_2019-21_OFB-DEAL_ONF_Coli'!V45+'EnC4_2018-20_MTE_ONF_MIGBio'!V45+'EnC5_2020_DEAL_Titè_IPA Desira'!V45+'Sol1_2018_DEAL_ONF_Lutte IC DSD'!V45+'Sol2_2019_DEAL_ONF_Lutte IC'!V45+'€8-xxxx(AAAA-AAAA)'!V45+'€9-xxxx(AAAA-AAAA)'!V45+'€10-xxxx(AAAA-AAAA)'!V45+'€11-xxxx(AAAA-AAAA)'!V45+'€12-xxxx(AAAA-AAAA)'!V45+'€13-xxxx(AAAA-AAAA)'!V45+'€14-xxxx(AAAA-AAAA)'!V45+'€15-xxxx(AAAA-AAAA)'!V45+'€16-xxxx(AAAA-AAAA)'!V45+'€17-xxxx(AAAA-AAAA)'!V45+'€18-xxxx(AAAA-AAAA)'!V45+'€19-xxxx(AAAA-AAAA)'!V45+'€20-xxxx(AAAA-AAAA)'!V45</f>
        <v>13012.31406099519</v>
      </c>
      <c r="AD45" s="657">
        <f>'EnC1_2017-22_DEAL_ONF_Animation'!W45+'EnC2_2018-22_FEDER_ONF_Conserv'!W45+'EnC3_2019-21_OFB-DEAL_ONF_Coli'!W45+'EnC4_2018-20_MTE_ONF_MIGBio'!W45+'EnC5_2020_DEAL_Titè_IPA Desira'!W45+'Sol1_2018_DEAL_ONF_Lutte IC DSD'!W45+'Sol2_2019_DEAL_ONF_Lutte IC'!W45+'€8-xxxx(AAAA-AAAA)'!W45+'€9-xxxx(AAAA-AAAA)'!W45+'€10-xxxx(AAAA-AAAA)'!W45+'€11-xxxx(AAAA-AAAA)'!W45+'€12-xxxx(AAAA-AAAA)'!W45+'€13-xxxx(AAAA-AAAA)'!W45+'€14-xxxx(AAAA-AAAA)'!W45+'€15-xxxx(AAAA-AAAA)'!W45+'€16-xxxx(AAAA-AAAA)'!W45+'€17-xxxx(AAAA-AAAA)'!W45+'€18-xxxx(AAAA-AAAA)'!W45+'€19-xxxx(AAAA-AAAA)'!W45+'€20-xxxx(AAAA-AAAA)'!W45</f>
        <v>-29344.457142857143</v>
      </c>
      <c r="AE45" s="657">
        <f>'EnC1_2017-22_DEAL_ONF_Animation'!X45+'EnC2_2018-22_FEDER_ONF_Conserv'!X45+'EnC3_2019-21_OFB-DEAL_ONF_Coli'!X45+'EnC4_2018-20_MTE_ONF_MIGBio'!X45+'EnC5_2020_DEAL_Titè_IPA Desira'!X45+'Sol1_2018_DEAL_ONF_Lutte IC DSD'!X45+'Sol2_2019_DEAL_ONF_Lutte IC'!X45+'€8-xxxx(AAAA-AAAA)'!X45+'€9-xxxx(AAAA-AAAA)'!X45+'€10-xxxx(AAAA-AAAA)'!X45+'€11-xxxx(AAAA-AAAA)'!X45+'€12-xxxx(AAAA-AAAA)'!X45+'€13-xxxx(AAAA-AAAA)'!X45+'€14-xxxx(AAAA-AAAA)'!X45+'€15-xxxx(AAAA-AAAA)'!X45+'€16-xxxx(AAAA-AAAA)'!X45+'€17-xxxx(AAAA-AAAA)'!X45+'€18-xxxx(AAAA-AAAA)'!X45+'€19-xxxx(AAAA-AAAA)'!X45+'€20-xxxx(AAAA-AAAA)'!X45</f>
        <v>-14809.6</v>
      </c>
      <c r="AF45" s="658">
        <f>'EnC1_2017-22_DEAL_ONF_Animation'!Y45+'EnC2_2018-22_FEDER_ONF_Conserv'!Y45+'EnC3_2019-21_OFB-DEAL_ONF_Coli'!Y45+'EnC4_2018-20_MTE_ONF_MIGBio'!Y45+'EnC5_2020_DEAL_Titè_IPA Desira'!Y45+'Sol1_2018_DEAL_ONF_Lutte IC DSD'!Y45+'Sol2_2019_DEAL_ONF_Lutte IC'!Y45+'€8-xxxx(AAAA-AAAA)'!Y45+'€9-xxxx(AAAA-AAAA)'!Y45+'€10-xxxx(AAAA-AAAA)'!Y45+'€11-xxxx(AAAA-AAAA)'!Y45+'€12-xxxx(AAAA-AAAA)'!Y45+'€13-xxxx(AAAA-AAAA)'!Y45+'€14-xxxx(AAAA-AAAA)'!Y45+'€15-xxxx(AAAA-AAAA)'!Y45+'€16-xxxx(AAAA-AAAA)'!Y45+'€17-xxxx(AAAA-AAAA)'!Y45+'€18-xxxx(AAAA-AAAA)'!Y45+'€19-xxxx(AAAA-AAAA)'!Y45+'€20-xxxx(AAAA-AAAA)'!Y45</f>
        <v>-14809.6</v>
      </c>
      <c r="AG45" s="659">
        <f t="shared" si="58"/>
        <v>-222724.29314796426</v>
      </c>
      <c r="AH45" s="656">
        <f t="shared" si="48"/>
        <v>-30642.693147964252</v>
      </c>
      <c r="AI45" s="657">
        <f t="shared" si="60"/>
        <v>-15490.399999999994</v>
      </c>
      <c r="AJ45" s="657">
        <f t="shared" si="61"/>
        <v>-38810.400000000001</v>
      </c>
      <c r="AK45" s="657">
        <f t="shared" si="62"/>
        <v>-68890.399999999994</v>
      </c>
      <c r="AL45" s="660">
        <f t="shared" si="63"/>
        <v>-68890.399999999994</v>
      </c>
      <c r="AM45" s="661">
        <f t="shared" si="64"/>
        <v>-277128.53051554051</v>
      </c>
      <c r="AN45" s="656">
        <f t="shared" si="65"/>
        <v>-39095.587433678535</v>
      </c>
      <c r="AO45" s="657">
        <f t="shared" si="66"/>
        <v>-2478.0859390048136</v>
      </c>
      <c r="AP45" s="657">
        <f t="shared" si="67"/>
        <v>-68154.857142857145</v>
      </c>
      <c r="AQ45" s="657">
        <f t="shared" si="68"/>
        <v>-83700</v>
      </c>
      <c r="AR45" s="662">
        <f t="shared" si="69"/>
        <v>-83700</v>
      </c>
      <c r="AS45" s="268"/>
      <c r="AT45" s="12"/>
      <c r="AU45" s="41"/>
    </row>
    <row r="46" spans="1:47" s="38" customFormat="1" ht="14">
      <c r="A46" s="14">
        <v>0</v>
      </c>
      <c r="B46" s="1116"/>
      <c r="C46" s="1109"/>
      <c r="D46" s="1110"/>
      <c r="E46" s="1110"/>
      <c r="F46" s="1113"/>
      <c r="G46" s="505" t="s">
        <v>108</v>
      </c>
      <c r="H46" s="116">
        <f t="shared" ref="H46:M46" si="71">H28+H34+H37+H40+H43</f>
        <v>0</v>
      </c>
      <c r="I46" s="106">
        <f t="shared" si="71"/>
        <v>0</v>
      </c>
      <c r="J46" s="107">
        <f t="shared" si="71"/>
        <v>0</v>
      </c>
      <c r="K46" s="107">
        <f t="shared" si="71"/>
        <v>0</v>
      </c>
      <c r="L46" s="107">
        <f t="shared" si="71"/>
        <v>0</v>
      </c>
      <c r="M46" s="506">
        <f t="shared" si="71"/>
        <v>0</v>
      </c>
      <c r="N46" s="518" t="s">
        <v>108</v>
      </c>
      <c r="O46" s="105">
        <f>'EnC1_2017-22_DEAL_ONF_Animation'!H46+'EnC2_2018-22_FEDER_ONF_Conserv'!H46+'EnC3_2019-21_OFB-DEAL_ONF_Coli'!H46+'EnC4_2018-20_MTE_ONF_MIGBio'!H46+'EnC5_2020_DEAL_Titè_IPA Desira'!H46+'Sol1_2018_DEAL_ONF_Lutte IC DSD'!H46+'Sol2_2019_DEAL_ONF_Lutte IC'!H46+'€8-xxxx(AAAA-AAAA)'!H46+'€9-xxxx(AAAA-AAAA)'!H46+'€10-xxxx(AAAA-AAAA)'!H46+'€11-xxxx(AAAA-AAAA)'!H46+'€12-xxxx(AAAA-AAAA)'!H46+'€13-xxxx(AAAA-AAAA)'!H46+'€14-xxxx(AAAA-AAAA)'!H46+'€15-xxxx(AAAA-AAAA)'!H46+'€16-xxxx(AAAA-AAAA)'!H46+'€17-xxxx(AAAA-AAAA)'!H46+'€18-xxxx(AAAA-AAAA)'!H46+'€19-xxxx(AAAA-AAAA)'!H46+'€20-xxxx(AAAA-AAAA)'!H46</f>
        <v>157731.73681458257</v>
      </c>
      <c r="P46" s="106">
        <f>'EnC1_2017-22_DEAL_ONF_Animation'!I46+'EnC2_2018-22_FEDER_ONF_Conserv'!I46+'EnC3_2019-21_OFB-DEAL_ONF_Coli'!I46+'EnC4_2018-20_MTE_ONF_MIGBio'!I46+'EnC5_2020_DEAL_Titè_IPA Desira'!I46+'Sol1_2018_DEAL_ONF_Lutte IC DSD'!I46+'Sol2_2019_DEAL_ONF_Lutte IC'!I46+'€8-xxxx(AAAA-AAAA)'!I46+'€9-xxxx(AAAA-AAAA)'!I46+'€10-xxxx(AAAA-AAAA)'!I46+'€11-xxxx(AAAA-AAAA)'!I46+'€12-xxxx(AAAA-AAAA)'!I46+'€13-xxxx(AAAA-AAAA)'!I46+'€14-xxxx(AAAA-AAAA)'!I46+'€15-xxxx(AAAA-AAAA)'!I46+'€16-xxxx(AAAA-AAAA)'!I46+'€17-xxxx(AAAA-AAAA)'!I46+'€18-xxxx(AAAA-AAAA)'!I46+'€19-xxxx(AAAA-AAAA)'!I46+'€20-xxxx(AAAA-AAAA)'!I46</f>
        <v>51657.306852035748</v>
      </c>
      <c r="Q46" s="107">
        <f>'EnC1_2017-22_DEAL_ONF_Animation'!J46+'EnC2_2018-22_FEDER_ONF_Conserv'!J46+'EnC3_2019-21_OFB-DEAL_ONF_Coli'!J46+'EnC4_2018-20_MTE_ONF_MIGBio'!J46+'EnC5_2020_DEAL_Titè_IPA Desira'!J46+'Sol1_2018_DEAL_ONF_Lutte IC DSD'!J46+'Sol2_2019_DEAL_ONF_Lutte IC'!J46+'€8-xxxx(AAAA-AAAA)'!J46+'€9-xxxx(AAAA-AAAA)'!J46+'€10-xxxx(AAAA-AAAA)'!J46+'€11-xxxx(AAAA-AAAA)'!J46+'€12-xxxx(AAAA-AAAA)'!J46+'€13-xxxx(AAAA-AAAA)'!J46+'€14-xxxx(AAAA-AAAA)'!J46+'€15-xxxx(AAAA-AAAA)'!J46+'€16-xxxx(AAAA-AAAA)'!J46+'€17-xxxx(AAAA-AAAA)'!J46+'€18-xxxx(AAAA-AAAA)'!J46+'€19-xxxx(AAAA-AAAA)'!J46+'€20-xxxx(AAAA-AAAA)'!J46</f>
        <v>51252.296629213481</v>
      </c>
      <c r="R46" s="107">
        <f>'EnC1_2017-22_DEAL_ONF_Animation'!K46+'EnC2_2018-22_FEDER_ONF_Conserv'!K46+'EnC3_2019-21_OFB-DEAL_ONF_Coli'!K46+'EnC4_2018-20_MTE_ONF_MIGBio'!K46+'EnC5_2020_DEAL_Titè_IPA Desira'!K46+'Sol1_2018_DEAL_ONF_Lutte IC DSD'!K46+'Sol2_2019_DEAL_ONF_Lutte IC'!K46+'€8-xxxx(AAAA-AAAA)'!K46+'€9-xxxx(AAAA-AAAA)'!K46+'€10-xxxx(AAAA-AAAA)'!K46+'€11-xxxx(AAAA-AAAA)'!K46+'€12-xxxx(AAAA-AAAA)'!K46+'€13-xxxx(AAAA-AAAA)'!K46+'€14-xxxx(AAAA-AAAA)'!K46+'€15-xxxx(AAAA-AAAA)'!K46+'€16-xxxx(AAAA-AAAA)'!K46+'€17-xxxx(AAAA-AAAA)'!K46+'€18-xxxx(AAAA-AAAA)'!K46+'€19-xxxx(AAAA-AAAA)'!K46+'€20-xxxx(AAAA-AAAA)'!K46</f>
        <v>38002.933333333334</v>
      </c>
      <c r="S46" s="107">
        <f>'EnC1_2017-22_DEAL_ONF_Animation'!L46+'EnC2_2018-22_FEDER_ONF_Conserv'!L46+'EnC3_2019-21_OFB-DEAL_ONF_Coli'!L46+'EnC4_2018-20_MTE_ONF_MIGBio'!L46+'EnC5_2020_DEAL_Titè_IPA Desira'!L46+'Sol1_2018_DEAL_ONF_Lutte IC DSD'!L46+'Sol2_2019_DEAL_ONF_Lutte IC'!L46+'€8-xxxx(AAAA-AAAA)'!L46+'€9-xxxx(AAAA-AAAA)'!L46+'€10-xxxx(AAAA-AAAA)'!L46+'€11-xxxx(AAAA-AAAA)'!L46+'€12-xxxx(AAAA-AAAA)'!L46+'€13-xxxx(AAAA-AAAA)'!L46+'€14-xxxx(AAAA-AAAA)'!L46+'€15-xxxx(AAAA-AAAA)'!L46+'€16-xxxx(AAAA-AAAA)'!L46+'€17-xxxx(AAAA-AAAA)'!L46+'€18-xxxx(AAAA-AAAA)'!L46+'€19-xxxx(AAAA-AAAA)'!L46+'€20-xxxx(AAAA-AAAA)'!L46</f>
        <v>8409.6</v>
      </c>
      <c r="T46" s="108">
        <f>'EnC1_2017-22_DEAL_ONF_Animation'!M46+'EnC2_2018-22_FEDER_ONF_Conserv'!M46+'EnC3_2019-21_OFB-DEAL_ONF_Coli'!M46+'EnC4_2018-20_MTE_ONF_MIGBio'!M46+'EnC5_2020_DEAL_Titè_IPA Desira'!M46+'Sol1_2018_DEAL_ONF_Lutte IC DSD'!M46+'Sol2_2019_DEAL_ONF_Lutte IC'!M46+'€8-xxxx(AAAA-AAAA)'!M46+'€9-xxxx(AAAA-AAAA)'!M46+'€10-xxxx(AAAA-AAAA)'!M46+'€11-xxxx(AAAA-AAAA)'!M46+'€12-xxxx(AAAA-AAAA)'!M46+'€13-xxxx(AAAA-AAAA)'!M46+'€14-xxxx(AAAA-AAAA)'!M46+'€15-xxxx(AAAA-AAAA)'!M46+'€16-xxxx(AAAA-AAAA)'!M46+'€17-xxxx(AAAA-AAAA)'!M46+'€18-xxxx(AAAA-AAAA)'!M46+'€19-xxxx(AAAA-AAAA)'!M46+'€20-xxxx(AAAA-AAAA)'!M46</f>
        <v>8409.6</v>
      </c>
      <c r="U46" s="105">
        <f>'EnC1_2017-22_DEAL_ONF_Animation'!N46+'EnC2_2018-22_FEDER_ONF_Conserv'!N46+'EnC3_2019-21_OFB-DEAL_ONF_Coli'!N46+'EnC4_2018-20_MTE_ONF_MIGBio'!N46+'EnC5_2020_DEAL_Titè_IPA Desira'!N46+'Sol1_2018_DEAL_ONF_Lutte IC DSD'!N46+'Sol2_2019_DEAL_ONF_Lutte IC'!N46+'€8-xxxx(AAAA-AAAA)'!N46+'€9-xxxx(AAAA-AAAA)'!N46+'€10-xxxx(AAAA-AAAA)'!N46+'€11-xxxx(AAAA-AAAA)'!N46+'€12-xxxx(AAAA-AAAA)'!N46+'€13-xxxx(AAAA-AAAA)'!N46+'€14-xxxx(AAAA-AAAA)'!N46+'€15-xxxx(AAAA-AAAA)'!N46+'€16-xxxx(AAAA-AAAA)'!N46+'€17-xxxx(AAAA-AAAA)'!N46+'€18-xxxx(AAAA-AAAA)'!N46+'€19-xxxx(AAAA-AAAA)'!N46+'€20-xxxx(AAAA-AAAA)'!N46</f>
        <v>132565.83967172544</v>
      </c>
      <c r="V46" s="106">
        <f>'EnC1_2017-22_DEAL_ONF_Animation'!O46+'EnC2_2018-22_FEDER_ONF_Conserv'!O46+'EnC3_2019-21_OFB-DEAL_ONF_Coli'!O46+'EnC4_2018-20_MTE_ONF_MIGBio'!O46+'EnC5_2020_DEAL_Titè_IPA Desira'!O46+'Sol1_2018_DEAL_ONF_Lutte IC DSD'!O46+'Sol2_2019_DEAL_ONF_Lutte IC'!O46+'€8-xxxx(AAAA-AAAA)'!O46+'€9-xxxx(AAAA-AAAA)'!O46+'€10-xxxx(AAAA-AAAA)'!O46+'€11-xxxx(AAAA-AAAA)'!O46+'€12-xxxx(AAAA-AAAA)'!O46+'€13-xxxx(AAAA-AAAA)'!O46+'€14-xxxx(AAAA-AAAA)'!O46+'€15-xxxx(AAAA-AAAA)'!O46+'€16-xxxx(AAAA-AAAA)'!O46+'€17-xxxx(AAAA-AAAA)'!O46+'€18-xxxx(AAAA-AAAA)'!O46+'€19-xxxx(AAAA-AAAA)'!O46+'€20-xxxx(AAAA-AAAA)'!O46</f>
        <v>48401.352566321468</v>
      </c>
      <c r="W46" s="107">
        <f>'EnC1_2017-22_DEAL_ONF_Animation'!P46+'EnC2_2018-22_FEDER_ONF_Conserv'!P46+'EnC3_2019-21_OFB-DEAL_ONF_Coli'!P46+'EnC4_2018-20_MTE_ONF_MIGBio'!P46+'EnC5_2020_DEAL_Titè_IPA Desira'!P46+'Sol1_2018_DEAL_ONF_Lutte IC DSD'!P46+'Sol2_2019_DEAL_ONF_Lutte IC'!P46+'€8-xxxx(AAAA-AAAA)'!P46+'€9-xxxx(AAAA-AAAA)'!P46+'€10-xxxx(AAAA-AAAA)'!P46+'€11-xxxx(AAAA-AAAA)'!P46+'€12-xxxx(AAAA-AAAA)'!P46+'€13-xxxx(AAAA-AAAA)'!P46+'€14-xxxx(AAAA-AAAA)'!P46+'€15-xxxx(AAAA-AAAA)'!P46+'€16-xxxx(AAAA-AAAA)'!P46+'€17-xxxx(AAAA-AAAA)'!P46+'€18-xxxx(AAAA-AAAA)'!P46+'€19-xxxx(AAAA-AAAA)'!P46+'€20-xxxx(AAAA-AAAA)'!P46</f>
        <v>69106.010914927771</v>
      </c>
      <c r="X46" s="107">
        <f>'EnC1_2017-22_DEAL_ONF_Animation'!Q46+'EnC2_2018-22_FEDER_ONF_Conserv'!Q46+'EnC3_2019-21_OFB-DEAL_ONF_Coli'!Q46+'EnC4_2018-20_MTE_ONF_MIGBio'!Q46+'EnC5_2020_DEAL_Titè_IPA Desira'!Q46+'Sol1_2018_DEAL_ONF_Lutte IC DSD'!Q46+'Sol2_2019_DEAL_ONF_Lutte IC'!Q46+'€8-xxxx(AAAA-AAAA)'!Q46+'€9-xxxx(AAAA-AAAA)'!Q46+'€10-xxxx(AAAA-AAAA)'!Q46+'€11-xxxx(AAAA-AAAA)'!Q46+'€12-xxxx(AAAA-AAAA)'!Q46+'€13-xxxx(AAAA-AAAA)'!Q46+'€14-xxxx(AAAA-AAAA)'!Q46+'€15-xxxx(AAAA-AAAA)'!Q46+'€16-xxxx(AAAA-AAAA)'!Q46+'€17-xxxx(AAAA-AAAA)'!Q46+'€18-xxxx(AAAA-AAAA)'!Q46+'€19-xxxx(AAAA-AAAA)'!Q46+'€20-xxxx(AAAA-AAAA)'!Q46</f>
        <v>15058.476190476191</v>
      </c>
      <c r="Y46" s="107">
        <f>'EnC1_2017-22_DEAL_ONF_Animation'!R46+'EnC2_2018-22_FEDER_ONF_Conserv'!R46+'EnC3_2019-21_OFB-DEAL_ONF_Coli'!R46+'EnC4_2018-20_MTE_ONF_MIGBio'!R46+'EnC5_2020_DEAL_Titè_IPA Desira'!R46+'Sol1_2018_DEAL_ONF_Lutte IC DSD'!R46+'Sol2_2019_DEAL_ONF_Lutte IC'!R46+'€8-xxxx(AAAA-AAAA)'!R46+'€9-xxxx(AAAA-AAAA)'!R46+'€10-xxxx(AAAA-AAAA)'!R46+'€11-xxxx(AAAA-AAAA)'!R46+'€12-xxxx(AAAA-AAAA)'!R46+'€13-xxxx(AAAA-AAAA)'!R46+'€14-xxxx(AAAA-AAAA)'!R46+'€15-xxxx(AAAA-AAAA)'!R46+'€16-xxxx(AAAA-AAAA)'!R46+'€17-xxxx(AAAA-AAAA)'!R46+'€18-xxxx(AAAA-AAAA)'!R46+'€19-xxxx(AAAA-AAAA)'!R46+'€20-xxxx(AAAA-AAAA)'!R46</f>
        <v>0</v>
      </c>
      <c r="Z46" s="109">
        <f>'EnC1_2017-22_DEAL_ONF_Animation'!S46+'EnC2_2018-22_FEDER_ONF_Conserv'!S46+'EnC3_2019-21_OFB-DEAL_ONF_Coli'!S46+'EnC4_2018-20_MTE_ONF_MIGBio'!S46+'EnC5_2020_DEAL_Titè_IPA Desira'!S46+'Sol1_2018_DEAL_ONF_Lutte IC DSD'!S46+'Sol2_2019_DEAL_ONF_Lutte IC'!S46+'€8-xxxx(AAAA-AAAA)'!S46+'€9-xxxx(AAAA-AAAA)'!S46+'€10-xxxx(AAAA-AAAA)'!S46+'€11-xxxx(AAAA-AAAA)'!S46+'€12-xxxx(AAAA-AAAA)'!S46+'€13-xxxx(AAAA-AAAA)'!S46+'€14-xxxx(AAAA-AAAA)'!S46+'€15-xxxx(AAAA-AAAA)'!S46+'€16-xxxx(AAAA-AAAA)'!S46+'€17-xxxx(AAAA-AAAA)'!S46+'€18-xxxx(AAAA-AAAA)'!S46+'€19-xxxx(AAAA-AAAA)'!S46+'€20-xxxx(AAAA-AAAA)'!S46</f>
        <v>0</v>
      </c>
      <c r="AA46" s="663">
        <f>'EnC1_2017-22_DEAL_ONF_Animation'!T46+'EnC2_2018-22_FEDER_ONF_Conserv'!T46+'EnC3_2019-21_OFB-DEAL_ONF_Coli'!T46+'EnC4_2018-20_MTE_ONF_MIGBio'!T46+'EnC5_2020_DEAL_Titè_IPA Desira'!T46+'Sol1_2018_DEAL_ONF_Lutte IC DSD'!T46+'Sol2_2019_DEAL_ONF_Lutte IC'!T46+'€8-xxxx(AAAA-AAAA)'!T46+'€9-xxxx(AAAA-AAAA)'!T46+'€10-xxxx(AAAA-AAAA)'!T46+'€11-xxxx(AAAA-AAAA)'!T46+'€12-xxxx(AAAA-AAAA)'!T46+'€13-xxxx(AAAA-AAAA)'!T46+'€14-xxxx(AAAA-AAAA)'!T46+'€15-xxxx(AAAA-AAAA)'!T46+'€16-xxxx(AAAA-AAAA)'!T46+'€17-xxxx(AAAA-AAAA)'!T46+'€18-xxxx(AAAA-AAAA)'!T46+'€19-xxxx(AAAA-AAAA)'!T46+'€20-xxxx(AAAA-AAAA)'!T46</f>
        <v>-25165.897142857139</v>
      </c>
      <c r="AB46" s="664">
        <f>'EnC1_2017-22_DEAL_ONF_Animation'!U46+'EnC2_2018-22_FEDER_ONF_Conserv'!U46+'EnC3_2019-21_OFB-DEAL_ONF_Coli'!U46+'EnC4_2018-20_MTE_ONF_MIGBio'!U46+'EnC5_2020_DEAL_Titè_IPA Desira'!U46+'Sol1_2018_DEAL_ONF_Lutte IC DSD'!U46+'Sol2_2019_DEAL_ONF_Lutte IC'!U46+'€8-xxxx(AAAA-AAAA)'!U46+'€9-xxxx(AAAA-AAAA)'!U46+'€10-xxxx(AAAA-AAAA)'!U46+'€11-xxxx(AAAA-AAAA)'!U46+'€12-xxxx(AAAA-AAAA)'!U46+'€13-xxxx(AAAA-AAAA)'!U46+'€14-xxxx(AAAA-AAAA)'!U46+'€15-xxxx(AAAA-AAAA)'!U46+'€16-xxxx(AAAA-AAAA)'!U46+'€17-xxxx(AAAA-AAAA)'!U46+'€18-xxxx(AAAA-AAAA)'!U46+'€19-xxxx(AAAA-AAAA)'!U46+'€20-xxxx(AAAA-AAAA)'!U46</f>
        <v>-3255.954285714286</v>
      </c>
      <c r="AC46" s="665">
        <f>'EnC1_2017-22_DEAL_ONF_Animation'!V46+'EnC2_2018-22_FEDER_ONF_Conserv'!V46+'EnC3_2019-21_OFB-DEAL_ONF_Coli'!V46+'EnC4_2018-20_MTE_ONF_MIGBio'!V46+'EnC5_2020_DEAL_Titè_IPA Desira'!V46+'Sol1_2018_DEAL_ONF_Lutte IC DSD'!V46+'Sol2_2019_DEAL_ONF_Lutte IC'!V46+'€8-xxxx(AAAA-AAAA)'!V46+'€9-xxxx(AAAA-AAAA)'!V46+'€10-xxxx(AAAA-AAAA)'!V46+'€11-xxxx(AAAA-AAAA)'!V46+'€12-xxxx(AAAA-AAAA)'!V46+'€13-xxxx(AAAA-AAAA)'!V46+'€14-xxxx(AAAA-AAAA)'!V46+'€15-xxxx(AAAA-AAAA)'!V46+'€16-xxxx(AAAA-AAAA)'!V46+'€17-xxxx(AAAA-AAAA)'!V46+'€18-xxxx(AAAA-AAAA)'!V46+'€19-xxxx(AAAA-AAAA)'!V46+'€20-xxxx(AAAA-AAAA)'!V46</f>
        <v>17853.71428571429</v>
      </c>
      <c r="AD46" s="665">
        <f>'EnC1_2017-22_DEAL_ONF_Animation'!W46+'EnC2_2018-22_FEDER_ONF_Conserv'!W46+'EnC3_2019-21_OFB-DEAL_ONF_Coli'!W46+'EnC4_2018-20_MTE_ONF_MIGBio'!W46+'EnC5_2020_DEAL_Titè_IPA Desira'!W46+'Sol1_2018_DEAL_ONF_Lutte IC DSD'!W46+'Sol2_2019_DEAL_ONF_Lutte IC'!W46+'€8-xxxx(AAAA-AAAA)'!W46+'€9-xxxx(AAAA-AAAA)'!W46+'€10-xxxx(AAAA-AAAA)'!W46+'€11-xxxx(AAAA-AAAA)'!W46+'€12-xxxx(AAAA-AAAA)'!W46+'€13-xxxx(AAAA-AAAA)'!W46+'€14-xxxx(AAAA-AAAA)'!W46+'€15-xxxx(AAAA-AAAA)'!W46+'€16-xxxx(AAAA-AAAA)'!W46+'€17-xxxx(AAAA-AAAA)'!W46+'€18-xxxx(AAAA-AAAA)'!W46+'€19-xxxx(AAAA-AAAA)'!W46+'€20-xxxx(AAAA-AAAA)'!W46</f>
        <v>-22944.457142857143</v>
      </c>
      <c r="AE46" s="665">
        <f>'EnC1_2017-22_DEAL_ONF_Animation'!X46+'EnC2_2018-22_FEDER_ONF_Conserv'!X46+'EnC3_2019-21_OFB-DEAL_ONF_Coli'!X46+'EnC4_2018-20_MTE_ONF_MIGBio'!X46+'EnC5_2020_DEAL_Titè_IPA Desira'!X46+'Sol1_2018_DEAL_ONF_Lutte IC DSD'!X46+'Sol2_2019_DEAL_ONF_Lutte IC'!X46+'€8-xxxx(AAAA-AAAA)'!X46+'€9-xxxx(AAAA-AAAA)'!X46+'€10-xxxx(AAAA-AAAA)'!X46+'€11-xxxx(AAAA-AAAA)'!X46+'€12-xxxx(AAAA-AAAA)'!X46+'€13-xxxx(AAAA-AAAA)'!X46+'€14-xxxx(AAAA-AAAA)'!X46+'€15-xxxx(AAAA-AAAA)'!X46+'€16-xxxx(AAAA-AAAA)'!X46+'€17-xxxx(AAAA-AAAA)'!X46+'€18-xxxx(AAAA-AAAA)'!X46+'€19-xxxx(AAAA-AAAA)'!X46+'€20-xxxx(AAAA-AAAA)'!X46</f>
        <v>-8409.6</v>
      </c>
      <c r="AF46" s="666">
        <f>'EnC1_2017-22_DEAL_ONF_Animation'!Y46+'EnC2_2018-22_FEDER_ONF_Conserv'!Y46+'EnC3_2019-21_OFB-DEAL_ONF_Coli'!Y46+'EnC4_2018-20_MTE_ONF_MIGBio'!Y46+'EnC5_2020_DEAL_Titè_IPA Desira'!Y46+'Sol1_2018_DEAL_ONF_Lutte IC DSD'!Y46+'Sol2_2019_DEAL_ONF_Lutte IC'!Y46+'€8-xxxx(AAAA-AAAA)'!Y46+'€9-xxxx(AAAA-AAAA)'!Y46+'€10-xxxx(AAAA-AAAA)'!Y46+'€11-xxxx(AAAA-AAAA)'!Y46+'€12-xxxx(AAAA-AAAA)'!Y46+'€13-xxxx(AAAA-AAAA)'!Y46+'€14-xxxx(AAAA-AAAA)'!Y46+'€15-xxxx(AAAA-AAAA)'!Y46+'€16-xxxx(AAAA-AAAA)'!Y46+'€17-xxxx(AAAA-AAAA)'!Y46+'€18-xxxx(AAAA-AAAA)'!Y46+'€19-xxxx(AAAA-AAAA)'!Y46+'€20-xxxx(AAAA-AAAA)'!Y46</f>
        <v>-8409.6</v>
      </c>
      <c r="AG46" s="667">
        <f t="shared" si="58"/>
        <v>157731.73681458257</v>
      </c>
      <c r="AH46" s="664">
        <f t="shared" si="48"/>
        <v>51657.306852035748</v>
      </c>
      <c r="AI46" s="665">
        <f t="shared" si="60"/>
        <v>51252.296629213481</v>
      </c>
      <c r="AJ46" s="665">
        <f t="shared" si="61"/>
        <v>38002.933333333334</v>
      </c>
      <c r="AK46" s="665">
        <f t="shared" si="62"/>
        <v>8409.6</v>
      </c>
      <c r="AL46" s="668">
        <f t="shared" si="63"/>
        <v>8409.6</v>
      </c>
      <c r="AM46" s="663">
        <f t="shared" si="64"/>
        <v>132565.83967172544</v>
      </c>
      <c r="AN46" s="664">
        <f t="shared" si="65"/>
        <v>48401.352566321468</v>
      </c>
      <c r="AO46" s="665">
        <f t="shared" si="66"/>
        <v>69106.010914927771</v>
      </c>
      <c r="AP46" s="665">
        <f t="shared" si="67"/>
        <v>15058.476190476191</v>
      </c>
      <c r="AQ46" s="665">
        <f t="shared" si="68"/>
        <v>0</v>
      </c>
      <c r="AR46" s="669">
        <f t="shared" si="69"/>
        <v>0</v>
      </c>
      <c r="AS46" s="44"/>
      <c r="AT46" s="12"/>
      <c r="AU46" s="41"/>
    </row>
    <row r="47" spans="1:47" s="38" customFormat="1" ht="14.5" thickBot="1">
      <c r="A47" s="14"/>
      <c r="B47" s="1116"/>
      <c r="C47" s="1109"/>
      <c r="D47" s="1110"/>
      <c r="E47" s="1110"/>
      <c r="F47" s="1152"/>
      <c r="G47" s="507" t="s">
        <v>109</v>
      </c>
      <c r="H47" s="508">
        <f t="shared" ref="H47:M47" si="72">H29+H35+H38+H41+H44</f>
        <v>0</v>
      </c>
      <c r="I47" s="509">
        <f t="shared" si="72"/>
        <v>0</v>
      </c>
      <c r="J47" s="510">
        <f t="shared" si="72"/>
        <v>0</v>
      </c>
      <c r="K47" s="510">
        <f t="shared" si="72"/>
        <v>0</v>
      </c>
      <c r="L47" s="510">
        <f t="shared" si="72"/>
        <v>0</v>
      </c>
      <c r="M47" s="511">
        <f t="shared" si="72"/>
        <v>0</v>
      </c>
      <c r="N47" s="741" t="s">
        <v>109</v>
      </c>
      <c r="O47" s="110">
        <f>'EnC1_2017-22_DEAL_ONF_Animation'!H47+'EnC2_2018-22_FEDER_ONF_Conserv'!H47+'EnC3_2019-21_OFB-DEAL_ONF_Coli'!H47+'EnC4_2018-20_MTE_ONF_MIGBio'!H47+'EnC5_2020_DEAL_Titè_IPA Desira'!H47+'Sol1_2018_DEAL_ONF_Lutte IC DSD'!H47+'Sol2_2019_DEAL_ONF_Lutte IC'!H47+'€8-xxxx(AAAA-AAAA)'!H47+'€9-xxxx(AAAA-AAAA)'!H47+'€10-xxxx(AAAA-AAAA)'!H47+'€11-xxxx(AAAA-AAAA)'!H47+'€12-xxxx(AAAA-AAAA)'!H47+'€13-xxxx(AAAA-AAAA)'!H47+'€14-xxxx(AAAA-AAAA)'!H47+'€15-xxxx(AAAA-AAAA)'!H47+'€16-xxxx(AAAA-AAAA)'!H47+'€17-xxxx(AAAA-AAAA)'!H47+'€18-xxxx(AAAA-AAAA)'!H47+'€19-xxxx(AAAA-AAAA)'!H47+'€20-xxxx(AAAA-AAAA)'!H47</f>
        <v>43043.970037453182</v>
      </c>
      <c r="P47" s="111">
        <f>'EnC1_2017-22_DEAL_ONF_Animation'!I47+'EnC2_2018-22_FEDER_ONF_Conserv'!I47+'EnC3_2019-21_OFB-DEAL_ONF_Coli'!I47+'EnC4_2018-20_MTE_ONF_MIGBio'!I47+'EnC5_2020_DEAL_Titè_IPA Desira'!I47+'Sol1_2018_DEAL_ONF_Lutte IC DSD'!I47+'Sol2_2019_DEAL_ONF_Lutte IC'!I47+'€8-xxxx(AAAA-AAAA)'!I47+'€9-xxxx(AAAA-AAAA)'!I47+'€10-xxxx(AAAA-AAAA)'!I47+'€11-xxxx(AAAA-AAAA)'!I47+'€12-xxxx(AAAA-AAAA)'!I47+'€13-xxxx(AAAA-AAAA)'!I47+'€14-xxxx(AAAA-AAAA)'!I47+'€15-xxxx(AAAA-AAAA)'!I47+'€16-xxxx(AAAA-AAAA)'!I47+'€17-xxxx(AAAA-AAAA)'!I47+'€18-xxxx(AAAA-AAAA)'!I47+'€19-xxxx(AAAA-AAAA)'!I47+'€20-xxxx(AAAA-AAAA)'!I47</f>
        <v>6400</v>
      </c>
      <c r="Q47" s="112">
        <f>'EnC1_2017-22_DEAL_ONF_Animation'!J47+'EnC2_2018-22_FEDER_ONF_Conserv'!J47+'EnC3_2019-21_OFB-DEAL_ONF_Coli'!J47+'EnC4_2018-20_MTE_ONF_MIGBio'!J47+'EnC5_2020_DEAL_Titè_IPA Desira'!J47+'Sol1_2018_DEAL_ONF_Lutte IC DSD'!J47+'Sol2_2019_DEAL_ONF_Lutte IC'!J47+'€8-xxxx(AAAA-AAAA)'!J47+'€9-xxxx(AAAA-AAAA)'!J47+'€10-xxxx(AAAA-AAAA)'!J47+'€11-xxxx(AAAA-AAAA)'!J47+'€12-xxxx(AAAA-AAAA)'!J47+'€13-xxxx(AAAA-AAAA)'!J47+'€14-xxxx(AAAA-AAAA)'!J47+'€15-xxxx(AAAA-AAAA)'!J47+'€16-xxxx(AAAA-AAAA)'!J47+'€17-xxxx(AAAA-AAAA)'!J47+'€18-xxxx(AAAA-AAAA)'!J47+'€19-xxxx(AAAA-AAAA)'!J47+'€20-xxxx(AAAA-AAAA)'!J47</f>
        <v>16957.303370786518</v>
      </c>
      <c r="R47" s="112">
        <f>'EnC1_2017-22_DEAL_ONF_Animation'!K47+'EnC2_2018-22_FEDER_ONF_Conserv'!K47+'EnC3_2019-21_OFB-DEAL_ONF_Coli'!K47+'EnC4_2018-20_MTE_ONF_MIGBio'!K47+'EnC5_2020_DEAL_Titè_IPA Desira'!K47+'Sol1_2018_DEAL_ONF_Lutte IC DSD'!K47+'Sol2_2019_DEAL_ONF_Lutte IC'!K47+'€8-xxxx(AAAA-AAAA)'!K47+'€9-xxxx(AAAA-AAAA)'!K47+'€10-xxxx(AAAA-AAAA)'!K47+'€11-xxxx(AAAA-AAAA)'!K47+'€12-xxxx(AAAA-AAAA)'!K47+'€13-xxxx(AAAA-AAAA)'!K47+'€14-xxxx(AAAA-AAAA)'!K47+'€15-xxxx(AAAA-AAAA)'!K47+'€16-xxxx(AAAA-AAAA)'!K47+'€17-xxxx(AAAA-AAAA)'!K47+'€18-xxxx(AAAA-AAAA)'!K47+'€19-xxxx(AAAA-AAAA)'!K47+'€20-xxxx(AAAA-AAAA)'!K47</f>
        <v>6886.666666666667</v>
      </c>
      <c r="S47" s="112">
        <f>'EnC1_2017-22_DEAL_ONF_Animation'!L47+'EnC2_2018-22_FEDER_ONF_Conserv'!L47+'EnC3_2019-21_OFB-DEAL_ONF_Coli'!L47+'EnC4_2018-20_MTE_ONF_MIGBio'!L47+'EnC5_2020_DEAL_Titè_IPA Desira'!L47+'Sol1_2018_DEAL_ONF_Lutte IC DSD'!L47+'Sol2_2019_DEAL_ONF_Lutte IC'!L47+'€8-xxxx(AAAA-AAAA)'!L47+'€9-xxxx(AAAA-AAAA)'!L47+'€10-xxxx(AAAA-AAAA)'!L47+'€11-xxxx(AAAA-AAAA)'!L47+'€12-xxxx(AAAA-AAAA)'!L47+'€13-xxxx(AAAA-AAAA)'!L47+'€14-xxxx(AAAA-AAAA)'!L47+'€15-xxxx(AAAA-AAAA)'!L47+'€16-xxxx(AAAA-AAAA)'!L47+'€17-xxxx(AAAA-AAAA)'!L47+'€18-xxxx(AAAA-AAAA)'!L47+'€19-xxxx(AAAA-AAAA)'!L47+'€20-xxxx(AAAA-AAAA)'!L47</f>
        <v>6400</v>
      </c>
      <c r="T47" s="113">
        <f>'EnC1_2017-22_DEAL_ONF_Animation'!M47+'EnC2_2018-22_FEDER_ONF_Conserv'!M47+'EnC3_2019-21_OFB-DEAL_ONF_Coli'!M47+'EnC4_2018-20_MTE_ONF_MIGBio'!M47+'EnC5_2020_DEAL_Titè_IPA Desira'!M47+'Sol1_2018_DEAL_ONF_Lutte IC DSD'!M47+'Sol2_2019_DEAL_ONF_Lutte IC'!M47+'€8-xxxx(AAAA-AAAA)'!M47+'€9-xxxx(AAAA-AAAA)'!M47+'€10-xxxx(AAAA-AAAA)'!M47+'€11-xxxx(AAAA-AAAA)'!M47+'€12-xxxx(AAAA-AAAA)'!M47+'€13-xxxx(AAAA-AAAA)'!M47+'€14-xxxx(AAAA-AAAA)'!M47+'€15-xxxx(AAAA-AAAA)'!M47+'€16-xxxx(AAAA-AAAA)'!M47+'€17-xxxx(AAAA-AAAA)'!M47+'€18-xxxx(AAAA-AAAA)'!M47+'€19-xxxx(AAAA-AAAA)'!M47+'€20-xxxx(AAAA-AAAA)'!M47</f>
        <v>6400</v>
      </c>
      <c r="U47" s="110">
        <f>'EnC1_2017-22_DEAL_ONF_Animation'!N47+'EnC2_2018-22_FEDER_ONF_Conserv'!N47+'EnC3_2019-21_OFB-DEAL_ONF_Coli'!N47+'EnC4_2018-20_MTE_ONF_MIGBio'!N47+'EnC5_2020_DEAL_Titè_IPA Desira'!N47+'Sol1_2018_DEAL_ONF_Lutte IC DSD'!N47+'Sol2_2019_DEAL_ONF_Lutte IC'!N47+'€8-xxxx(AAAA-AAAA)'!N47+'€9-xxxx(AAAA-AAAA)'!N47+'€10-xxxx(AAAA-AAAA)'!N47+'€11-xxxx(AAAA-AAAA)'!N47+'€12-xxxx(AAAA-AAAA)'!N47+'€13-xxxx(AAAA-AAAA)'!N47+'€14-xxxx(AAAA-AAAA)'!N47+'€15-xxxx(AAAA-AAAA)'!N47+'€16-xxxx(AAAA-AAAA)'!N47+'€17-xxxx(AAAA-AAAA)'!N47+'€18-xxxx(AAAA-AAAA)'!N47+'€19-xxxx(AAAA-AAAA)'!N47+'€20-xxxx(AAAA-AAAA)'!N47</f>
        <v>13805.629812734083</v>
      </c>
      <c r="V47" s="111">
        <f>'EnC1_2017-22_DEAL_ONF_Animation'!O47+'EnC2_2018-22_FEDER_ONF_Conserv'!O47+'EnC3_2019-21_OFB-DEAL_ONF_Coli'!O47+'EnC4_2018-20_MTE_ONF_MIGBio'!O47+'EnC5_2020_DEAL_Titè_IPA Desira'!O47+'Sol1_2018_DEAL_ONF_Lutte IC DSD'!O47+'Sol2_2019_DEAL_ONF_Lutte IC'!O47+'€8-xxxx(AAAA-AAAA)'!O47+'€9-xxxx(AAAA-AAAA)'!O47+'€10-xxxx(AAAA-AAAA)'!O47+'€11-xxxx(AAAA-AAAA)'!O47+'€12-xxxx(AAAA-AAAA)'!O47+'€13-xxxx(AAAA-AAAA)'!O47+'€14-xxxx(AAAA-AAAA)'!O47+'€15-xxxx(AAAA-AAAA)'!O47+'€16-xxxx(AAAA-AAAA)'!O47+'€17-xxxx(AAAA-AAAA)'!O47+'€18-xxxx(AAAA-AAAA)'!O47+'€19-xxxx(AAAA-AAAA)'!O47+'€20-xxxx(AAAA-AAAA)'!O47</f>
        <v>1203.06</v>
      </c>
      <c r="W47" s="112">
        <f>'EnC1_2017-22_DEAL_ONF_Animation'!P47+'EnC2_2018-22_FEDER_ONF_Conserv'!P47+'EnC3_2019-21_OFB-DEAL_ONF_Coli'!P47+'EnC4_2018-20_MTE_ONF_MIGBio'!P47+'EnC5_2020_DEAL_Titè_IPA Desira'!P47+'Sol1_2018_DEAL_ONF_Lutte IC DSD'!P47+'Sol2_2019_DEAL_ONF_Lutte IC'!P47+'€8-xxxx(AAAA-AAAA)'!P47+'€9-xxxx(AAAA-AAAA)'!P47+'€10-xxxx(AAAA-AAAA)'!P47+'€11-xxxx(AAAA-AAAA)'!P47+'€12-xxxx(AAAA-AAAA)'!P47+'€13-xxxx(AAAA-AAAA)'!P47+'€14-xxxx(AAAA-AAAA)'!P47+'€15-xxxx(AAAA-AAAA)'!P47+'€16-xxxx(AAAA-AAAA)'!P47+'€17-xxxx(AAAA-AAAA)'!P47+'€18-xxxx(AAAA-AAAA)'!P47+'€19-xxxx(AAAA-AAAA)'!P47+'€20-xxxx(AAAA-AAAA)'!P47</f>
        <v>12115.903146067418</v>
      </c>
      <c r="X47" s="112">
        <f>'EnC1_2017-22_DEAL_ONF_Animation'!Q47+'EnC2_2018-22_FEDER_ONF_Conserv'!Q47+'EnC3_2019-21_OFB-DEAL_ONF_Coli'!Q47+'EnC4_2018-20_MTE_ONF_MIGBio'!Q47+'EnC5_2020_DEAL_Titè_IPA Desira'!Q47+'Sol1_2018_DEAL_ONF_Lutte IC DSD'!Q47+'Sol2_2019_DEAL_ONF_Lutte IC'!Q47+'€8-xxxx(AAAA-AAAA)'!Q47+'€9-xxxx(AAAA-AAAA)'!Q47+'€10-xxxx(AAAA-AAAA)'!Q47+'€11-xxxx(AAAA-AAAA)'!Q47+'€12-xxxx(AAAA-AAAA)'!Q47+'€13-xxxx(AAAA-AAAA)'!Q47+'€14-xxxx(AAAA-AAAA)'!Q47+'€15-xxxx(AAAA-AAAA)'!Q47+'€16-xxxx(AAAA-AAAA)'!Q47+'€17-xxxx(AAAA-AAAA)'!Q47+'€18-xxxx(AAAA-AAAA)'!Q47+'€19-xxxx(AAAA-AAAA)'!Q47+'€20-xxxx(AAAA-AAAA)'!Q47</f>
        <v>486.66666666666669</v>
      </c>
      <c r="Y47" s="112">
        <f>'EnC1_2017-22_DEAL_ONF_Animation'!R47+'EnC2_2018-22_FEDER_ONF_Conserv'!R47+'EnC3_2019-21_OFB-DEAL_ONF_Coli'!R47+'EnC4_2018-20_MTE_ONF_MIGBio'!R47+'EnC5_2020_DEAL_Titè_IPA Desira'!R47+'Sol1_2018_DEAL_ONF_Lutte IC DSD'!R47+'Sol2_2019_DEAL_ONF_Lutte IC'!R47+'€8-xxxx(AAAA-AAAA)'!R47+'€9-xxxx(AAAA-AAAA)'!R47+'€10-xxxx(AAAA-AAAA)'!R47+'€11-xxxx(AAAA-AAAA)'!R47+'€12-xxxx(AAAA-AAAA)'!R47+'€13-xxxx(AAAA-AAAA)'!R47+'€14-xxxx(AAAA-AAAA)'!R47+'€15-xxxx(AAAA-AAAA)'!R47+'€16-xxxx(AAAA-AAAA)'!R47+'€17-xxxx(AAAA-AAAA)'!R47+'€18-xxxx(AAAA-AAAA)'!R47+'€19-xxxx(AAAA-AAAA)'!R47+'€20-xxxx(AAAA-AAAA)'!R47</f>
        <v>0</v>
      </c>
      <c r="Z47" s="114">
        <f>'EnC1_2017-22_DEAL_ONF_Animation'!S47+'EnC2_2018-22_FEDER_ONF_Conserv'!S47+'EnC3_2019-21_OFB-DEAL_ONF_Coli'!S47+'EnC4_2018-20_MTE_ONF_MIGBio'!S47+'EnC5_2020_DEAL_Titè_IPA Desira'!S47+'Sol1_2018_DEAL_ONF_Lutte IC DSD'!S47+'Sol2_2019_DEAL_ONF_Lutte IC'!S47+'€8-xxxx(AAAA-AAAA)'!S47+'€9-xxxx(AAAA-AAAA)'!S47+'€10-xxxx(AAAA-AAAA)'!S47+'€11-xxxx(AAAA-AAAA)'!S47+'€12-xxxx(AAAA-AAAA)'!S47+'€13-xxxx(AAAA-AAAA)'!S47+'€14-xxxx(AAAA-AAAA)'!S47+'€15-xxxx(AAAA-AAAA)'!S47+'€16-xxxx(AAAA-AAAA)'!S47+'€17-xxxx(AAAA-AAAA)'!S47+'€18-xxxx(AAAA-AAAA)'!S47+'€19-xxxx(AAAA-AAAA)'!S47+'€20-xxxx(AAAA-AAAA)'!S47</f>
        <v>0</v>
      </c>
      <c r="AA47" s="670">
        <f>'EnC1_2017-22_DEAL_ONF_Animation'!T47+'EnC2_2018-22_FEDER_ONF_Conserv'!T47+'EnC3_2019-21_OFB-DEAL_ONF_Coli'!T47+'EnC4_2018-20_MTE_ONF_MIGBio'!T47+'EnC5_2020_DEAL_Titè_IPA Desira'!T47+'Sol1_2018_DEAL_ONF_Lutte IC DSD'!T47+'Sol2_2019_DEAL_ONF_Lutte IC'!T47+'€8-xxxx(AAAA-AAAA)'!T47+'€9-xxxx(AAAA-AAAA)'!T47+'€10-xxxx(AAAA-AAAA)'!T47+'€11-xxxx(AAAA-AAAA)'!T47+'€12-xxxx(AAAA-AAAA)'!T47+'€13-xxxx(AAAA-AAAA)'!T47+'€14-xxxx(AAAA-AAAA)'!T47+'€15-xxxx(AAAA-AAAA)'!T47+'€16-xxxx(AAAA-AAAA)'!T47+'€17-xxxx(AAAA-AAAA)'!T47+'€18-xxxx(AAAA-AAAA)'!T47+'€19-xxxx(AAAA-AAAA)'!T47+'€20-xxxx(AAAA-AAAA)'!T47</f>
        <v>-29238.340224719097</v>
      </c>
      <c r="AB47" s="671">
        <f>'EnC1_2017-22_DEAL_ONF_Animation'!U47+'EnC2_2018-22_FEDER_ONF_Conserv'!U47+'EnC3_2019-21_OFB-DEAL_ONF_Coli'!U47+'EnC4_2018-20_MTE_ONF_MIGBio'!U47+'EnC5_2020_DEAL_Titè_IPA Desira'!U47+'Sol1_2018_DEAL_ONF_Lutte IC DSD'!U47+'Sol2_2019_DEAL_ONF_Lutte IC'!U47+'€8-xxxx(AAAA-AAAA)'!U47+'€9-xxxx(AAAA-AAAA)'!U47+'€10-xxxx(AAAA-AAAA)'!U47+'€11-xxxx(AAAA-AAAA)'!U47+'€12-xxxx(AAAA-AAAA)'!U47+'€13-xxxx(AAAA-AAAA)'!U47+'€14-xxxx(AAAA-AAAA)'!U47+'€15-xxxx(AAAA-AAAA)'!U47+'€16-xxxx(AAAA-AAAA)'!U47+'€17-xxxx(AAAA-AAAA)'!U47+'€18-xxxx(AAAA-AAAA)'!U47+'€19-xxxx(AAAA-AAAA)'!U47+'€20-xxxx(AAAA-AAAA)'!U47</f>
        <v>-5196.9400000000005</v>
      </c>
      <c r="AC47" s="672">
        <f>'EnC1_2017-22_DEAL_ONF_Animation'!V47+'EnC2_2018-22_FEDER_ONF_Conserv'!V47+'EnC3_2019-21_OFB-DEAL_ONF_Coli'!V47+'EnC4_2018-20_MTE_ONF_MIGBio'!V47+'EnC5_2020_DEAL_Titè_IPA Desira'!V47+'Sol1_2018_DEAL_ONF_Lutte IC DSD'!V47+'Sol2_2019_DEAL_ONF_Lutte IC'!V47+'€8-xxxx(AAAA-AAAA)'!V47+'€9-xxxx(AAAA-AAAA)'!V47+'€10-xxxx(AAAA-AAAA)'!V47+'€11-xxxx(AAAA-AAAA)'!V47+'€12-xxxx(AAAA-AAAA)'!V47+'€13-xxxx(AAAA-AAAA)'!V47+'€14-xxxx(AAAA-AAAA)'!V47+'€15-xxxx(AAAA-AAAA)'!V47+'€16-xxxx(AAAA-AAAA)'!V47+'€17-xxxx(AAAA-AAAA)'!V47+'€18-xxxx(AAAA-AAAA)'!V47+'€19-xxxx(AAAA-AAAA)'!V47+'€20-xxxx(AAAA-AAAA)'!V47</f>
        <v>-4841.4002247191002</v>
      </c>
      <c r="AD47" s="672">
        <f>'EnC1_2017-22_DEAL_ONF_Animation'!W47+'EnC2_2018-22_FEDER_ONF_Conserv'!W47+'EnC3_2019-21_OFB-DEAL_ONF_Coli'!W47+'EnC4_2018-20_MTE_ONF_MIGBio'!W47+'EnC5_2020_DEAL_Titè_IPA Desira'!W47+'Sol1_2018_DEAL_ONF_Lutte IC DSD'!W47+'Sol2_2019_DEAL_ONF_Lutte IC'!W47+'€8-xxxx(AAAA-AAAA)'!W47+'€9-xxxx(AAAA-AAAA)'!W47+'€10-xxxx(AAAA-AAAA)'!W47+'€11-xxxx(AAAA-AAAA)'!W47+'€12-xxxx(AAAA-AAAA)'!W47+'€13-xxxx(AAAA-AAAA)'!W47+'€14-xxxx(AAAA-AAAA)'!W47+'€15-xxxx(AAAA-AAAA)'!W47+'€16-xxxx(AAAA-AAAA)'!W47+'€17-xxxx(AAAA-AAAA)'!W47+'€18-xxxx(AAAA-AAAA)'!W47+'€19-xxxx(AAAA-AAAA)'!W47+'€20-xxxx(AAAA-AAAA)'!W47</f>
        <v>-6400</v>
      </c>
      <c r="AE47" s="672">
        <f>'EnC1_2017-22_DEAL_ONF_Animation'!X47+'EnC2_2018-22_FEDER_ONF_Conserv'!X47+'EnC3_2019-21_OFB-DEAL_ONF_Coli'!X47+'EnC4_2018-20_MTE_ONF_MIGBio'!X47+'EnC5_2020_DEAL_Titè_IPA Desira'!X47+'Sol1_2018_DEAL_ONF_Lutte IC DSD'!X47+'Sol2_2019_DEAL_ONF_Lutte IC'!X47+'€8-xxxx(AAAA-AAAA)'!X47+'€9-xxxx(AAAA-AAAA)'!X47+'€10-xxxx(AAAA-AAAA)'!X47+'€11-xxxx(AAAA-AAAA)'!X47+'€12-xxxx(AAAA-AAAA)'!X47+'€13-xxxx(AAAA-AAAA)'!X47+'€14-xxxx(AAAA-AAAA)'!X47+'€15-xxxx(AAAA-AAAA)'!X47+'€16-xxxx(AAAA-AAAA)'!X47+'€17-xxxx(AAAA-AAAA)'!X47+'€18-xxxx(AAAA-AAAA)'!X47+'€19-xxxx(AAAA-AAAA)'!X47+'€20-xxxx(AAAA-AAAA)'!X47</f>
        <v>-6400</v>
      </c>
      <c r="AF47" s="673">
        <f>'EnC1_2017-22_DEAL_ONF_Animation'!Y47+'EnC2_2018-22_FEDER_ONF_Conserv'!Y47+'EnC3_2019-21_OFB-DEAL_ONF_Coli'!Y47+'EnC4_2018-20_MTE_ONF_MIGBio'!Y47+'EnC5_2020_DEAL_Titè_IPA Desira'!Y47+'Sol1_2018_DEAL_ONF_Lutte IC DSD'!Y47+'Sol2_2019_DEAL_ONF_Lutte IC'!Y47+'€8-xxxx(AAAA-AAAA)'!Y47+'€9-xxxx(AAAA-AAAA)'!Y47+'€10-xxxx(AAAA-AAAA)'!Y47+'€11-xxxx(AAAA-AAAA)'!Y47+'€12-xxxx(AAAA-AAAA)'!Y47+'€13-xxxx(AAAA-AAAA)'!Y47+'€14-xxxx(AAAA-AAAA)'!Y47+'€15-xxxx(AAAA-AAAA)'!Y47+'€16-xxxx(AAAA-AAAA)'!Y47+'€17-xxxx(AAAA-AAAA)'!Y47+'€18-xxxx(AAAA-AAAA)'!Y47+'€19-xxxx(AAAA-AAAA)'!Y47+'€20-xxxx(AAAA-AAAA)'!Y47</f>
        <v>-6400</v>
      </c>
      <c r="AG47" s="674">
        <f t="shared" si="58"/>
        <v>43043.970037453182</v>
      </c>
      <c r="AH47" s="671">
        <f t="shared" si="48"/>
        <v>6400</v>
      </c>
      <c r="AI47" s="672">
        <f t="shared" si="60"/>
        <v>16957.303370786518</v>
      </c>
      <c r="AJ47" s="672">
        <f t="shared" si="61"/>
        <v>6886.666666666667</v>
      </c>
      <c r="AK47" s="672">
        <f t="shared" si="62"/>
        <v>6400</v>
      </c>
      <c r="AL47" s="675">
        <f t="shared" si="63"/>
        <v>6400</v>
      </c>
      <c r="AM47" s="676">
        <f t="shared" si="64"/>
        <v>13805.629812734083</v>
      </c>
      <c r="AN47" s="671">
        <f t="shared" si="65"/>
        <v>1203.06</v>
      </c>
      <c r="AO47" s="672">
        <f t="shared" si="66"/>
        <v>12115.903146067418</v>
      </c>
      <c r="AP47" s="672">
        <f t="shared" si="67"/>
        <v>486.66666666666669</v>
      </c>
      <c r="AQ47" s="672">
        <f t="shared" si="68"/>
        <v>0</v>
      </c>
      <c r="AR47" s="677">
        <f t="shared" si="69"/>
        <v>0</v>
      </c>
      <c r="AS47" s="44"/>
      <c r="AT47" s="15"/>
      <c r="AU47" s="15"/>
    </row>
    <row r="48" spans="1:47" s="38" customFormat="1" ht="14">
      <c r="A48" s="23"/>
      <c r="B48" s="1116"/>
      <c r="C48" s="1145" t="s">
        <v>15</v>
      </c>
      <c r="D48" s="1147" t="s">
        <v>29</v>
      </c>
      <c r="E48" s="1121" t="s">
        <v>75</v>
      </c>
      <c r="F48" s="1149">
        <v>2</v>
      </c>
      <c r="G48" s="490" t="s">
        <v>106</v>
      </c>
      <c r="H48" s="865">
        <v>0</v>
      </c>
      <c r="I48" s="851"/>
      <c r="J48" s="852"/>
      <c r="K48" s="853"/>
      <c r="L48" s="853"/>
      <c r="M48" s="854"/>
      <c r="N48" s="536" t="s">
        <v>106</v>
      </c>
      <c r="O48" s="179">
        <f>'EnC1_2017-22_DEAL_ONF_Animation'!H48+'EnC2_2018-22_FEDER_ONF_Conserv'!H48+'EnC3_2019-21_OFB-DEAL_ONF_Coli'!H48+'EnC4_2018-20_MTE_ONF_MIGBio'!H48+'EnC5_2020_DEAL_Titè_IPA Desira'!H48+'Sol1_2018_DEAL_ONF_Lutte IC DSD'!H48+'Sol2_2019_DEAL_ONF_Lutte IC'!H48+'€8-xxxx(AAAA-AAAA)'!H48+'€9-xxxx(AAAA-AAAA)'!H48+'€10-xxxx(AAAA-AAAA)'!H48+'€11-xxxx(AAAA-AAAA)'!H48+'€12-xxxx(AAAA-AAAA)'!H48+'€13-xxxx(AAAA-AAAA)'!H48+'€14-xxxx(AAAA-AAAA)'!H48+'€15-xxxx(AAAA-AAAA)'!H48+'€16-xxxx(AAAA-AAAA)'!H48+'€17-xxxx(AAAA-AAAA)'!H48+'€18-xxxx(AAAA-AAAA)'!H48+'€19-xxxx(AAAA-AAAA)'!H48+'€20-xxxx(AAAA-AAAA)'!H48</f>
        <v>0</v>
      </c>
      <c r="P48" s="180">
        <f>'EnC1_2017-22_DEAL_ONF_Animation'!I48+'EnC2_2018-22_FEDER_ONF_Conserv'!I48+'EnC3_2019-21_OFB-DEAL_ONF_Coli'!I48+'EnC4_2018-20_MTE_ONF_MIGBio'!I48+'EnC5_2020_DEAL_Titè_IPA Desira'!I48+'Sol1_2018_DEAL_ONF_Lutte IC DSD'!I48+'Sol2_2019_DEAL_ONF_Lutte IC'!I48+'€8-xxxx(AAAA-AAAA)'!I48+'€9-xxxx(AAAA-AAAA)'!I48+'€10-xxxx(AAAA-AAAA)'!I48+'€11-xxxx(AAAA-AAAA)'!I48+'€12-xxxx(AAAA-AAAA)'!I48+'€13-xxxx(AAAA-AAAA)'!I48+'€14-xxxx(AAAA-AAAA)'!I48+'€15-xxxx(AAAA-AAAA)'!I48+'€16-xxxx(AAAA-AAAA)'!I48+'€17-xxxx(AAAA-AAAA)'!I48+'€18-xxxx(AAAA-AAAA)'!I48+'€19-xxxx(AAAA-AAAA)'!I48+'€20-xxxx(AAAA-AAAA)'!I48</f>
        <v>0</v>
      </c>
      <c r="Q48" s="224">
        <f>'EnC1_2017-22_DEAL_ONF_Animation'!J48+'EnC2_2018-22_FEDER_ONF_Conserv'!J48+'EnC3_2019-21_OFB-DEAL_ONF_Coli'!J48+'EnC4_2018-20_MTE_ONF_MIGBio'!J48+'EnC5_2020_DEAL_Titè_IPA Desira'!J48+'Sol1_2018_DEAL_ONF_Lutte IC DSD'!J48+'Sol2_2019_DEAL_ONF_Lutte IC'!J48+'€8-xxxx(AAAA-AAAA)'!J48+'€9-xxxx(AAAA-AAAA)'!J48+'€10-xxxx(AAAA-AAAA)'!J48+'€11-xxxx(AAAA-AAAA)'!J48+'€12-xxxx(AAAA-AAAA)'!J48+'€13-xxxx(AAAA-AAAA)'!J48+'€14-xxxx(AAAA-AAAA)'!J48+'€15-xxxx(AAAA-AAAA)'!J48+'€16-xxxx(AAAA-AAAA)'!J48+'€17-xxxx(AAAA-AAAA)'!J48+'€18-xxxx(AAAA-AAAA)'!J48+'€19-xxxx(AAAA-AAAA)'!J48+'€20-xxxx(AAAA-AAAA)'!J48</f>
        <v>0</v>
      </c>
      <c r="R48" s="149">
        <f>'EnC1_2017-22_DEAL_ONF_Animation'!K48+'EnC2_2018-22_FEDER_ONF_Conserv'!K48+'EnC3_2019-21_OFB-DEAL_ONF_Coli'!K48+'EnC4_2018-20_MTE_ONF_MIGBio'!K48+'EnC5_2020_DEAL_Titè_IPA Desira'!K48+'Sol1_2018_DEAL_ONF_Lutte IC DSD'!K48+'Sol2_2019_DEAL_ONF_Lutte IC'!K48+'€8-xxxx(AAAA-AAAA)'!K48+'€9-xxxx(AAAA-AAAA)'!K48+'€10-xxxx(AAAA-AAAA)'!K48+'€11-xxxx(AAAA-AAAA)'!K48+'€12-xxxx(AAAA-AAAA)'!K48+'€13-xxxx(AAAA-AAAA)'!K48+'€14-xxxx(AAAA-AAAA)'!K48+'€15-xxxx(AAAA-AAAA)'!K48+'€16-xxxx(AAAA-AAAA)'!K48+'€17-xxxx(AAAA-AAAA)'!K48+'€18-xxxx(AAAA-AAAA)'!K48+'€19-xxxx(AAAA-AAAA)'!K48+'€20-xxxx(AAAA-AAAA)'!K48</f>
        <v>0</v>
      </c>
      <c r="S48" s="149">
        <f>'EnC1_2017-22_DEAL_ONF_Animation'!L48+'EnC2_2018-22_FEDER_ONF_Conserv'!L48+'EnC3_2019-21_OFB-DEAL_ONF_Coli'!L48+'EnC4_2018-20_MTE_ONF_MIGBio'!L48+'EnC5_2020_DEAL_Titè_IPA Desira'!L48+'Sol1_2018_DEAL_ONF_Lutte IC DSD'!L48+'Sol2_2019_DEAL_ONF_Lutte IC'!L48+'€8-xxxx(AAAA-AAAA)'!L48+'€9-xxxx(AAAA-AAAA)'!L48+'€10-xxxx(AAAA-AAAA)'!L48+'€11-xxxx(AAAA-AAAA)'!L48+'€12-xxxx(AAAA-AAAA)'!L48+'€13-xxxx(AAAA-AAAA)'!L48+'€14-xxxx(AAAA-AAAA)'!L48+'€15-xxxx(AAAA-AAAA)'!L48+'€16-xxxx(AAAA-AAAA)'!L48+'€17-xxxx(AAAA-AAAA)'!L48+'€18-xxxx(AAAA-AAAA)'!L48+'€19-xxxx(AAAA-AAAA)'!L48+'€20-xxxx(AAAA-AAAA)'!L48</f>
        <v>0</v>
      </c>
      <c r="T48" s="181">
        <f>'EnC1_2017-22_DEAL_ONF_Animation'!M48+'EnC2_2018-22_FEDER_ONF_Conserv'!M48+'EnC3_2019-21_OFB-DEAL_ONF_Coli'!M48+'EnC4_2018-20_MTE_ONF_MIGBio'!M48+'EnC5_2020_DEAL_Titè_IPA Desira'!M48+'Sol1_2018_DEAL_ONF_Lutte IC DSD'!M48+'Sol2_2019_DEAL_ONF_Lutte IC'!M48+'€8-xxxx(AAAA-AAAA)'!M48+'€9-xxxx(AAAA-AAAA)'!M48+'€10-xxxx(AAAA-AAAA)'!M48+'€11-xxxx(AAAA-AAAA)'!M48+'€12-xxxx(AAAA-AAAA)'!M48+'€13-xxxx(AAAA-AAAA)'!M48+'€14-xxxx(AAAA-AAAA)'!M48+'€15-xxxx(AAAA-AAAA)'!M48+'€16-xxxx(AAAA-AAAA)'!M48+'€17-xxxx(AAAA-AAAA)'!M48+'€18-xxxx(AAAA-AAAA)'!M48+'€19-xxxx(AAAA-AAAA)'!M48+'€20-xxxx(AAAA-AAAA)'!M48</f>
        <v>0</v>
      </c>
      <c r="U48" s="179">
        <f>'EnC1_2017-22_DEAL_ONF_Animation'!N48+'EnC2_2018-22_FEDER_ONF_Conserv'!N48+'EnC3_2019-21_OFB-DEAL_ONF_Coli'!N48+'EnC4_2018-20_MTE_ONF_MIGBio'!N48+'EnC5_2020_DEAL_Titè_IPA Desira'!N48+'Sol1_2018_DEAL_ONF_Lutte IC DSD'!N48+'Sol2_2019_DEAL_ONF_Lutte IC'!N48+'€8-xxxx(AAAA-AAAA)'!N48+'€9-xxxx(AAAA-AAAA)'!N48+'€10-xxxx(AAAA-AAAA)'!N48+'€11-xxxx(AAAA-AAAA)'!N48+'€12-xxxx(AAAA-AAAA)'!N48+'€13-xxxx(AAAA-AAAA)'!N48+'€14-xxxx(AAAA-AAAA)'!N48+'€15-xxxx(AAAA-AAAA)'!N48+'€16-xxxx(AAAA-AAAA)'!N48+'€17-xxxx(AAAA-AAAA)'!N48+'€18-xxxx(AAAA-AAAA)'!N48+'€19-xxxx(AAAA-AAAA)'!N48+'€20-xxxx(AAAA-AAAA)'!N48</f>
        <v>0</v>
      </c>
      <c r="V48" s="180">
        <f>'EnC1_2017-22_DEAL_ONF_Animation'!O48+'EnC2_2018-22_FEDER_ONF_Conserv'!O48+'EnC3_2019-21_OFB-DEAL_ONF_Coli'!O48+'EnC4_2018-20_MTE_ONF_MIGBio'!O48+'EnC5_2020_DEAL_Titè_IPA Desira'!O48+'Sol1_2018_DEAL_ONF_Lutte IC DSD'!O48+'Sol2_2019_DEAL_ONF_Lutte IC'!O48+'€8-xxxx(AAAA-AAAA)'!O48+'€9-xxxx(AAAA-AAAA)'!O48+'€10-xxxx(AAAA-AAAA)'!O48+'€11-xxxx(AAAA-AAAA)'!O48+'€12-xxxx(AAAA-AAAA)'!O48+'€13-xxxx(AAAA-AAAA)'!O48+'€14-xxxx(AAAA-AAAA)'!O48+'€15-xxxx(AAAA-AAAA)'!O48+'€16-xxxx(AAAA-AAAA)'!O48+'€17-xxxx(AAAA-AAAA)'!O48+'€18-xxxx(AAAA-AAAA)'!O48+'€19-xxxx(AAAA-AAAA)'!O48+'€20-xxxx(AAAA-AAAA)'!O48</f>
        <v>0</v>
      </c>
      <c r="W48" s="224">
        <f>'EnC1_2017-22_DEAL_ONF_Animation'!P48+'EnC2_2018-22_FEDER_ONF_Conserv'!P48+'EnC3_2019-21_OFB-DEAL_ONF_Coli'!P48+'EnC4_2018-20_MTE_ONF_MIGBio'!P48+'EnC5_2020_DEAL_Titè_IPA Desira'!P48+'Sol1_2018_DEAL_ONF_Lutte IC DSD'!P48+'Sol2_2019_DEAL_ONF_Lutte IC'!P48+'€8-xxxx(AAAA-AAAA)'!P48+'€9-xxxx(AAAA-AAAA)'!P48+'€10-xxxx(AAAA-AAAA)'!P48+'€11-xxxx(AAAA-AAAA)'!P48+'€12-xxxx(AAAA-AAAA)'!P48+'€13-xxxx(AAAA-AAAA)'!P48+'€14-xxxx(AAAA-AAAA)'!P48+'€15-xxxx(AAAA-AAAA)'!P48+'€16-xxxx(AAAA-AAAA)'!P48+'€17-xxxx(AAAA-AAAA)'!P48+'€18-xxxx(AAAA-AAAA)'!P48+'€19-xxxx(AAAA-AAAA)'!P48+'€20-xxxx(AAAA-AAAA)'!P48</f>
        <v>0</v>
      </c>
      <c r="X48" s="149">
        <f>'EnC1_2017-22_DEAL_ONF_Animation'!Q48+'EnC2_2018-22_FEDER_ONF_Conserv'!Q48+'EnC3_2019-21_OFB-DEAL_ONF_Coli'!Q48+'EnC4_2018-20_MTE_ONF_MIGBio'!Q48+'EnC5_2020_DEAL_Titè_IPA Desira'!Q48+'Sol1_2018_DEAL_ONF_Lutte IC DSD'!Q48+'Sol2_2019_DEAL_ONF_Lutte IC'!Q48+'€8-xxxx(AAAA-AAAA)'!Q48+'€9-xxxx(AAAA-AAAA)'!Q48+'€10-xxxx(AAAA-AAAA)'!Q48+'€11-xxxx(AAAA-AAAA)'!Q48+'€12-xxxx(AAAA-AAAA)'!Q48+'€13-xxxx(AAAA-AAAA)'!Q48+'€14-xxxx(AAAA-AAAA)'!Q48+'€15-xxxx(AAAA-AAAA)'!Q48+'€16-xxxx(AAAA-AAAA)'!Q48+'€17-xxxx(AAAA-AAAA)'!Q48+'€18-xxxx(AAAA-AAAA)'!Q48+'€19-xxxx(AAAA-AAAA)'!Q48+'€20-xxxx(AAAA-AAAA)'!Q48</f>
        <v>0</v>
      </c>
      <c r="Y48" s="149">
        <f>'EnC1_2017-22_DEAL_ONF_Animation'!R48+'EnC2_2018-22_FEDER_ONF_Conserv'!R48+'EnC3_2019-21_OFB-DEAL_ONF_Coli'!R48+'EnC4_2018-20_MTE_ONF_MIGBio'!R48+'EnC5_2020_DEAL_Titè_IPA Desira'!R48+'Sol1_2018_DEAL_ONF_Lutte IC DSD'!R48+'Sol2_2019_DEAL_ONF_Lutte IC'!R48+'€8-xxxx(AAAA-AAAA)'!R48+'€9-xxxx(AAAA-AAAA)'!R48+'€10-xxxx(AAAA-AAAA)'!R48+'€11-xxxx(AAAA-AAAA)'!R48+'€12-xxxx(AAAA-AAAA)'!R48+'€13-xxxx(AAAA-AAAA)'!R48+'€14-xxxx(AAAA-AAAA)'!R48+'€15-xxxx(AAAA-AAAA)'!R48+'€16-xxxx(AAAA-AAAA)'!R48+'€17-xxxx(AAAA-AAAA)'!R48+'€18-xxxx(AAAA-AAAA)'!R48+'€19-xxxx(AAAA-AAAA)'!R48+'€20-xxxx(AAAA-AAAA)'!R48</f>
        <v>0</v>
      </c>
      <c r="Z48" s="150">
        <f>'EnC1_2017-22_DEAL_ONF_Animation'!S48+'EnC2_2018-22_FEDER_ONF_Conserv'!S48+'EnC3_2019-21_OFB-DEAL_ONF_Coli'!S48+'EnC4_2018-20_MTE_ONF_MIGBio'!S48+'EnC5_2020_DEAL_Titè_IPA Desira'!S48+'Sol1_2018_DEAL_ONF_Lutte IC DSD'!S48+'Sol2_2019_DEAL_ONF_Lutte IC'!S48+'€8-xxxx(AAAA-AAAA)'!S48+'€9-xxxx(AAAA-AAAA)'!S48+'€10-xxxx(AAAA-AAAA)'!S48+'€11-xxxx(AAAA-AAAA)'!S48+'€12-xxxx(AAAA-AAAA)'!S48+'€13-xxxx(AAAA-AAAA)'!S48+'€14-xxxx(AAAA-AAAA)'!S48+'€15-xxxx(AAAA-AAAA)'!S48+'€16-xxxx(AAAA-AAAA)'!S48+'€17-xxxx(AAAA-AAAA)'!S48+'€18-xxxx(AAAA-AAAA)'!S48+'€19-xxxx(AAAA-AAAA)'!S48+'€20-xxxx(AAAA-AAAA)'!S48</f>
        <v>0</v>
      </c>
      <c r="AA48" s="182">
        <f>'EnC1_2017-22_DEAL_ONF_Animation'!T48+'EnC2_2018-22_FEDER_ONF_Conserv'!T48+'EnC3_2019-21_OFB-DEAL_ONF_Coli'!T48+'EnC4_2018-20_MTE_ONF_MIGBio'!T48+'EnC5_2020_DEAL_Titè_IPA Desira'!T48+'Sol1_2018_DEAL_ONF_Lutte IC DSD'!T48+'Sol2_2019_DEAL_ONF_Lutte IC'!T48+'€8-xxxx(AAAA-AAAA)'!T48+'€9-xxxx(AAAA-AAAA)'!T48+'€10-xxxx(AAAA-AAAA)'!T48+'€11-xxxx(AAAA-AAAA)'!T48+'€12-xxxx(AAAA-AAAA)'!T48+'€13-xxxx(AAAA-AAAA)'!T48+'€14-xxxx(AAAA-AAAA)'!T48+'€15-xxxx(AAAA-AAAA)'!T48+'€16-xxxx(AAAA-AAAA)'!T48+'€17-xxxx(AAAA-AAAA)'!T48+'€18-xxxx(AAAA-AAAA)'!T48+'€19-xxxx(AAAA-AAAA)'!T48+'€20-xxxx(AAAA-AAAA)'!T48</f>
        <v>0</v>
      </c>
      <c r="AB48" s="183">
        <f>'EnC1_2017-22_DEAL_ONF_Animation'!U48+'EnC2_2018-22_FEDER_ONF_Conserv'!U48+'EnC3_2019-21_OFB-DEAL_ONF_Coli'!U48+'EnC4_2018-20_MTE_ONF_MIGBio'!U48+'EnC5_2020_DEAL_Titè_IPA Desira'!U48+'Sol1_2018_DEAL_ONF_Lutte IC DSD'!U48+'Sol2_2019_DEAL_ONF_Lutte IC'!U48+'€8-xxxx(AAAA-AAAA)'!U48+'€9-xxxx(AAAA-AAAA)'!U48+'€10-xxxx(AAAA-AAAA)'!U48+'€11-xxxx(AAAA-AAAA)'!U48+'€12-xxxx(AAAA-AAAA)'!U48+'€13-xxxx(AAAA-AAAA)'!U48+'€14-xxxx(AAAA-AAAA)'!U48+'€15-xxxx(AAAA-AAAA)'!U48+'€16-xxxx(AAAA-AAAA)'!U48+'€17-xxxx(AAAA-AAAA)'!U48+'€18-xxxx(AAAA-AAAA)'!U48+'€19-xxxx(AAAA-AAAA)'!U48+'€20-xxxx(AAAA-AAAA)'!U48</f>
        <v>0</v>
      </c>
      <c r="AC48" s="225">
        <f>'EnC1_2017-22_DEAL_ONF_Animation'!V48+'EnC2_2018-22_FEDER_ONF_Conserv'!V48+'EnC3_2019-21_OFB-DEAL_ONF_Coli'!V48+'EnC4_2018-20_MTE_ONF_MIGBio'!V48+'EnC5_2020_DEAL_Titè_IPA Desira'!V48+'Sol1_2018_DEAL_ONF_Lutte IC DSD'!V48+'Sol2_2019_DEAL_ONF_Lutte IC'!V48+'€8-xxxx(AAAA-AAAA)'!V48+'€9-xxxx(AAAA-AAAA)'!V48+'€10-xxxx(AAAA-AAAA)'!V48+'€11-xxxx(AAAA-AAAA)'!V48+'€12-xxxx(AAAA-AAAA)'!V48+'€13-xxxx(AAAA-AAAA)'!V48+'€14-xxxx(AAAA-AAAA)'!V48+'€15-xxxx(AAAA-AAAA)'!V48+'€16-xxxx(AAAA-AAAA)'!V48+'€17-xxxx(AAAA-AAAA)'!V48+'€18-xxxx(AAAA-AAAA)'!V48+'€19-xxxx(AAAA-AAAA)'!V48+'€20-xxxx(AAAA-AAAA)'!V48</f>
        <v>0</v>
      </c>
      <c r="AD48" s="184">
        <f>'EnC1_2017-22_DEAL_ONF_Animation'!W48+'EnC2_2018-22_FEDER_ONF_Conserv'!W48+'EnC3_2019-21_OFB-DEAL_ONF_Coli'!W48+'EnC4_2018-20_MTE_ONF_MIGBio'!W48+'EnC5_2020_DEAL_Titè_IPA Desira'!W48+'Sol1_2018_DEAL_ONF_Lutte IC DSD'!W48+'Sol2_2019_DEAL_ONF_Lutte IC'!W48+'€8-xxxx(AAAA-AAAA)'!W48+'€9-xxxx(AAAA-AAAA)'!W48+'€10-xxxx(AAAA-AAAA)'!W48+'€11-xxxx(AAAA-AAAA)'!W48+'€12-xxxx(AAAA-AAAA)'!W48+'€13-xxxx(AAAA-AAAA)'!W48+'€14-xxxx(AAAA-AAAA)'!W48+'€15-xxxx(AAAA-AAAA)'!W48+'€16-xxxx(AAAA-AAAA)'!W48+'€17-xxxx(AAAA-AAAA)'!W48+'€18-xxxx(AAAA-AAAA)'!W48+'€19-xxxx(AAAA-AAAA)'!W48+'€20-xxxx(AAAA-AAAA)'!W48</f>
        <v>0</v>
      </c>
      <c r="AE48" s="184">
        <f>'EnC1_2017-22_DEAL_ONF_Animation'!X48+'EnC2_2018-22_FEDER_ONF_Conserv'!X48+'EnC3_2019-21_OFB-DEAL_ONF_Coli'!X48+'EnC4_2018-20_MTE_ONF_MIGBio'!X48+'EnC5_2020_DEAL_Titè_IPA Desira'!X48+'Sol1_2018_DEAL_ONF_Lutte IC DSD'!X48+'Sol2_2019_DEAL_ONF_Lutte IC'!X48+'€8-xxxx(AAAA-AAAA)'!X48+'€9-xxxx(AAAA-AAAA)'!X48+'€10-xxxx(AAAA-AAAA)'!X48+'€11-xxxx(AAAA-AAAA)'!X48+'€12-xxxx(AAAA-AAAA)'!X48+'€13-xxxx(AAAA-AAAA)'!X48+'€14-xxxx(AAAA-AAAA)'!X48+'€15-xxxx(AAAA-AAAA)'!X48+'€16-xxxx(AAAA-AAAA)'!X48+'€17-xxxx(AAAA-AAAA)'!X48+'€18-xxxx(AAAA-AAAA)'!X48+'€19-xxxx(AAAA-AAAA)'!X48+'€20-xxxx(AAAA-AAAA)'!X48</f>
        <v>0</v>
      </c>
      <c r="AF48" s="185">
        <f>'EnC1_2017-22_DEAL_ONF_Animation'!Y48+'EnC2_2018-22_FEDER_ONF_Conserv'!Y48+'EnC3_2019-21_OFB-DEAL_ONF_Coli'!Y48+'EnC4_2018-20_MTE_ONF_MIGBio'!Y48+'EnC5_2020_DEAL_Titè_IPA Desira'!Y48+'Sol1_2018_DEAL_ONF_Lutte IC DSD'!Y48+'Sol2_2019_DEAL_ONF_Lutte IC'!Y48+'€8-xxxx(AAAA-AAAA)'!Y48+'€9-xxxx(AAAA-AAAA)'!Y48+'€10-xxxx(AAAA-AAAA)'!Y48+'€11-xxxx(AAAA-AAAA)'!Y48+'€12-xxxx(AAAA-AAAA)'!Y48+'€13-xxxx(AAAA-AAAA)'!Y48+'€14-xxxx(AAAA-AAAA)'!Y48+'€15-xxxx(AAAA-AAAA)'!Y48+'€16-xxxx(AAAA-AAAA)'!Y48+'€17-xxxx(AAAA-AAAA)'!Y48+'€18-xxxx(AAAA-AAAA)'!Y48+'€19-xxxx(AAAA-AAAA)'!Y48+'€20-xxxx(AAAA-AAAA)'!Y48</f>
        <v>0</v>
      </c>
      <c r="AG48" s="186">
        <f t="shared" si="58"/>
        <v>0</v>
      </c>
      <c r="AH48" s="187">
        <f t="shared" si="48"/>
        <v>0</v>
      </c>
      <c r="AI48" s="678">
        <f t="shared" si="60"/>
        <v>0</v>
      </c>
      <c r="AJ48" s="679">
        <f t="shared" si="61"/>
        <v>0</v>
      </c>
      <c r="AK48" s="679">
        <f t="shared" si="62"/>
        <v>0</v>
      </c>
      <c r="AL48" s="680">
        <f t="shared" si="63"/>
        <v>0</v>
      </c>
      <c r="AM48" s="186">
        <f t="shared" si="64"/>
        <v>0</v>
      </c>
      <c r="AN48" s="187">
        <f t="shared" si="65"/>
        <v>0</v>
      </c>
      <c r="AO48" s="678">
        <f t="shared" si="66"/>
        <v>0</v>
      </c>
      <c r="AP48" s="679">
        <f t="shared" si="67"/>
        <v>0</v>
      </c>
      <c r="AQ48" s="679">
        <f t="shared" si="68"/>
        <v>0</v>
      </c>
      <c r="AR48" s="681">
        <f t="shared" si="69"/>
        <v>0</v>
      </c>
      <c r="AS48" s="43"/>
      <c r="AT48" s="24"/>
      <c r="AU48" s="24"/>
    </row>
    <row r="49" spans="1:47" s="38" customFormat="1" ht="13">
      <c r="A49" s="23"/>
      <c r="B49" s="1116"/>
      <c r="C49" s="1146"/>
      <c r="D49" s="1148"/>
      <c r="E49" s="1122"/>
      <c r="F49" s="1150"/>
      <c r="G49" s="494" t="s">
        <v>108</v>
      </c>
      <c r="H49" s="855"/>
      <c r="I49" s="830"/>
      <c r="J49" s="842"/>
      <c r="K49" s="856"/>
      <c r="L49" s="856"/>
      <c r="M49" s="857"/>
      <c r="N49" s="494" t="s">
        <v>108</v>
      </c>
      <c r="O49" s="188">
        <f>'EnC1_2017-22_DEAL_ONF_Animation'!H49+'EnC2_2018-22_FEDER_ONF_Conserv'!H49+'EnC3_2019-21_OFB-DEAL_ONF_Coli'!H49+'EnC4_2018-20_MTE_ONF_MIGBio'!H49+'EnC5_2020_DEAL_Titè_IPA Desira'!H49+'Sol1_2018_DEAL_ONF_Lutte IC DSD'!H49+'Sol2_2019_DEAL_ONF_Lutte IC'!H49+'€8-xxxx(AAAA-AAAA)'!H49+'€9-xxxx(AAAA-AAAA)'!H49+'€10-xxxx(AAAA-AAAA)'!H49+'€11-xxxx(AAAA-AAAA)'!H49+'€12-xxxx(AAAA-AAAA)'!H49+'€13-xxxx(AAAA-AAAA)'!H49+'€14-xxxx(AAAA-AAAA)'!H49+'€15-xxxx(AAAA-AAAA)'!H49+'€16-xxxx(AAAA-AAAA)'!H49+'€17-xxxx(AAAA-AAAA)'!H49+'€18-xxxx(AAAA-AAAA)'!H49+'€19-xxxx(AAAA-AAAA)'!H49+'€20-xxxx(AAAA-AAAA)'!H49</f>
        <v>0</v>
      </c>
      <c r="P49" s="189">
        <f>'EnC1_2017-22_DEAL_ONF_Animation'!I49+'EnC2_2018-22_FEDER_ONF_Conserv'!I49+'EnC3_2019-21_OFB-DEAL_ONF_Coli'!I49+'EnC4_2018-20_MTE_ONF_MIGBio'!I49+'EnC5_2020_DEAL_Titè_IPA Desira'!I49+'Sol1_2018_DEAL_ONF_Lutte IC DSD'!I49+'Sol2_2019_DEAL_ONF_Lutte IC'!I49+'€8-xxxx(AAAA-AAAA)'!I49+'€9-xxxx(AAAA-AAAA)'!I49+'€10-xxxx(AAAA-AAAA)'!I49+'€11-xxxx(AAAA-AAAA)'!I49+'€12-xxxx(AAAA-AAAA)'!I49+'€13-xxxx(AAAA-AAAA)'!I49+'€14-xxxx(AAAA-AAAA)'!I49+'€15-xxxx(AAAA-AAAA)'!I49+'€16-xxxx(AAAA-AAAA)'!I49+'€17-xxxx(AAAA-AAAA)'!I49+'€18-xxxx(AAAA-AAAA)'!I49+'€19-xxxx(AAAA-AAAA)'!I49+'€20-xxxx(AAAA-AAAA)'!I49</f>
        <v>0</v>
      </c>
      <c r="Q49" s="226">
        <f>'EnC1_2017-22_DEAL_ONF_Animation'!J49+'EnC2_2018-22_FEDER_ONF_Conserv'!J49+'EnC3_2019-21_OFB-DEAL_ONF_Coli'!J49+'EnC4_2018-20_MTE_ONF_MIGBio'!J49+'EnC5_2020_DEAL_Titè_IPA Desira'!J49+'Sol1_2018_DEAL_ONF_Lutte IC DSD'!J49+'Sol2_2019_DEAL_ONF_Lutte IC'!J49+'€8-xxxx(AAAA-AAAA)'!J49+'€9-xxxx(AAAA-AAAA)'!J49+'€10-xxxx(AAAA-AAAA)'!J49+'€11-xxxx(AAAA-AAAA)'!J49+'€12-xxxx(AAAA-AAAA)'!J49+'€13-xxxx(AAAA-AAAA)'!J49+'€14-xxxx(AAAA-AAAA)'!J49+'€15-xxxx(AAAA-AAAA)'!J49+'€16-xxxx(AAAA-AAAA)'!J49+'€17-xxxx(AAAA-AAAA)'!J49+'€18-xxxx(AAAA-AAAA)'!J49+'€19-xxxx(AAAA-AAAA)'!J49+'€20-xxxx(AAAA-AAAA)'!J49</f>
        <v>0</v>
      </c>
      <c r="R49" s="153">
        <f>'EnC1_2017-22_DEAL_ONF_Animation'!K49+'EnC2_2018-22_FEDER_ONF_Conserv'!K49+'EnC3_2019-21_OFB-DEAL_ONF_Coli'!K49+'EnC4_2018-20_MTE_ONF_MIGBio'!K49+'EnC5_2020_DEAL_Titè_IPA Desira'!K49+'Sol1_2018_DEAL_ONF_Lutte IC DSD'!K49+'Sol2_2019_DEAL_ONF_Lutte IC'!K49+'€8-xxxx(AAAA-AAAA)'!K49+'€9-xxxx(AAAA-AAAA)'!K49+'€10-xxxx(AAAA-AAAA)'!K49+'€11-xxxx(AAAA-AAAA)'!K49+'€12-xxxx(AAAA-AAAA)'!K49+'€13-xxxx(AAAA-AAAA)'!K49+'€14-xxxx(AAAA-AAAA)'!K49+'€15-xxxx(AAAA-AAAA)'!K49+'€16-xxxx(AAAA-AAAA)'!K49+'€17-xxxx(AAAA-AAAA)'!K49+'€18-xxxx(AAAA-AAAA)'!K49+'€19-xxxx(AAAA-AAAA)'!K49+'€20-xxxx(AAAA-AAAA)'!K49</f>
        <v>0</v>
      </c>
      <c r="S49" s="153">
        <f>'EnC1_2017-22_DEAL_ONF_Animation'!L49+'EnC2_2018-22_FEDER_ONF_Conserv'!L49+'EnC3_2019-21_OFB-DEAL_ONF_Coli'!L49+'EnC4_2018-20_MTE_ONF_MIGBio'!L49+'EnC5_2020_DEAL_Titè_IPA Desira'!L49+'Sol1_2018_DEAL_ONF_Lutte IC DSD'!L49+'Sol2_2019_DEAL_ONF_Lutte IC'!L49+'€8-xxxx(AAAA-AAAA)'!L49+'€9-xxxx(AAAA-AAAA)'!L49+'€10-xxxx(AAAA-AAAA)'!L49+'€11-xxxx(AAAA-AAAA)'!L49+'€12-xxxx(AAAA-AAAA)'!L49+'€13-xxxx(AAAA-AAAA)'!L49+'€14-xxxx(AAAA-AAAA)'!L49+'€15-xxxx(AAAA-AAAA)'!L49+'€16-xxxx(AAAA-AAAA)'!L49+'€17-xxxx(AAAA-AAAA)'!L49+'€18-xxxx(AAAA-AAAA)'!L49+'€19-xxxx(AAAA-AAAA)'!L49+'€20-xxxx(AAAA-AAAA)'!L49</f>
        <v>0</v>
      </c>
      <c r="T49" s="190">
        <f>'EnC1_2017-22_DEAL_ONF_Animation'!M49+'EnC2_2018-22_FEDER_ONF_Conserv'!M49+'EnC3_2019-21_OFB-DEAL_ONF_Coli'!M49+'EnC4_2018-20_MTE_ONF_MIGBio'!M49+'EnC5_2020_DEAL_Titè_IPA Desira'!M49+'Sol1_2018_DEAL_ONF_Lutte IC DSD'!M49+'Sol2_2019_DEAL_ONF_Lutte IC'!M49+'€8-xxxx(AAAA-AAAA)'!M49+'€9-xxxx(AAAA-AAAA)'!M49+'€10-xxxx(AAAA-AAAA)'!M49+'€11-xxxx(AAAA-AAAA)'!M49+'€12-xxxx(AAAA-AAAA)'!M49+'€13-xxxx(AAAA-AAAA)'!M49+'€14-xxxx(AAAA-AAAA)'!M49+'€15-xxxx(AAAA-AAAA)'!M49+'€16-xxxx(AAAA-AAAA)'!M49+'€17-xxxx(AAAA-AAAA)'!M49+'€18-xxxx(AAAA-AAAA)'!M49+'€19-xxxx(AAAA-AAAA)'!M49+'€20-xxxx(AAAA-AAAA)'!M49</f>
        <v>0</v>
      </c>
      <c r="U49" s="188">
        <f>'EnC1_2017-22_DEAL_ONF_Animation'!N49+'EnC2_2018-22_FEDER_ONF_Conserv'!N49+'EnC3_2019-21_OFB-DEAL_ONF_Coli'!N49+'EnC4_2018-20_MTE_ONF_MIGBio'!N49+'EnC5_2020_DEAL_Titè_IPA Desira'!N49+'Sol1_2018_DEAL_ONF_Lutte IC DSD'!N49+'Sol2_2019_DEAL_ONF_Lutte IC'!N49+'€8-xxxx(AAAA-AAAA)'!N49+'€9-xxxx(AAAA-AAAA)'!N49+'€10-xxxx(AAAA-AAAA)'!N49+'€11-xxxx(AAAA-AAAA)'!N49+'€12-xxxx(AAAA-AAAA)'!N49+'€13-xxxx(AAAA-AAAA)'!N49+'€14-xxxx(AAAA-AAAA)'!N49+'€15-xxxx(AAAA-AAAA)'!N49+'€16-xxxx(AAAA-AAAA)'!N49+'€17-xxxx(AAAA-AAAA)'!N49+'€18-xxxx(AAAA-AAAA)'!N49+'€19-xxxx(AAAA-AAAA)'!N49+'€20-xxxx(AAAA-AAAA)'!N49</f>
        <v>0</v>
      </c>
      <c r="V49" s="189">
        <f>'EnC1_2017-22_DEAL_ONF_Animation'!O49+'EnC2_2018-22_FEDER_ONF_Conserv'!O49+'EnC3_2019-21_OFB-DEAL_ONF_Coli'!O49+'EnC4_2018-20_MTE_ONF_MIGBio'!O49+'EnC5_2020_DEAL_Titè_IPA Desira'!O49+'Sol1_2018_DEAL_ONF_Lutte IC DSD'!O49+'Sol2_2019_DEAL_ONF_Lutte IC'!O49+'€8-xxxx(AAAA-AAAA)'!O49+'€9-xxxx(AAAA-AAAA)'!O49+'€10-xxxx(AAAA-AAAA)'!O49+'€11-xxxx(AAAA-AAAA)'!O49+'€12-xxxx(AAAA-AAAA)'!O49+'€13-xxxx(AAAA-AAAA)'!O49+'€14-xxxx(AAAA-AAAA)'!O49+'€15-xxxx(AAAA-AAAA)'!O49+'€16-xxxx(AAAA-AAAA)'!O49+'€17-xxxx(AAAA-AAAA)'!O49+'€18-xxxx(AAAA-AAAA)'!O49+'€19-xxxx(AAAA-AAAA)'!O49+'€20-xxxx(AAAA-AAAA)'!O49</f>
        <v>0</v>
      </c>
      <c r="W49" s="226">
        <f>'EnC1_2017-22_DEAL_ONF_Animation'!P49+'EnC2_2018-22_FEDER_ONF_Conserv'!P49+'EnC3_2019-21_OFB-DEAL_ONF_Coli'!P49+'EnC4_2018-20_MTE_ONF_MIGBio'!P49+'EnC5_2020_DEAL_Titè_IPA Desira'!P49+'Sol1_2018_DEAL_ONF_Lutte IC DSD'!P49+'Sol2_2019_DEAL_ONF_Lutte IC'!P49+'€8-xxxx(AAAA-AAAA)'!P49+'€9-xxxx(AAAA-AAAA)'!P49+'€10-xxxx(AAAA-AAAA)'!P49+'€11-xxxx(AAAA-AAAA)'!P49+'€12-xxxx(AAAA-AAAA)'!P49+'€13-xxxx(AAAA-AAAA)'!P49+'€14-xxxx(AAAA-AAAA)'!P49+'€15-xxxx(AAAA-AAAA)'!P49+'€16-xxxx(AAAA-AAAA)'!P49+'€17-xxxx(AAAA-AAAA)'!P49+'€18-xxxx(AAAA-AAAA)'!P49+'€19-xxxx(AAAA-AAAA)'!P49+'€20-xxxx(AAAA-AAAA)'!P49</f>
        <v>0</v>
      </c>
      <c r="X49" s="153">
        <f>'EnC1_2017-22_DEAL_ONF_Animation'!Q49+'EnC2_2018-22_FEDER_ONF_Conserv'!Q49+'EnC3_2019-21_OFB-DEAL_ONF_Coli'!Q49+'EnC4_2018-20_MTE_ONF_MIGBio'!Q49+'EnC5_2020_DEAL_Titè_IPA Desira'!Q49+'Sol1_2018_DEAL_ONF_Lutte IC DSD'!Q49+'Sol2_2019_DEAL_ONF_Lutte IC'!Q49+'€8-xxxx(AAAA-AAAA)'!Q49+'€9-xxxx(AAAA-AAAA)'!Q49+'€10-xxxx(AAAA-AAAA)'!Q49+'€11-xxxx(AAAA-AAAA)'!Q49+'€12-xxxx(AAAA-AAAA)'!Q49+'€13-xxxx(AAAA-AAAA)'!Q49+'€14-xxxx(AAAA-AAAA)'!Q49+'€15-xxxx(AAAA-AAAA)'!Q49+'€16-xxxx(AAAA-AAAA)'!Q49+'€17-xxxx(AAAA-AAAA)'!Q49+'€18-xxxx(AAAA-AAAA)'!Q49+'€19-xxxx(AAAA-AAAA)'!Q49+'€20-xxxx(AAAA-AAAA)'!Q49</f>
        <v>0</v>
      </c>
      <c r="Y49" s="153">
        <f>'EnC1_2017-22_DEAL_ONF_Animation'!R49+'EnC2_2018-22_FEDER_ONF_Conserv'!R49+'EnC3_2019-21_OFB-DEAL_ONF_Coli'!R49+'EnC4_2018-20_MTE_ONF_MIGBio'!R49+'EnC5_2020_DEAL_Titè_IPA Desira'!R49+'Sol1_2018_DEAL_ONF_Lutte IC DSD'!R49+'Sol2_2019_DEAL_ONF_Lutte IC'!R49+'€8-xxxx(AAAA-AAAA)'!R49+'€9-xxxx(AAAA-AAAA)'!R49+'€10-xxxx(AAAA-AAAA)'!R49+'€11-xxxx(AAAA-AAAA)'!R49+'€12-xxxx(AAAA-AAAA)'!R49+'€13-xxxx(AAAA-AAAA)'!R49+'€14-xxxx(AAAA-AAAA)'!R49+'€15-xxxx(AAAA-AAAA)'!R49+'€16-xxxx(AAAA-AAAA)'!R49+'€17-xxxx(AAAA-AAAA)'!R49+'€18-xxxx(AAAA-AAAA)'!R49+'€19-xxxx(AAAA-AAAA)'!R49+'€20-xxxx(AAAA-AAAA)'!R49</f>
        <v>0</v>
      </c>
      <c r="Z49" s="154">
        <f>'EnC1_2017-22_DEAL_ONF_Animation'!S49+'EnC2_2018-22_FEDER_ONF_Conserv'!S49+'EnC3_2019-21_OFB-DEAL_ONF_Coli'!S49+'EnC4_2018-20_MTE_ONF_MIGBio'!S49+'EnC5_2020_DEAL_Titè_IPA Desira'!S49+'Sol1_2018_DEAL_ONF_Lutte IC DSD'!S49+'Sol2_2019_DEAL_ONF_Lutte IC'!S49+'€8-xxxx(AAAA-AAAA)'!S49+'€9-xxxx(AAAA-AAAA)'!S49+'€10-xxxx(AAAA-AAAA)'!S49+'€11-xxxx(AAAA-AAAA)'!S49+'€12-xxxx(AAAA-AAAA)'!S49+'€13-xxxx(AAAA-AAAA)'!S49+'€14-xxxx(AAAA-AAAA)'!S49+'€15-xxxx(AAAA-AAAA)'!S49+'€16-xxxx(AAAA-AAAA)'!S49+'€17-xxxx(AAAA-AAAA)'!S49+'€18-xxxx(AAAA-AAAA)'!S49+'€19-xxxx(AAAA-AAAA)'!S49+'€20-xxxx(AAAA-AAAA)'!S49</f>
        <v>0</v>
      </c>
      <c r="AA49" s="191">
        <f>'EnC1_2017-22_DEAL_ONF_Animation'!T49+'EnC2_2018-22_FEDER_ONF_Conserv'!T49+'EnC3_2019-21_OFB-DEAL_ONF_Coli'!T49+'EnC4_2018-20_MTE_ONF_MIGBio'!T49+'EnC5_2020_DEAL_Titè_IPA Desira'!T49+'Sol1_2018_DEAL_ONF_Lutte IC DSD'!T49+'Sol2_2019_DEAL_ONF_Lutte IC'!T49+'€8-xxxx(AAAA-AAAA)'!T49+'€9-xxxx(AAAA-AAAA)'!T49+'€10-xxxx(AAAA-AAAA)'!T49+'€11-xxxx(AAAA-AAAA)'!T49+'€12-xxxx(AAAA-AAAA)'!T49+'€13-xxxx(AAAA-AAAA)'!T49+'€14-xxxx(AAAA-AAAA)'!T49+'€15-xxxx(AAAA-AAAA)'!T49+'€16-xxxx(AAAA-AAAA)'!T49+'€17-xxxx(AAAA-AAAA)'!T49+'€18-xxxx(AAAA-AAAA)'!T49+'€19-xxxx(AAAA-AAAA)'!T49+'€20-xxxx(AAAA-AAAA)'!T49</f>
        <v>0</v>
      </c>
      <c r="AB49" s="192">
        <f>'EnC1_2017-22_DEAL_ONF_Animation'!U49+'EnC2_2018-22_FEDER_ONF_Conserv'!U49+'EnC3_2019-21_OFB-DEAL_ONF_Coli'!U49+'EnC4_2018-20_MTE_ONF_MIGBio'!U49+'EnC5_2020_DEAL_Titè_IPA Desira'!U49+'Sol1_2018_DEAL_ONF_Lutte IC DSD'!U49+'Sol2_2019_DEAL_ONF_Lutte IC'!U49+'€8-xxxx(AAAA-AAAA)'!U49+'€9-xxxx(AAAA-AAAA)'!U49+'€10-xxxx(AAAA-AAAA)'!U49+'€11-xxxx(AAAA-AAAA)'!U49+'€12-xxxx(AAAA-AAAA)'!U49+'€13-xxxx(AAAA-AAAA)'!U49+'€14-xxxx(AAAA-AAAA)'!U49+'€15-xxxx(AAAA-AAAA)'!U49+'€16-xxxx(AAAA-AAAA)'!U49+'€17-xxxx(AAAA-AAAA)'!U49+'€18-xxxx(AAAA-AAAA)'!U49+'€19-xxxx(AAAA-AAAA)'!U49+'€20-xxxx(AAAA-AAAA)'!U49</f>
        <v>0</v>
      </c>
      <c r="AC49" s="227">
        <f>'EnC1_2017-22_DEAL_ONF_Animation'!V49+'EnC2_2018-22_FEDER_ONF_Conserv'!V49+'EnC3_2019-21_OFB-DEAL_ONF_Coli'!V49+'EnC4_2018-20_MTE_ONF_MIGBio'!V49+'EnC5_2020_DEAL_Titè_IPA Desira'!V49+'Sol1_2018_DEAL_ONF_Lutte IC DSD'!V49+'Sol2_2019_DEAL_ONF_Lutte IC'!V49+'€8-xxxx(AAAA-AAAA)'!V49+'€9-xxxx(AAAA-AAAA)'!V49+'€10-xxxx(AAAA-AAAA)'!V49+'€11-xxxx(AAAA-AAAA)'!V49+'€12-xxxx(AAAA-AAAA)'!V49+'€13-xxxx(AAAA-AAAA)'!V49+'€14-xxxx(AAAA-AAAA)'!V49+'€15-xxxx(AAAA-AAAA)'!V49+'€16-xxxx(AAAA-AAAA)'!V49+'€17-xxxx(AAAA-AAAA)'!V49+'€18-xxxx(AAAA-AAAA)'!V49+'€19-xxxx(AAAA-AAAA)'!V49+'€20-xxxx(AAAA-AAAA)'!V49</f>
        <v>0</v>
      </c>
      <c r="AD49" s="193">
        <f>'EnC1_2017-22_DEAL_ONF_Animation'!W49+'EnC2_2018-22_FEDER_ONF_Conserv'!W49+'EnC3_2019-21_OFB-DEAL_ONF_Coli'!W49+'EnC4_2018-20_MTE_ONF_MIGBio'!W49+'EnC5_2020_DEAL_Titè_IPA Desira'!W49+'Sol1_2018_DEAL_ONF_Lutte IC DSD'!W49+'Sol2_2019_DEAL_ONF_Lutte IC'!W49+'€8-xxxx(AAAA-AAAA)'!W49+'€9-xxxx(AAAA-AAAA)'!W49+'€10-xxxx(AAAA-AAAA)'!W49+'€11-xxxx(AAAA-AAAA)'!W49+'€12-xxxx(AAAA-AAAA)'!W49+'€13-xxxx(AAAA-AAAA)'!W49+'€14-xxxx(AAAA-AAAA)'!W49+'€15-xxxx(AAAA-AAAA)'!W49+'€16-xxxx(AAAA-AAAA)'!W49+'€17-xxxx(AAAA-AAAA)'!W49+'€18-xxxx(AAAA-AAAA)'!W49+'€19-xxxx(AAAA-AAAA)'!W49+'€20-xxxx(AAAA-AAAA)'!W49</f>
        <v>0</v>
      </c>
      <c r="AE49" s="193">
        <f>'EnC1_2017-22_DEAL_ONF_Animation'!X49+'EnC2_2018-22_FEDER_ONF_Conserv'!X49+'EnC3_2019-21_OFB-DEAL_ONF_Coli'!X49+'EnC4_2018-20_MTE_ONF_MIGBio'!X49+'EnC5_2020_DEAL_Titè_IPA Desira'!X49+'Sol1_2018_DEAL_ONF_Lutte IC DSD'!X49+'Sol2_2019_DEAL_ONF_Lutte IC'!X49+'€8-xxxx(AAAA-AAAA)'!X49+'€9-xxxx(AAAA-AAAA)'!X49+'€10-xxxx(AAAA-AAAA)'!X49+'€11-xxxx(AAAA-AAAA)'!X49+'€12-xxxx(AAAA-AAAA)'!X49+'€13-xxxx(AAAA-AAAA)'!X49+'€14-xxxx(AAAA-AAAA)'!X49+'€15-xxxx(AAAA-AAAA)'!X49+'€16-xxxx(AAAA-AAAA)'!X49+'€17-xxxx(AAAA-AAAA)'!X49+'€18-xxxx(AAAA-AAAA)'!X49+'€19-xxxx(AAAA-AAAA)'!X49+'€20-xxxx(AAAA-AAAA)'!X49</f>
        <v>0</v>
      </c>
      <c r="AF49" s="194">
        <f>'EnC1_2017-22_DEAL_ONF_Animation'!Y49+'EnC2_2018-22_FEDER_ONF_Conserv'!Y49+'EnC3_2019-21_OFB-DEAL_ONF_Coli'!Y49+'EnC4_2018-20_MTE_ONF_MIGBio'!Y49+'EnC5_2020_DEAL_Titè_IPA Desira'!Y49+'Sol1_2018_DEAL_ONF_Lutte IC DSD'!Y49+'Sol2_2019_DEAL_ONF_Lutte IC'!Y49+'€8-xxxx(AAAA-AAAA)'!Y49+'€9-xxxx(AAAA-AAAA)'!Y49+'€10-xxxx(AAAA-AAAA)'!Y49+'€11-xxxx(AAAA-AAAA)'!Y49+'€12-xxxx(AAAA-AAAA)'!Y49+'€13-xxxx(AAAA-AAAA)'!Y49+'€14-xxxx(AAAA-AAAA)'!Y49+'€15-xxxx(AAAA-AAAA)'!Y49+'€16-xxxx(AAAA-AAAA)'!Y49+'€17-xxxx(AAAA-AAAA)'!Y49+'€18-xxxx(AAAA-AAAA)'!Y49+'€19-xxxx(AAAA-AAAA)'!Y49+'€20-xxxx(AAAA-AAAA)'!Y49</f>
        <v>0</v>
      </c>
      <c r="AG49" s="195">
        <f t="shared" si="58"/>
        <v>0</v>
      </c>
      <c r="AH49" s="196">
        <f t="shared" si="48"/>
        <v>0</v>
      </c>
      <c r="AI49" s="641">
        <f t="shared" si="60"/>
        <v>0</v>
      </c>
      <c r="AJ49" s="652">
        <f t="shared" si="61"/>
        <v>0</v>
      </c>
      <c r="AK49" s="652">
        <f t="shared" si="62"/>
        <v>0</v>
      </c>
      <c r="AL49" s="682">
        <f t="shared" si="63"/>
        <v>0</v>
      </c>
      <c r="AM49" s="198">
        <f t="shared" si="64"/>
        <v>0</v>
      </c>
      <c r="AN49" s="196">
        <f t="shared" si="65"/>
        <v>0</v>
      </c>
      <c r="AO49" s="641">
        <f t="shared" si="66"/>
        <v>0</v>
      </c>
      <c r="AP49" s="652">
        <f t="shared" si="67"/>
        <v>0</v>
      </c>
      <c r="AQ49" s="652">
        <f t="shared" si="68"/>
        <v>0</v>
      </c>
      <c r="AR49" s="654">
        <f t="shared" si="69"/>
        <v>0</v>
      </c>
      <c r="AS49" s="44"/>
      <c r="AT49" s="24"/>
      <c r="AU49" s="24"/>
    </row>
    <row r="50" spans="1:47" ht="13">
      <c r="A50" s="23"/>
      <c r="B50" s="1116"/>
      <c r="C50" s="1146"/>
      <c r="D50" s="1148"/>
      <c r="E50" s="1122"/>
      <c r="F50" s="1151"/>
      <c r="G50" s="495" t="s">
        <v>109</v>
      </c>
      <c r="H50" s="836"/>
      <c r="I50" s="837"/>
      <c r="J50" s="858"/>
      <c r="K50" s="859"/>
      <c r="L50" s="859"/>
      <c r="M50" s="860"/>
      <c r="N50" s="495" t="s">
        <v>109</v>
      </c>
      <c r="O50" s="199">
        <f>'EnC1_2017-22_DEAL_ONF_Animation'!H50+'EnC2_2018-22_FEDER_ONF_Conserv'!H50+'EnC3_2019-21_OFB-DEAL_ONF_Coli'!H50+'EnC4_2018-20_MTE_ONF_MIGBio'!H50+'EnC5_2020_DEAL_Titè_IPA Desira'!H50+'Sol1_2018_DEAL_ONF_Lutte IC DSD'!H50+'Sol2_2019_DEAL_ONF_Lutte IC'!H50+'€8-xxxx(AAAA-AAAA)'!H50+'€9-xxxx(AAAA-AAAA)'!H50+'€10-xxxx(AAAA-AAAA)'!H50+'€11-xxxx(AAAA-AAAA)'!H50+'€12-xxxx(AAAA-AAAA)'!H50+'€13-xxxx(AAAA-AAAA)'!H50+'€14-xxxx(AAAA-AAAA)'!H50+'€15-xxxx(AAAA-AAAA)'!H50+'€16-xxxx(AAAA-AAAA)'!H50+'€17-xxxx(AAAA-AAAA)'!H50+'€18-xxxx(AAAA-AAAA)'!H50+'€19-xxxx(AAAA-AAAA)'!H50+'€20-xxxx(AAAA-AAAA)'!H50</f>
        <v>0</v>
      </c>
      <c r="P50" s="200">
        <f>'EnC1_2017-22_DEAL_ONF_Animation'!I50+'EnC2_2018-22_FEDER_ONF_Conserv'!I50+'EnC3_2019-21_OFB-DEAL_ONF_Coli'!I50+'EnC4_2018-20_MTE_ONF_MIGBio'!I50+'EnC5_2020_DEAL_Titè_IPA Desira'!I50+'Sol1_2018_DEAL_ONF_Lutte IC DSD'!I50+'Sol2_2019_DEAL_ONF_Lutte IC'!I50+'€8-xxxx(AAAA-AAAA)'!I50+'€9-xxxx(AAAA-AAAA)'!I50+'€10-xxxx(AAAA-AAAA)'!I50+'€11-xxxx(AAAA-AAAA)'!I50+'€12-xxxx(AAAA-AAAA)'!I50+'€13-xxxx(AAAA-AAAA)'!I50+'€14-xxxx(AAAA-AAAA)'!I50+'€15-xxxx(AAAA-AAAA)'!I50+'€16-xxxx(AAAA-AAAA)'!I50+'€17-xxxx(AAAA-AAAA)'!I50+'€18-xxxx(AAAA-AAAA)'!I50+'€19-xxxx(AAAA-AAAA)'!I50+'€20-xxxx(AAAA-AAAA)'!I50</f>
        <v>0</v>
      </c>
      <c r="Q50" s="229">
        <f>'EnC1_2017-22_DEAL_ONF_Animation'!J50+'EnC2_2018-22_FEDER_ONF_Conserv'!J50+'EnC3_2019-21_OFB-DEAL_ONF_Coli'!J50+'EnC4_2018-20_MTE_ONF_MIGBio'!J50+'EnC5_2020_DEAL_Titè_IPA Desira'!J50+'Sol1_2018_DEAL_ONF_Lutte IC DSD'!J50+'Sol2_2019_DEAL_ONF_Lutte IC'!J50+'€8-xxxx(AAAA-AAAA)'!J50+'€9-xxxx(AAAA-AAAA)'!J50+'€10-xxxx(AAAA-AAAA)'!J50+'€11-xxxx(AAAA-AAAA)'!J50+'€12-xxxx(AAAA-AAAA)'!J50+'€13-xxxx(AAAA-AAAA)'!J50+'€14-xxxx(AAAA-AAAA)'!J50+'€15-xxxx(AAAA-AAAA)'!J50+'€16-xxxx(AAAA-AAAA)'!J50+'€17-xxxx(AAAA-AAAA)'!J50+'€18-xxxx(AAAA-AAAA)'!J50+'€19-xxxx(AAAA-AAAA)'!J50+'€20-xxxx(AAAA-AAAA)'!J50</f>
        <v>0</v>
      </c>
      <c r="R50" s="153">
        <f>'EnC1_2017-22_DEAL_ONF_Animation'!K50+'EnC2_2018-22_FEDER_ONF_Conserv'!K50+'EnC3_2019-21_OFB-DEAL_ONF_Coli'!K50+'EnC4_2018-20_MTE_ONF_MIGBio'!K50+'EnC5_2020_DEAL_Titè_IPA Desira'!K50+'Sol1_2018_DEAL_ONF_Lutte IC DSD'!K50+'Sol2_2019_DEAL_ONF_Lutte IC'!K50+'€8-xxxx(AAAA-AAAA)'!K50+'€9-xxxx(AAAA-AAAA)'!K50+'€10-xxxx(AAAA-AAAA)'!K50+'€11-xxxx(AAAA-AAAA)'!K50+'€12-xxxx(AAAA-AAAA)'!K50+'€13-xxxx(AAAA-AAAA)'!K50+'€14-xxxx(AAAA-AAAA)'!K50+'€15-xxxx(AAAA-AAAA)'!K50+'€16-xxxx(AAAA-AAAA)'!K50+'€17-xxxx(AAAA-AAAA)'!K50+'€18-xxxx(AAAA-AAAA)'!K50+'€19-xxxx(AAAA-AAAA)'!K50+'€20-xxxx(AAAA-AAAA)'!K50</f>
        <v>0</v>
      </c>
      <c r="S50" s="153">
        <f>'EnC1_2017-22_DEAL_ONF_Animation'!L50+'EnC2_2018-22_FEDER_ONF_Conserv'!L50+'EnC3_2019-21_OFB-DEAL_ONF_Coli'!L50+'EnC4_2018-20_MTE_ONF_MIGBio'!L50+'EnC5_2020_DEAL_Titè_IPA Desira'!L50+'Sol1_2018_DEAL_ONF_Lutte IC DSD'!L50+'Sol2_2019_DEAL_ONF_Lutte IC'!L50+'€8-xxxx(AAAA-AAAA)'!L50+'€9-xxxx(AAAA-AAAA)'!L50+'€10-xxxx(AAAA-AAAA)'!L50+'€11-xxxx(AAAA-AAAA)'!L50+'€12-xxxx(AAAA-AAAA)'!L50+'€13-xxxx(AAAA-AAAA)'!L50+'€14-xxxx(AAAA-AAAA)'!L50+'€15-xxxx(AAAA-AAAA)'!L50+'€16-xxxx(AAAA-AAAA)'!L50+'€17-xxxx(AAAA-AAAA)'!L50+'€18-xxxx(AAAA-AAAA)'!L50+'€19-xxxx(AAAA-AAAA)'!L50+'€20-xxxx(AAAA-AAAA)'!L50</f>
        <v>0</v>
      </c>
      <c r="T50" s="190">
        <f>'EnC1_2017-22_DEAL_ONF_Animation'!M50+'EnC2_2018-22_FEDER_ONF_Conserv'!M50+'EnC3_2019-21_OFB-DEAL_ONF_Coli'!M50+'EnC4_2018-20_MTE_ONF_MIGBio'!M50+'EnC5_2020_DEAL_Titè_IPA Desira'!M50+'Sol1_2018_DEAL_ONF_Lutte IC DSD'!M50+'Sol2_2019_DEAL_ONF_Lutte IC'!M50+'€8-xxxx(AAAA-AAAA)'!M50+'€9-xxxx(AAAA-AAAA)'!M50+'€10-xxxx(AAAA-AAAA)'!M50+'€11-xxxx(AAAA-AAAA)'!M50+'€12-xxxx(AAAA-AAAA)'!M50+'€13-xxxx(AAAA-AAAA)'!M50+'€14-xxxx(AAAA-AAAA)'!M50+'€15-xxxx(AAAA-AAAA)'!M50+'€16-xxxx(AAAA-AAAA)'!M50+'€17-xxxx(AAAA-AAAA)'!M50+'€18-xxxx(AAAA-AAAA)'!M50+'€19-xxxx(AAAA-AAAA)'!M50+'€20-xxxx(AAAA-AAAA)'!M50</f>
        <v>0</v>
      </c>
      <c r="U50" s="199">
        <f>'EnC1_2017-22_DEAL_ONF_Animation'!N50+'EnC2_2018-22_FEDER_ONF_Conserv'!N50+'EnC3_2019-21_OFB-DEAL_ONF_Coli'!N50+'EnC4_2018-20_MTE_ONF_MIGBio'!N50+'EnC5_2020_DEAL_Titè_IPA Desira'!N50+'Sol1_2018_DEAL_ONF_Lutte IC DSD'!N50+'Sol2_2019_DEAL_ONF_Lutte IC'!N50+'€8-xxxx(AAAA-AAAA)'!N50+'€9-xxxx(AAAA-AAAA)'!N50+'€10-xxxx(AAAA-AAAA)'!N50+'€11-xxxx(AAAA-AAAA)'!N50+'€12-xxxx(AAAA-AAAA)'!N50+'€13-xxxx(AAAA-AAAA)'!N50+'€14-xxxx(AAAA-AAAA)'!N50+'€15-xxxx(AAAA-AAAA)'!N50+'€16-xxxx(AAAA-AAAA)'!N50+'€17-xxxx(AAAA-AAAA)'!N50+'€18-xxxx(AAAA-AAAA)'!N50+'€19-xxxx(AAAA-AAAA)'!N50+'€20-xxxx(AAAA-AAAA)'!N50</f>
        <v>0</v>
      </c>
      <c r="V50" s="200">
        <f>'EnC1_2017-22_DEAL_ONF_Animation'!O50+'EnC2_2018-22_FEDER_ONF_Conserv'!O50+'EnC3_2019-21_OFB-DEAL_ONF_Coli'!O50+'EnC4_2018-20_MTE_ONF_MIGBio'!O50+'EnC5_2020_DEAL_Titè_IPA Desira'!O50+'Sol1_2018_DEAL_ONF_Lutte IC DSD'!O50+'Sol2_2019_DEAL_ONF_Lutte IC'!O50+'€8-xxxx(AAAA-AAAA)'!O50+'€9-xxxx(AAAA-AAAA)'!O50+'€10-xxxx(AAAA-AAAA)'!O50+'€11-xxxx(AAAA-AAAA)'!O50+'€12-xxxx(AAAA-AAAA)'!O50+'€13-xxxx(AAAA-AAAA)'!O50+'€14-xxxx(AAAA-AAAA)'!O50+'€15-xxxx(AAAA-AAAA)'!O50+'€16-xxxx(AAAA-AAAA)'!O50+'€17-xxxx(AAAA-AAAA)'!O50+'€18-xxxx(AAAA-AAAA)'!O50+'€19-xxxx(AAAA-AAAA)'!O50+'€20-xxxx(AAAA-AAAA)'!O50</f>
        <v>0</v>
      </c>
      <c r="W50" s="229">
        <f>'EnC1_2017-22_DEAL_ONF_Animation'!P50+'EnC2_2018-22_FEDER_ONF_Conserv'!P50+'EnC3_2019-21_OFB-DEAL_ONF_Coli'!P50+'EnC4_2018-20_MTE_ONF_MIGBio'!P50+'EnC5_2020_DEAL_Titè_IPA Desira'!P50+'Sol1_2018_DEAL_ONF_Lutte IC DSD'!P50+'Sol2_2019_DEAL_ONF_Lutte IC'!P50+'€8-xxxx(AAAA-AAAA)'!P50+'€9-xxxx(AAAA-AAAA)'!P50+'€10-xxxx(AAAA-AAAA)'!P50+'€11-xxxx(AAAA-AAAA)'!P50+'€12-xxxx(AAAA-AAAA)'!P50+'€13-xxxx(AAAA-AAAA)'!P50+'€14-xxxx(AAAA-AAAA)'!P50+'€15-xxxx(AAAA-AAAA)'!P50+'€16-xxxx(AAAA-AAAA)'!P50+'€17-xxxx(AAAA-AAAA)'!P50+'€18-xxxx(AAAA-AAAA)'!P50+'€19-xxxx(AAAA-AAAA)'!P50+'€20-xxxx(AAAA-AAAA)'!P50</f>
        <v>0</v>
      </c>
      <c r="X50" s="153">
        <f>'EnC1_2017-22_DEAL_ONF_Animation'!Q50+'EnC2_2018-22_FEDER_ONF_Conserv'!Q50+'EnC3_2019-21_OFB-DEAL_ONF_Coli'!Q50+'EnC4_2018-20_MTE_ONF_MIGBio'!Q50+'EnC5_2020_DEAL_Titè_IPA Desira'!Q50+'Sol1_2018_DEAL_ONF_Lutte IC DSD'!Q50+'Sol2_2019_DEAL_ONF_Lutte IC'!Q50+'€8-xxxx(AAAA-AAAA)'!Q50+'€9-xxxx(AAAA-AAAA)'!Q50+'€10-xxxx(AAAA-AAAA)'!Q50+'€11-xxxx(AAAA-AAAA)'!Q50+'€12-xxxx(AAAA-AAAA)'!Q50+'€13-xxxx(AAAA-AAAA)'!Q50+'€14-xxxx(AAAA-AAAA)'!Q50+'€15-xxxx(AAAA-AAAA)'!Q50+'€16-xxxx(AAAA-AAAA)'!Q50+'€17-xxxx(AAAA-AAAA)'!Q50+'€18-xxxx(AAAA-AAAA)'!Q50+'€19-xxxx(AAAA-AAAA)'!Q50+'€20-xxxx(AAAA-AAAA)'!Q50</f>
        <v>0</v>
      </c>
      <c r="Y50" s="153">
        <f>'EnC1_2017-22_DEAL_ONF_Animation'!R50+'EnC2_2018-22_FEDER_ONF_Conserv'!R50+'EnC3_2019-21_OFB-DEAL_ONF_Coli'!R50+'EnC4_2018-20_MTE_ONF_MIGBio'!R50+'EnC5_2020_DEAL_Titè_IPA Desira'!R50+'Sol1_2018_DEAL_ONF_Lutte IC DSD'!R50+'Sol2_2019_DEAL_ONF_Lutte IC'!R50+'€8-xxxx(AAAA-AAAA)'!R50+'€9-xxxx(AAAA-AAAA)'!R50+'€10-xxxx(AAAA-AAAA)'!R50+'€11-xxxx(AAAA-AAAA)'!R50+'€12-xxxx(AAAA-AAAA)'!R50+'€13-xxxx(AAAA-AAAA)'!R50+'€14-xxxx(AAAA-AAAA)'!R50+'€15-xxxx(AAAA-AAAA)'!R50+'€16-xxxx(AAAA-AAAA)'!R50+'€17-xxxx(AAAA-AAAA)'!R50+'€18-xxxx(AAAA-AAAA)'!R50+'€19-xxxx(AAAA-AAAA)'!R50+'€20-xxxx(AAAA-AAAA)'!R50</f>
        <v>0</v>
      </c>
      <c r="Z50" s="154">
        <f>'EnC1_2017-22_DEAL_ONF_Animation'!S50+'EnC2_2018-22_FEDER_ONF_Conserv'!S50+'EnC3_2019-21_OFB-DEAL_ONF_Coli'!S50+'EnC4_2018-20_MTE_ONF_MIGBio'!S50+'EnC5_2020_DEAL_Titè_IPA Desira'!S50+'Sol1_2018_DEAL_ONF_Lutte IC DSD'!S50+'Sol2_2019_DEAL_ONF_Lutte IC'!S50+'€8-xxxx(AAAA-AAAA)'!S50+'€9-xxxx(AAAA-AAAA)'!S50+'€10-xxxx(AAAA-AAAA)'!S50+'€11-xxxx(AAAA-AAAA)'!S50+'€12-xxxx(AAAA-AAAA)'!S50+'€13-xxxx(AAAA-AAAA)'!S50+'€14-xxxx(AAAA-AAAA)'!S50+'€15-xxxx(AAAA-AAAA)'!S50+'€16-xxxx(AAAA-AAAA)'!S50+'€17-xxxx(AAAA-AAAA)'!S50+'€18-xxxx(AAAA-AAAA)'!S50+'€19-xxxx(AAAA-AAAA)'!S50+'€20-xxxx(AAAA-AAAA)'!S50</f>
        <v>0</v>
      </c>
      <c r="AA50" s="201">
        <f>'EnC1_2017-22_DEAL_ONF_Animation'!T50+'EnC2_2018-22_FEDER_ONF_Conserv'!T50+'EnC3_2019-21_OFB-DEAL_ONF_Coli'!T50+'EnC4_2018-20_MTE_ONF_MIGBio'!T50+'EnC5_2020_DEAL_Titè_IPA Desira'!T50+'Sol1_2018_DEAL_ONF_Lutte IC DSD'!T50+'Sol2_2019_DEAL_ONF_Lutte IC'!T50+'€8-xxxx(AAAA-AAAA)'!T50+'€9-xxxx(AAAA-AAAA)'!T50+'€10-xxxx(AAAA-AAAA)'!T50+'€11-xxxx(AAAA-AAAA)'!T50+'€12-xxxx(AAAA-AAAA)'!T50+'€13-xxxx(AAAA-AAAA)'!T50+'€14-xxxx(AAAA-AAAA)'!T50+'€15-xxxx(AAAA-AAAA)'!T50+'€16-xxxx(AAAA-AAAA)'!T50+'€17-xxxx(AAAA-AAAA)'!T50+'€18-xxxx(AAAA-AAAA)'!T50+'€19-xxxx(AAAA-AAAA)'!T50+'€20-xxxx(AAAA-AAAA)'!T50</f>
        <v>0</v>
      </c>
      <c r="AB50" s="202">
        <f>'EnC1_2017-22_DEAL_ONF_Animation'!U50+'EnC2_2018-22_FEDER_ONF_Conserv'!U50+'EnC3_2019-21_OFB-DEAL_ONF_Coli'!U50+'EnC4_2018-20_MTE_ONF_MIGBio'!U50+'EnC5_2020_DEAL_Titè_IPA Desira'!U50+'Sol1_2018_DEAL_ONF_Lutte IC DSD'!U50+'Sol2_2019_DEAL_ONF_Lutte IC'!U50+'€8-xxxx(AAAA-AAAA)'!U50+'€9-xxxx(AAAA-AAAA)'!U50+'€10-xxxx(AAAA-AAAA)'!U50+'€11-xxxx(AAAA-AAAA)'!U50+'€12-xxxx(AAAA-AAAA)'!U50+'€13-xxxx(AAAA-AAAA)'!U50+'€14-xxxx(AAAA-AAAA)'!U50+'€15-xxxx(AAAA-AAAA)'!U50+'€16-xxxx(AAAA-AAAA)'!U50+'€17-xxxx(AAAA-AAAA)'!U50+'€18-xxxx(AAAA-AAAA)'!U50+'€19-xxxx(AAAA-AAAA)'!U50+'€20-xxxx(AAAA-AAAA)'!U50</f>
        <v>0</v>
      </c>
      <c r="AC50" s="230">
        <f>'EnC1_2017-22_DEAL_ONF_Animation'!V50+'EnC2_2018-22_FEDER_ONF_Conserv'!V50+'EnC3_2019-21_OFB-DEAL_ONF_Coli'!V50+'EnC4_2018-20_MTE_ONF_MIGBio'!V50+'EnC5_2020_DEAL_Titè_IPA Desira'!V50+'Sol1_2018_DEAL_ONF_Lutte IC DSD'!V50+'Sol2_2019_DEAL_ONF_Lutte IC'!V50+'€8-xxxx(AAAA-AAAA)'!V50+'€9-xxxx(AAAA-AAAA)'!V50+'€10-xxxx(AAAA-AAAA)'!V50+'€11-xxxx(AAAA-AAAA)'!V50+'€12-xxxx(AAAA-AAAA)'!V50+'€13-xxxx(AAAA-AAAA)'!V50+'€14-xxxx(AAAA-AAAA)'!V50+'€15-xxxx(AAAA-AAAA)'!V50+'€16-xxxx(AAAA-AAAA)'!V50+'€17-xxxx(AAAA-AAAA)'!V50+'€18-xxxx(AAAA-AAAA)'!V50+'€19-xxxx(AAAA-AAAA)'!V50+'€20-xxxx(AAAA-AAAA)'!V50</f>
        <v>0</v>
      </c>
      <c r="AD50" s="193">
        <f>'EnC1_2017-22_DEAL_ONF_Animation'!W50+'EnC2_2018-22_FEDER_ONF_Conserv'!W50+'EnC3_2019-21_OFB-DEAL_ONF_Coli'!W50+'EnC4_2018-20_MTE_ONF_MIGBio'!W50+'EnC5_2020_DEAL_Titè_IPA Desira'!W50+'Sol1_2018_DEAL_ONF_Lutte IC DSD'!W50+'Sol2_2019_DEAL_ONF_Lutte IC'!W50+'€8-xxxx(AAAA-AAAA)'!W50+'€9-xxxx(AAAA-AAAA)'!W50+'€10-xxxx(AAAA-AAAA)'!W50+'€11-xxxx(AAAA-AAAA)'!W50+'€12-xxxx(AAAA-AAAA)'!W50+'€13-xxxx(AAAA-AAAA)'!W50+'€14-xxxx(AAAA-AAAA)'!W50+'€15-xxxx(AAAA-AAAA)'!W50+'€16-xxxx(AAAA-AAAA)'!W50+'€17-xxxx(AAAA-AAAA)'!W50+'€18-xxxx(AAAA-AAAA)'!W50+'€19-xxxx(AAAA-AAAA)'!W50+'€20-xxxx(AAAA-AAAA)'!W50</f>
        <v>0</v>
      </c>
      <c r="AE50" s="193">
        <f>'EnC1_2017-22_DEAL_ONF_Animation'!X50+'EnC2_2018-22_FEDER_ONF_Conserv'!X50+'EnC3_2019-21_OFB-DEAL_ONF_Coli'!X50+'EnC4_2018-20_MTE_ONF_MIGBio'!X50+'EnC5_2020_DEAL_Titè_IPA Desira'!X50+'Sol1_2018_DEAL_ONF_Lutte IC DSD'!X50+'Sol2_2019_DEAL_ONF_Lutte IC'!X50+'€8-xxxx(AAAA-AAAA)'!X50+'€9-xxxx(AAAA-AAAA)'!X50+'€10-xxxx(AAAA-AAAA)'!X50+'€11-xxxx(AAAA-AAAA)'!X50+'€12-xxxx(AAAA-AAAA)'!X50+'€13-xxxx(AAAA-AAAA)'!X50+'€14-xxxx(AAAA-AAAA)'!X50+'€15-xxxx(AAAA-AAAA)'!X50+'€16-xxxx(AAAA-AAAA)'!X50+'€17-xxxx(AAAA-AAAA)'!X50+'€18-xxxx(AAAA-AAAA)'!X50+'€19-xxxx(AAAA-AAAA)'!X50+'€20-xxxx(AAAA-AAAA)'!X50</f>
        <v>0</v>
      </c>
      <c r="AF50" s="194">
        <f>'EnC1_2017-22_DEAL_ONF_Animation'!Y50+'EnC2_2018-22_FEDER_ONF_Conserv'!Y50+'EnC3_2019-21_OFB-DEAL_ONF_Coli'!Y50+'EnC4_2018-20_MTE_ONF_MIGBio'!Y50+'EnC5_2020_DEAL_Titè_IPA Desira'!Y50+'Sol1_2018_DEAL_ONF_Lutte IC DSD'!Y50+'Sol2_2019_DEAL_ONF_Lutte IC'!Y50+'€8-xxxx(AAAA-AAAA)'!Y50+'€9-xxxx(AAAA-AAAA)'!Y50+'€10-xxxx(AAAA-AAAA)'!Y50+'€11-xxxx(AAAA-AAAA)'!Y50+'€12-xxxx(AAAA-AAAA)'!Y50+'€13-xxxx(AAAA-AAAA)'!Y50+'€14-xxxx(AAAA-AAAA)'!Y50+'€15-xxxx(AAAA-AAAA)'!Y50+'€16-xxxx(AAAA-AAAA)'!Y50+'€17-xxxx(AAAA-AAAA)'!Y50+'€18-xxxx(AAAA-AAAA)'!Y50+'€19-xxxx(AAAA-AAAA)'!Y50+'€20-xxxx(AAAA-AAAA)'!Y50</f>
        <v>0</v>
      </c>
      <c r="AG50" s="203">
        <f t="shared" si="58"/>
        <v>0</v>
      </c>
      <c r="AH50" s="204">
        <f t="shared" si="48"/>
        <v>0</v>
      </c>
      <c r="AI50" s="683">
        <f t="shared" si="60"/>
        <v>0</v>
      </c>
      <c r="AJ50" s="627">
        <f t="shared" si="61"/>
        <v>0</v>
      </c>
      <c r="AK50" s="627">
        <f t="shared" si="62"/>
        <v>0</v>
      </c>
      <c r="AL50" s="684">
        <f t="shared" si="63"/>
        <v>0</v>
      </c>
      <c r="AM50" s="205">
        <f t="shared" si="64"/>
        <v>0</v>
      </c>
      <c r="AN50" s="204">
        <f t="shared" si="65"/>
        <v>0</v>
      </c>
      <c r="AO50" s="683">
        <f t="shared" si="66"/>
        <v>0</v>
      </c>
      <c r="AP50" s="627">
        <f t="shared" si="67"/>
        <v>0</v>
      </c>
      <c r="AQ50" s="627">
        <f t="shared" si="68"/>
        <v>0</v>
      </c>
      <c r="AR50" s="633">
        <f t="shared" si="69"/>
        <v>0</v>
      </c>
      <c r="AS50" s="45"/>
      <c r="AT50" s="24"/>
      <c r="AU50" s="24"/>
    </row>
    <row r="51" spans="1:47" s="38" customFormat="1" ht="12.5" customHeight="1">
      <c r="A51" s="23"/>
      <c r="B51" s="1116"/>
      <c r="C51" s="1146"/>
      <c r="D51" s="1148" t="s">
        <v>30</v>
      </c>
      <c r="E51" s="1128" t="s">
        <v>77</v>
      </c>
      <c r="F51" s="1136">
        <v>2</v>
      </c>
      <c r="G51" s="496" t="s">
        <v>106</v>
      </c>
      <c r="H51" s="866">
        <v>0</v>
      </c>
      <c r="I51" s="832"/>
      <c r="J51" s="840"/>
      <c r="K51" s="840"/>
      <c r="L51" s="840"/>
      <c r="M51" s="841"/>
      <c r="N51" s="496" t="s">
        <v>106</v>
      </c>
      <c r="O51" s="206">
        <f>'EnC1_2017-22_DEAL_ONF_Animation'!H51+'EnC2_2018-22_FEDER_ONF_Conserv'!H51+'EnC3_2019-21_OFB-DEAL_ONF_Coli'!H51+'EnC4_2018-20_MTE_ONF_MIGBio'!H51+'EnC5_2020_DEAL_Titè_IPA Desira'!H51+'Sol1_2018_DEAL_ONF_Lutte IC DSD'!H51+'Sol2_2019_DEAL_ONF_Lutte IC'!H51+'€8-xxxx(AAAA-AAAA)'!H51+'€9-xxxx(AAAA-AAAA)'!H51+'€10-xxxx(AAAA-AAAA)'!H51+'€11-xxxx(AAAA-AAAA)'!H51+'€12-xxxx(AAAA-AAAA)'!H51+'€13-xxxx(AAAA-AAAA)'!H51+'€14-xxxx(AAAA-AAAA)'!H51+'€15-xxxx(AAAA-AAAA)'!H51+'€16-xxxx(AAAA-AAAA)'!H51+'€17-xxxx(AAAA-AAAA)'!H51+'€18-xxxx(AAAA-AAAA)'!H51+'€19-xxxx(AAAA-AAAA)'!H51+'€20-xxxx(AAAA-AAAA)'!H51</f>
        <v>0</v>
      </c>
      <c r="P51" s="207">
        <f>'EnC1_2017-22_DEAL_ONF_Animation'!I51+'EnC2_2018-22_FEDER_ONF_Conserv'!I51+'EnC3_2019-21_OFB-DEAL_ONF_Coli'!I51+'EnC4_2018-20_MTE_ONF_MIGBio'!I51+'EnC5_2020_DEAL_Titè_IPA Desira'!I51+'Sol1_2018_DEAL_ONF_Lutte IC DSD'!I51+'Sol2_2019_DEAL_ONF_Lutte IC'!I51+'€8-xxxx(AAAA-AAAA)'!I51+'€9-xxxx(AAAA-AAAA)'!I51+'€10-xxxx(AAAA-AAAA)'!I51+'€11-xxxx(AAAA-AAAA)'!I51+'€12-xxxx(AAAA-AAAA)'!I51+'€13-xxxx(AAAA-AAAA)'!I51+'€14-xxxx(AAAA-AAAA)'!I51+'€15-xxxx(AAAA-AAAA)'!I51+'€16-xxxx(AAAA-AAAA)'!I51+'€17-xxxx(AAAA-AAAA)'!I51+'€18-xxxx(AAAA-AAAA)'!I51+'€19-xxxx(AAAA-AAAA)'!I51+'€20-xxxx(AAAA-AAAA)'!I51</f>
        <v>0</v>
      </c>
      <c r="Q51" s="215">
        <f>'EnC1_2017-22_DEAL_ONF_Animation'!J51+'EnC2_2018-22_FEDER_ONF_Conserv'!J51+'EnC3_2019-21_OFB-DEAL_ONF_Coli'!J51+'EnC4_2018-20_MTE_ONF_MIGBio'!J51+'EnC5_2020_DEAL_Titè_IPA Desira'!J51+'Sol1_2018_DEAL_ONF_Lutte IC DSD'!J51+'Sol2_2019_DEAL_ONF_Lutte IC'!J51+'€8-xxxx(AAAA-AAAA)'!J51+'€9-xxxx(AAAA-AAAA)'!J51+'€10-xxxx(AAAA-AAAA)'!J51+'€11-xxxx(AAAA-AAAA)'!J51+'€12-xxxx(AAAA-AAAA)'!J51+'€13-xxxx(AAAA-AAAA)'!J51+'€14-xxxx(AAAA-AAAA)'!J51+'€15-xxxx(AAAA-AAAA)'!J51+'€16-xxxx(AAAA-AAAA)'!J51+'€17-xxxx(AAAA-AAAA)'!J51+'€18-xxxx(AAAA-AAAA)'!J51+'€19-xxxx(AAAA-AAAA)'!J51+'€20-xxxx(AAAA-AAAA)'!J51</f>
        <v>0</v>
      </c>
      <c r="R51" s="215">
        <f>'EnC1_2017-22_DEAL_ONF_Animation'!K51+'EnC2_2018-22_FEDER_ONF_Conserv'!K51+'EnC3_2019-21_OFB-DEAL_ONF_Coli'!K51+'EnC4_2018-20_MTE_ONF_MIGBio'!K51+'EnC5_2020_DEAL_Titè_IPA Desira'!K51+'Sol1_2018_DEAL_ONF_Lutte IC DSD'!K51+'Sol2_2019_DEAL_ONF_Lutte IC'!K51+'€8-xxxx(AAAA-AAAA)'!K51+'€9-xxxx(AAAA-AAAA)'!K51+'€10-xxxx(AAAA-AAAA)'!K51+'€11-xxxx(AAAA-AAAA)'!K51+'€12-xxxx(AAAA-AAAA)'!K51+'€13-xxxx(AAAA-AAAA)'!K51+'€14-xxxx(AAAA-AAAA)'!K51+'€15-xxxx(AAAA-AAAA)'!K51+'€16-xxxx(AAAA-AAAA)'!K51+'€17-xxxx(AAAA-AAAA)'!K51+'€18-xxxx(AAAA-AAAA)'!K51+'€19-xxxx(AAAA-AAAA)'!K51+'€20-xxxx(AAAA-AAAA)'!K51</f>
        <v>0</v>
      </c>
      <c r="S51" s="215">
        <f>'EnC1_2017-22_DEAL_ONF_Animation'!L51+'EnC2_2018-22_FEDER_ONF_Conserv'!L51+'EnC3_2019-21_OFB-DEAL_ONF_Coli'!L51+'EnC4_2018-20_MTE_ONF_MIGBio'!L51+'EnC5_2020_DEAL_Titè_IPA Desira'!L51+'Sol1_2018_DEAL_ONF_Lutte IC DSD'!L51+'Sol2_2019_DEAL_ONF_Lutte IC'!L51+'€8-xxxx(AAAA-AAAA)'!L51+'€9-xxxx(AAAA-AAAA)'!L51+'€10-xxxx(AAAA-AAAA)'!L51+'€11-xxxx(AAAA-AAAA)'!L51+'€12-xxxx(AAAA-AAAA)'!L51+'€13-xxxx(AAAA-AAAA)'!L51+'€14-xxxx(AAAA-AAAA)'!L51+'€15-xxxx(AAAA-AAAA)'!L51+'€16-xxxx(AAAA-AAAA)'!L51+'€17-xxxx(AAAA-AAAA)'!L51+'€18-xxxx(AAAA-AAAA)'!L51+'€19-xxxx(AAAA-AAAA)'!L51+'€20-xxxx(AAAA-AAAA)'!L51</f>
        <v>0</v>
      </c>
      <c r="T51" s="216">
        <f>'EnC1_2017-22_DEAL_ONF_Animation'!M51+'EnC2_2018-22_FEDER_ONF_Conserv'!M51+'EnC3_2019-21_OFB-DEAL_ONF_Coli'!M51+'EnC4_2018-20_MTE_ONF_MIGBio'!M51+'EnC5_2020_DEAL_Titè_IPA Desira'!M51+'Sol1_2018_DEAL_ONF_Lutte IC DSD'!M51+'Sol2_2019_DEAL_ONF_Lutte IC'!M51+'€8-xxxx(AAAA-AAAA)'!M51+'€9-xxxx(AAAA-AAAA)'!M51+'€10-xxxx(AAAA-AAAA)'!M51+'€11-xxxx(AAAA-AAAA)'!M51+'€12-xxxx(AAAA-AAAA)'!M51+'€13-xxxx(AAAA-AAAA)'!M51+'€14-xxxx(AAAA-AAAA)'!M51+'€15-xxxx(AAAA-AAAA)'!M51+'€16-xxxx(AAAA-AAAA)'!M51+'€17-xxxx(AAAA-AAAA)'!M51+'€18-xxxx(AAAA-AAAA)'!M51+'€19-xxxx(AAAA-AAAA)'!M51+'€20-xxxx(AAAA-AAAA)'!M51</f>
        <v>0</v>
      </c>
      <c r="U51" s="206">
        <f>'EnC1_2017-22_DEAL_ONF_Animation'!N51+'EnC2_2018-22_FEDER_ONF_Conserv'!N51+'EnC3_2019-21_OFB-DEAL_ONF_Coli'!N51+'EnC4_2018-20_MTE_ONF_MIGBio'!N51+'EnC5_2020_DEAL_Titè_IPA Desira'!N51+'Sol1_2018_DEAL_ONF_Lutte IC DSD'!N51+'Sol2_2019_DEAL_ONF_Lutte IC'!N51+'€8-xxxx(AAAA-AAAA)'!N51+'€9-xxxx(AAAA-AAAA)'!N51+'€10-xxxx(AAAA-AAAA)'!N51+'€11-xxxx(AAAA-AAAA)'!N51+'€12-xxxx(AAAA-AAAA)'!N51+'€13-xxxx(AAAA-AAAA)'!N51+'€14-xxxx(AAAA-AAAA)'!N51+'€15-xxxx(AAAA-AAAA)'!N51+'€16-xxxx(AAAA-AAAA)'!N51+'€17-xxxx(AAAA-AAAA)'!N51+'€18-xxxx(AAAA-AAAA)'!N51+'€19-xxxx(AAAA-AAAA)'!N51+'€20-xxxx(AAAA-AAAA)'!N51</f>
        <v>0</v>
      </c>
      <c r="V51" s="207">
        <f>'EnC1_2017-22_DEAL_ONF_Animation'!O51+'EnC2_2018-22_FEDER_ONF_Conserv'!O51+'EnC3_2019-21_OFB-DEAL_ONF_Coli'!O51+'EnC4_2018-20_MTE_ONF_MIGBio'!O51+'EnC5_2020_DEAL_Titè_IPA Desira'!O51+'Sol1_2018_DEAL_ONF_Lutte IC DSD'!O51+'Sol2_2019_DEAL_ONF_Lutte IC'!O51+'€8-xxxx(AAAA-AAAA)'!O51+'€9-xxxx(AAAA-AAAA)'!O51+'€10-xxxx(AAAA-AAAA)'!O51+'€11-xxxx(AAAA-AAAA)'!O51+'€12-xxxx(AAAA-AAAA)'!O51+'€13-xxxx(AAAA-AAAA)'!O51+'€14-xxxx(AAAA-AAAA)'!O51+'€15-xxxx(AAAA-AAAA)'!O51+'€16-xxxx(AAAA-AAAA)'!O51+'€17-xxxx(AAAA-AAAA)'!O51+'€18-xxxx(AAAA-AAAA)'!O51+'€19-xxxx(AAAA-AAAA)'!O51+'€20-xxxx(AAAA-AAAA)'!O51</f>
        <v>0</v>
      </c>
      <c r="W51" s="215">
        <f>'EnC1_2017-22_DEAL_ONF_Animation'!P51+'EnC2_2018-22_FEDER_ONF_Conserv'!P51+'EnC3_2019-21_OFB-DEAL_ONF_Coli'!P51+'EnC4_2018-20_MTE_ONF_MIGBio'!P51+'EnC5_2020_DEAL_Titè_IPA Desira'!P51+'Sol1_2018_DEAL_ONF_Lutte IC DSD'!P51+'Sol2_2019_DEAL_ONF_Lutte IC'!P51+'€8-xxxx(AAAA-AAAA)'!P51+'€9-xxxx(AAAA-AAAA)'!P51+'€10-xxxx(AAAA-AAAA)'!P51+'€11-xxxx(AAAA-AAAA)'!P51+'€12-xxxx(AAAA-AAAA)'!P51+'€13-xxxx(AAAA-AAAA)'!P51+'€14-xxxx(AAAA-AAAA)'!P51+'€15-xxxx(AAAA-AAAA)'!P51+'€16-xxxx(AAAA-AAAA)'!P51+'€17-xxxx(AAAA-AAAA)'!P51+'€18-xxxx(AAAA-AAAA)'!P51+'€19-xxxx(AAAA-AAAA)'!P51+'€20-xxxx(AAAA-AAAA)'!P51</f>
        <v>0</v>
      </c>
      <c r="X51" s="215">
        <f>'EnC1_2017-22_DEAL_ONF_Animation'!Q51+'EnC2_2018-22_FEDER_ONF_Conserv'!Q51+'EnC3_2019-21_OFB-DEAL_ONF_Coli'!Q51+'EnC4_2018-20_MTE_ONF_MIGBio'!Q51+'EnC5_2020_DEAL_Titè_IPA Desira'!Q51+'Sol1_2018_DEAL_ONF_Lutte IC DSD'!Q51+'Sol2_2019_DEAL_ONF_Lutte IC'!Q51+'€8-xxxx(AAAA-AAAA)'!Q51+'€9-xxxx(AAAA-AAAA)'!Q51+'€10-xxxx(AAAA-AAAA)'!Q51+'€11-xxxx(AAAA-AAAA)'!Q51+'€12-xxxx(AAAA-AAAA)'!Q51+'€13-xxxx(AAAA-AAAA)'!Q51+'€14-xxxx(AAAA-AAAA)'!Q51+'€15-xxxx(AAAA-AAAA)'!Q51+'€16-xxxx(AAAA-AAAA)'!Q51+'€17-xxxx(AAAA-AAAA)'!Q51+'€18-xxxx(AAAA-AAAA)'!Q51+'€19-xxxx(AAAA-AAAA)'!Q51+'€20-xxxx(AAAA-AAAA)'!Q51</f>
        <v>0</v>
      </c>
      <c r="Y51" s="215">
        <f>'EnC1_2017-22_DEAL_ONF_Animation'!R51+'EnC2_2018-22_FEDER_ONF_Conserv'!R51+'EnC3_2019-21_OFB-DEAL_ONF_Coli'!R51+'EnC4_2018-20_MTE_ONF_MIGBio'!R51+'EnC5_2020_DEAL_Titè_IPA Desira'!R51+'Sol1_2018_DEAL_ONF_Lutte IC DSD'!R51+'Sol2_2019_DEAL_ONF_Lutte IC'!R51+'€8-xxxx(AAAA-AAAA)'!R51+'€9-xxxx(AAAA-AAAA)'!R51+'€10-xxxx(AAAA-AAAA)'!R51+'€11-xxxx(AAAA-AAAA)'!R51+'€12-xxxx(AAAA-AAAA)'!R51+'€13-xxxx(AAAA-AAAA)'!R51+'€14-xxxx(AAAA-AAAA)'!R51+'€15-xxxx(AAAA-AAAA)'!R51+'€16-xxxx(AAAA-AAAA)'!R51+'€17-xxxx(AAAA-AAAA)'!R51+'€18-xxxx(AAAA-AAAA)'!R51+'€19-xxxx(AAAA-AAAA)'!R51+'€20-xxxx(AAAA-AAAA)'!R51</f>
        <v>0</v>
      </c>
      <c r="Z51" s="217">
        <f>'EnC1_2017-22_DEAL_ONF_Animation'!S51+'EnC2_2018-22_FEDER_ONF_Conserv'!S51+'EnC3_2019-21_OFB-DEAL_ONF_Coli'!S51+'EnC4_2018-20_MTE_ONF_MIGBio'!S51+'EnC5_2020_DEAL_Titè_IPA Desira'!S51+'Sol1_2018_DEAL_ONF_Lutte IC DSD'!S51+'Sol2_2019_DEAL_ONF_Lutte IC'!S51+'€8-xxxx(AAAA-AAAA)'!S51+'€9-xxxx(AAAA-AAAA)'!S51+'€10-xxxx(AAAA-AAAA)'!S51+'€11-xxxx(AAAA-AAAA)'!S51+'€12-xxxx(AAAA-AAAA)'!S51+'€13-xxxx(AAAA-AAAA)'!S51+'€14-xxxx(AAAA-AAAA)'!S51+'€15-xxxx(AAAA-AAAA)'!S51+'€16-xxxx(AAAA-AAAA)'!S51+'€17-xxxx(AAAA-AAAA)'!S51+'€18-xxxx(AAAA-AAAA)'!S51+'€19-xxxx(AAAA-AAAA)'!S51+'€20-xxxx(AAAA-AAAA)'!S51</f>
        <v>0</v>
      </c>
      <c r="AA51" s="609">
        <f>'EnC1_2017-22_DEAL_ONF_Animation'!T51+'EnC2_2018-22_FEDER_ONF_Conserv'!T51+'EnC3_2019-21_OFB-DEAL_ONF_Coli'!T51+'EnC4_2018-20_MTE_ONF_MIGBio'!T51+'EnC5_2020_DEAL_Titè_IPA Desira'!T51+'Sol1_2018_DEAL_ONF_Lutte IC DSD'!T51+'Sol2_2019_DEAL_ONF_Lutte IC'!T51+'€8-xxxx(AAAA-AAAA)'!T51+'€9-xxxx(AAAA-AAAA)'!T51+'€10-xxxx(AAAA-AAAA)'!T51+'€11-xxxx(AAAA-AAAA)'!T51+'€12-xxxx(AAAA-AAAA)'!T51+'€13-xxxx(AAAA-AAAA)'!T51+'€14-xxxx(AAAA-AAAA)'!T51+'€15-xxxx(AAAA-AAAA)'!T51+'€16-xxxx(AAAA-AAAA)'!T51+'€17-xxxx(AAAA-AAAA)'!T51+'€18-xxxx(AAAA-AAAA)'!T51+'€19-xxxx(AAAA-AAAA)'!T51+'€20-xxxx(AAAA-AAAA)'!T51</f>
        <v>0</v>
      </c>
      <c r="AB51" s="610">
        <f>'EnC1_2017-22_DEAL_ONF_Animation'!U51+'EnC2_2018-22_FEDER_ONF_Conserv'!U51+'EnC3_2019-21_OFB-DEAL_ONF_Coli'!U51+'EnC4_2018-20_MTE_ONF_MIGBio'!U51+'EnC5_2020_DEAL_Titè_IPA Desira'!U51+'Sol1_2018_DEAL_ONF_Lutte IC DSD'!U51+'Sol2_2019_DEAL_ONF_Lutte IC'!U51+'€8-xxxx(AAAA-AAAA)'!U51+'€9-xxxx(AAAA-AAAA)'!U51+'€10-xxxx(AAAA-AAAA)'!U51+'€11-xxxx(AAAA-AAAA)'!U51+'€12-xxxx(AAAA-AAAA)'!U51+'€13-xxxx(AAAA-AAAA)'!U51+'€14-xxxx(AAAA-AAAA)'!U51+'€15-xxxx(AAAA-AAAA)'!U51+'€16-xxxx(AAAA-AAAA)'!U51+'€17-xxxx(AAAA-AAAA)'!U51+'€18-xxxx(AAAA-AAAA)'!U51+'€19-xxxx(AAAA-AAAA)'!U51+'€20-xxxx(AAAA-AAAA)'!U51</f>
        <v>0</v>
      </c>
      <c r="AC51" s="634">
        <f>'EnC1_2017-22_DEAL_ONF_Animation'!V51+'EnC2_2018-22_FEDER_ONF_Conserv'!V51+'EnC3_2019-21_OFB-DEAL_ONF_Coli'!V51+'EnC4_2018-20_MTE_ONF_MIGBio'!V51+'EnC5_2020_DEAL_Titè_IPA Desira'!V51+'Sol1_2018_DEAL_ONF_Lutte IC DSD'!V51+'Sol2_2019_DEAL_ONF_Lutte IC'!V51+'€8-xxxx(AAAA-AAAA)'!V51+'€9-xxxx(AAAA-AAAA)'!V51+'€10-xxxx(AAAA-AAAA)'!V51+'€11-xxxx(AAAA-AAAA)'!V51+'€12-xxxx(AAAA-AAAA)'!V51+'€13-xxxx(AAAA-AAAA)'!V51+'€14-xxxx(AAAA-AAAA)'!V51+'€15-xxxx(AAAA-AAAA)'!V51+'€16-xxxx(AAAA-AAAA)'!V51+'€17-xxxx(AAAA-AAAA)'!V51+'€18-xxxx(AAAA-AAAA)'!V51+'€19-xxxx(AAAA-AAAA)'!V51+'€20-xxxx(AAAA-AAAA)'!V51</f>
        <v>0</v>
      </c>
      <c r="AD51" s="634">
        <f>'EnC1_2017-22_DEAL_ONF_Animation'!W51+'EnC2_2018-22_FEDER_ONF_Conserv'!W51+'EnC3_2019-21_OFB-DEAL_ONF_Coli'!W51+'EnC4_2018-20_MTE_ONF_MIGBio'!W51+'EnC5_2020_DEAL_Titè_IPA Desira'!W51+'Sol1_2018_DEAL_ONF_Lutte IC DSD'!W51+'Sol2_2019_DEAL_ONF_Lutte IC'!W51+'€8-xxxx(AAAA-AAAA)'!W51+'€9-xxxx(AAAA-AAAA)'!W51+'€10-xxxx(AAAA-AAAA)'!W51+'€11-xxxx(AAAA-AAAA)'!W51+'€12-xxxx(AAAA-AAAA)'!W51+'€13-xxxx(AAAA-AAAA)'!W51+'€14-xxxx(AAAA-AAAA)'!W51+'€15-xxxx(AAAA-AAAA)'!W51+'€16-xxxx(AAAA-AAAA)'!W51+'€17-xxxx(AAAA-AAAA)'!W51+'€18-xxxx(AAAA-AAAA)'!W51+'€19-xxxx(AAAA-AAAA)'!W51+'€20-xxxx(AAAA-AAAA)'!W51</f>
        <v>0</v>
      </c>
      <c r="AE51" s="634">
        <f>'EnC1_2017-22_DEAL_ONF_Animation'!X51+'EnC2_2018-22_FEDER_ONF_Conserv'!X51+'EnC3_2019-21_OFB-DEAL_ONF_Coli'!X51+'EnC4_2018-20_MTE_ONF_MIGBio'!X51+'EnC5_2020_DEAL_Titè_IPA Desira'!X51+'Sol1_2018_DEAL_ONF_Lutte IC DSD'!X51+'Sol2_2019_DEAL_ONF_Lutte IC'!X51+'€8-xxxx(AAAA-AAAA)'!X51+'€9-xxxx(AAAA-AAAA)'!X51+'€10-xxxx(AAAA-AAAA)'!X51+'€11-xxxx(AAAA-AAAA)'!X51+'€12-xxxx(AAAA-AAAA)'!X51+'€13-xxxx(AAAA-AAAA)'!X51+'€14-xxxx(AAAA-AAAA)'!X51+'€15-xxxx(AAAA-AAAA)'!X51+'€16-xxxx(AAAA-AAAA)'!X51+'€17-xxxx(AAAA-AAAA)'!X51+'€18-xxxx(AAAA-AAAA)'!X51+'€19-xxxx(AAAA-AAAA)'!X51+'€20-xxxx(AAAA-AAAA)'!X51</f>
        <v>0</v>
      </c>
      <c r="AF51" s="635">
        <f>'EnC1_2017-22_DEAL_ONF_Animation'!Y51+'EnC2_2018-22_FEDER_ONF_Conserv'!Y51+'EnC3_2019-21_OFB-DEAL_ONF_Coli'!Y51+'EnC4_2018-20_MTE_ONF_MIGBio'!Y51+'EnC5_2020_DEAL_Titè_IPA Desira'!Y51+'Sol1_2018_DEAL_ONF_Lutte IC DSD'!Y51+'Sol2_2019_DEAL_ONF_Lutte IC'!Y51+'€8-xxxx(AAAA-AAAA)'!Y51+'€9-xxxx(AAAA-AAAA)'!Y51+'€10-xxxx(AAAA-AAAA)'!Y51+'€11-xxxx(AAAA-AAAA)'!Y51+'€12-xxxx(AAAA-AAAA)'!Y51+'€13-xxxx(AAAA-AAAA)'!Y51+'€14-xxxx(AAAA-AAAA)'!Y51+'€15-xxxx(AAAA-AAAA)'!Y51+'€16-xxxx(AAAA-AAAA)'!Y51+'€17-xxxx(AAAA-AAAA)'!Y51+'€18-xxxx(AAAA-AAAA)'!Y51+'€19-xxxx(AAAA-AAAA)'!Y51+'€20-xxxx(AAAA-AAAA)'!Y51</f>
        <v>0</v>
      </c>
      <c r="AG51" s="613">
        <f t="shared" si="58"/>
        <v>0</v>
      </c>
      <c r="AH51" s="614">
        <f t="shared" si="48"/>
        <v>0</v>
      </c>
      <c r="AI51" s="636">
        <f t="shared" si="60"/>
        <v>0</v>
      </c>
      <c r="AJ51" s="636">
        <f t="shared" si="61"/>
        <v>0</v>
      </c>
      <c r="AK51" s="636">
        <f t="shared" si="62"/>
        <v>0</v>
      </c>
      <c r="AL51" s="637">
        <f t="shared" si="63"/>
        <v>0</v>
      </c>
      <c r="AM51" s="615">
        <f t="shared" si="64"/>
        <v>0</v>
      </c>
      <c r="AN51" s="685">
        <f t="shared" si="65"/>
        <v>0</v>
      </c>
      <c r="AO51" s="636">
        <f t="shared" si="66"/>
        <v>0</v>
      </c>
      <c r="AP51" s="636">
        <f t="shared" si="67"/>
        <v>0</v>
      </c>
      <c r="AQ51" s="636">
        <f t="shared" si="68"/>
        <v>0</v>
      </c>
      <c r="AR51" s="638">
        <f t="shared" si="69"/>
        <v>0</v>
      </c>
      <c r="AS51" s="1132"/>
      <c r="AT51" s="24"/>
      <c r="AU51" s="24"/>
    </row>
    <row r="52" spans="1:47" s="38" customFormat="1" ht="12.5" customHeight="1">
      <c r="A52" s="23"/>
      <c r="B52" s="1116"/>
      <c r="C52" s="1146"/>
      <c r="D52" s="1148"/>
      <c r="E52" s="1122"/>
      <c r="F52" s="1135"/>
      <c r="G52" s="497" t="s">
        <v>108</v>
      </c>
      <c r="H52" s="835"/>
      <c r="I52" s="830"/>
      <c r="J52" s="842"/>
      <c r="K52" s="842"/>
      <c r="L52" s="842"/>
      <c r="M52" s="843"/>
      <c r="N52" s="497" t="s">
        <v>108</v>
      </c>
      <c r="O52" s="209">
        <f>'EnC1_2017-22_DEAL_ONF_Animation'!H52+'EnC2_2018-22_FEDER_ONF_Conserv'!H52+'EnC3_2019-21_OFB-DEAL_ONF_Coli'!H52+'EnC4_2018-20_MTE_ONF_MIGBio'!H52+'EnC5_2020_DEAL_Titè_IPA Desira'!H52+'Sol1_2018_DEAL_ONF_Lutte IC DSD'!H52+'Sol2_2019_DEAL_ONF_Lutte IC'!H52+'€8-xxxx(AAAA-AAAA)'!H52+'€9-xxxx(AAAA-AAAA)'!H52+'€10-xxxx(AAAA-AAAA)'!H52+'€11-xxxx(AAAA-AAAA)'!H52+'€12-xxxx(AAAA-AAAA)'!H52+'€13-xxxx(AAAA-AAAA)'!H52+'€14-xxxx(AAAA-AAAA)'!H52+'€15-xxxx(AAAA-AAAA)'!H52+'€16-xxxx(AAAA-AAAA)'!H52+'€17-xxxx(AAAA-AAAA)'!H52+'€18-xxxx(AAAA-AAAA)'!H52+'€19-xxxx(AAAA-AAAA)'!H52+'€20-xxxx(AAAA-AAAA)'!H52</f>
        <v>0</v>
      </c>
      <c r="P52" s="210">
        <f>'EnC1_2017-22_DEAL_ONF_Animation'!I52+'EnC2_2018-22_FEDER_ONF_Conserv'!I52+'EnC3_2019-21_OFB-DEAL_ONF_Coli'!I52+'EnC4_2018-20_MTE_ONF_MIGBio'!I52+'EnC5_2020_DEAL_Titè_IPA Desira'!I52+'Sol1_2018_DEAL_ONF_Lutte IC DSD'!I52+'Sol2_2019_DEAL_ONF_Lutte IC'!I52+'€8-xxxx(AAAA-AAAA)'!I52+'€9-xxxx(AAAA-AAAA)'!I52+'€10-xxxx(AAAA-AAAA)'!I52+'€11-xxxx(AAAA-AAAA)'!I52+'€12-xxxx(AAAA-AAAA)'!I52+'€13-xxxx(AAAA-AAAA)'!I52+'€14-xxxx(AAAA-AAAA)'!I52+'€15-xxxx(AAAA-AAAA)'!I52+'€16-xxxx(AAAA-AAAA)'!I52+'€17-xxxx(AAAA-AAAA)'!I52+'€18-xxxx(AAAA-AAAA)'!I52+'€19-xxxx(AAAA-AAAA)'!I52+'€20-xxxx(AAAA-AAAA)'!I52</f>
        <v>0</v>
      </c>
      <c r="Q52" s="218">
        <f>'EnC1_2017-22_DEAL_ONF_Animation'!J52+'EnC2_2018-22_FEDER_ONF_Conserv'!J52+'EnC3_2019-21_OFB-DEAL_ONF_Coli'!J52+'EnC4_2018-20_MTE_ONF_MIGBio'!J52+'EnC5_2020_DEAL_Titè_IPA Desira'!J52+'Sol1_2018_DEAL_ONF_Lutte IC DSD'!J52+'Sol2_2019_DEAL_ONF_Lutte IC'!J52+'€8-xxxx(AAAA-AAAA)'!J52+'€9-xxxx(AAAA-AAAA)'!J52+'€10-xxxx(AAAA-AAAA)'!J52+'€11-xxxx(AAAA-AAAA)'!J52+'€12-xxxx(AAAA-AAAA)'!J52+'€13-xxxx(AAAA-AAAA)'!J52+'€14-xxxx(AAAA-AAAA)'!J52+'€15-xxxx(AAAA-AAAA)'!J52+'€16-xxxx(AAAA-AAAA)'!J52+'€17-xxxx(AAAA-AAAA)'!J52+'€18-xxxx(AAAA-AAAA)'!J52+'€19-xxxx(AAAA-AAAA)'!J52+'€20-xxxx(AAAA-AAAA)'!J52</f>
        <v>0</v>
      </c>
      <c r="R52" s="218">
        <f>'EnC1_2017-22_DEAL_ONF_Animation'!K52+'EnC2_2018-22_FEDER_ONF_Conserv'!K52+'EnC3_2019-21_OFB-DEAL_ONF_Coli'!K52+'EnC4_2018-20_MTE_ONF_MIGBio'!K52+'EnC5_2020_DEAL_Titè_IPA Desira'!K52+'Sol1_2018_DEAL_ONF_Lutte IC DSD'!K52+'Sol2_2019_DEAL_ONF_Lutte IC'!K52+'€8-xxxx(AAAA-AAAA)'!K52+'€9-xxxx(AAAA-AAAA)'!K52+'€10-xxxx(AAAA-AAAA)'!K52+'€11-xxxx(AAAA-AAAA)'!K52+'€12-xxxx(AAAA-AAAA)'!K52+'€13-xxxx(AAAA-AAAA)'!K52+'€14-xxxx(AAAA-AAAA)'!K52+'€15-xxxx(AAAA-AAAA)'!K52+'€16-xxxx(AAAA-AAAA)'!K52+'€17-xxxx(AAAA-AAAA)'!K52+'€18-xxxx(AAAA-AAAA)'!K52+'€19-xxxx(AAAA-AAAA)'!K52+'€20-xxxx(AAAA-AAAA)'!K52</f>
        <v>0</v>
      </c>
      <c r="S52" s="218">
        <f>'EnC1_2017-22_DEAL_ONF_Animation'!L52+'EnC2_2018-22_FEDER_ONF_Conserv'!L52+'EnC3_2019-21_OFB-DEAL_ONF_Coli'!L52+'EnC4_2018-20_MTE_ONF_MIGBio'!L52+'EnC5_2020_DEAL_Titè_IPA Desira'!L52+'Sol1_2018_DEAL_ONF_Lutte IC DSD'!L52+'Sol2_2019_DEAL_ONF_Lutte IC'!L52+'€8-xxxx(AAAA-AAAA)'!L52+'€9-xxxx(AAAA-AAAA)'!L52+'€10-xxxx(AAAA-AAAA)'!L52+'€11-xxxx(AAAA-AAAA)'!L52+'€12-xxxx(AAAA-AAAA)'!L52+'€13-xxxx(AAAA-AAAA)'!L52+'€14-xxxx(AAAA-AAAA)'!L52+'€15-xxxx(AAAA-AAAA)'!L52+'€16-xxxx(AAAA-AAAA)'!L52+'€17-xxxx(AAAA-AAAA)'!L52+'€18-xxxx(AAAA-AAAA)'!L52+'€19-xxxx(AAAA-AAAA)'!L52+'€20-xxxx(AAAA-AAAA)'!L52</f>
        <v>0</v>
      </c>
      <c r="T52" s="219">
        <f>'EnC1_2017-22_DEAL_ONF_Animation'!M52+'EnC2_2018-22_FEDER_ONF_Conserv'!M52+'EnC3_2019-21_OFB-DEAL_ONF_Coli'!M52+'EnC4_2018-20_MTE_ONF_MIGBio'!M52+'EnC5_2020_DEAL_Titè_IPA Desira'!M52+'Sol1_2018_DEAL_ONF_Lutte IC DSD'!M52+'Sol2_2019_DEAL_ONF_Lutte IC'!M52+'€8-xxxx(AAAA-AAAA)'!M52+'€9-xxxx(AAAA-AAAA)'!M52+'€10-xxxx(AAAA-AAAA)'!M52+'€11-xxxx(AAAA-AAAA)'!M52+'€12-xxxx(AAAA-AAAA)'!M52+'€13-xxxx(AAAA-AAAA)'!M52+'€14-xxxx(AAAA-AAAA)'!M52+'€15-xxxx(AAAA-AAAA)'!M52+'€16-xxxx(AAAA-AAAA)'!M52+'€17-xxxx(AAAA-AAAA)'!M52+'€18-xxxx(AAAA-AAAA)'!M52+'€19-xxxx(AAAA-AAAA)'!M52+'€20-xxxx(AAAA-AAAA)'!M52</f>
        <v>0</v>
      </c>
      <c r="U52" s="209">
        <f>'EnC1_2017-22_DEAL_ONF_Animation'!N52+'EnC2_2018-22_FEDER_ONF_Conserv'!N52+'EnC3_2019-21_OFB-DEAL_ONF_Coli'!N52+'EnC4_2018-20_MTE_ONF_MIGBio'!N52+'EnC5_2020_DEAL_Titè_IPA Desira'!N52+'Sol1_2018_DEAL_ONF_Lutte IC DSD'!N52+'Sol2_2019_DEAL_ONF_Lutte IC'!N52+'€8-xxxx(AAAA-AAAA)'!N52+'€9-xxxx(AAAA-AAAA)'!N52+'€10-xxxx(AAAA-AAAA)'!N52+'€11-xxxx(AAAA-AAAA)'!N52+'€12-xxxx(AAAA-AAAA)'!N52+'€13-xxxx(AAAA-AAAA)'!N52+'€14-xxxx(AAAA-AAAA)'!N52+'€15-xxxx(AAAA-AAAA)'!N52+'€16-xxxx(AAAA-AAAA)'!N52+'€17-xxxx(AAAA-AAAA)'!N52+'€18-xxxx(AAAA-AAAA)'!N52+'€19-xxxx(AAAA-AAAA)'!N52+'€20-xxxx(AAAA-AAAA)'!N52</f>
        <v>0</v>
      </c>
      <c r="V52" s="210">
        <f>'EnC1_2017-22_DEAL_ONF_Animation'!O52+'EnC2_2018-22_FEDER_ONF_Conserv'!O52+'EnC3_2019-21_OFB-DEAL_ONF_Coli'!O52+'EnC4_2018-20_MTE_ONF_MIGBio'!O52+'EnC5_2020_DEAL_Titè_IPA Desira'!O52+'Sol1_2018_DEAL_ONF_Lutte IC DSD'!O52+'Sol2_2019_DEAL_ONF_Lutte IC'!O52+'€8-xxxx(AAAA-AAAA)'!O52+'€9-xxxx(AAAA-AAAA)'!O52+'€10-xxxx(AAAA-AAAA)'!O52+'€11-xxxx(AAAA-AAAA)'!O52+'€12-xxxx(AAAA-AAAA)'!O52+'€13-xxxx(AAAA-AAAA)'!O52+'€14-xxxx(AAAA-AAAA)'!O52+'€15-xxxx(AAAA-AAAA)'!O52+'€16-xxxx(AAAA-AAAA)'!O52+'€17-xxxx(AAAA-AAAA)'!O52+'€18-xxxx(AAAA-AAAA)'!O52+'€19-xxxx(AAAA-AAAA)'!O52+'€20-xxxx(AAAA-AAAA)'!O52</f>
        <v>0</v>
      </c>
      <c r="W52" s="218">
        <f>'EnC1_2017-22_DEAL_ONF_Animation'!P52+'EnC2_2018-22_FEDER_ONF_Conserv'!P52+'EnC3_2019-21_OFB-DEAL_ONF_Coli'!P52+'EnC4_2018-20_MTE_ONF_MIGBio'!P52+'EnC5_2020_DEAL_Titè_IPA Desira'!P52+'Sol1_2018_DEAL_ONF_Lutte IC DSD'!P52+'Sol2_2019_DEAL_ONF_Lutte IC'!P52+'€8-xxxx(AAAA-AAAA)'!P52+'€9-xxxx(AAAA-AAAA)'!P52+'€10-xxxx(AAAA-AAAA)'!P52+'€11-xxxx(AAAA-AAAA)'!P52+'€12-xxxx(AAAA-AAAA)'!P52+'€13-xxxx(AAAA-AAAA)'!P52+'€14-xxxx(AAAA-AAAA)'!P52+'€15-xxxx(AAAA-AAAA)'!P52+'€16-xxxx(AAAA-AAAA)'!P52+'€17-xxxx(AAAA-AAAA)'!P52+'€18-xxxx(AAAA-AAAA)'!P52+'€19-xxxx(AAAA-AAAA)'!P52+'€20-xxxx(AAAA-AAAA)'!P52</f>
        <v>0</v>
      </c>
      <c r="X52" s="218">
        <f>'EnC1_2017-22_DEAL_ONF_Animation'!Q52+'EnC2_2018-22_FEDER_ONF_Conserv'!Q52+'EnC3_2019-21_OFB-DEAL_ONF_Coli'!Q52+'EnC4_2018-20_MTE_ONF_MIGBio'!Q52+'EnC5_2020_DEAL_Titè_IPA Desira'!Q52+'Sol1_2018_DEAL_ONF_Lutte IC DSD'!Q52+'Sol2_2019_DEAL_ONF_Lutte IC'!Q52+'€8-xxxx(AAAA-AAAA)'!Q52+'€9-xxxx(AAAA-AAAA)'!Q52+'€10-xxxx(AAAA-AAAA)'!Q52+'€11-xxxx(AAAA-AAAA)'!Q52+'€12-xxxx(AAAA-AAAA)'!Q52+'€13-xxxx(AAAA-AAAA)'!Q52+'€14-xxxx(AAAA-AAAA)'!Q52+'€15-xxxx(AAAA-AAAA)'!Q52+'€16-xxxx(AAAA-AAAA)'!Q52+'€17-xxxx(AAAA-AAAA)'!Q52+'€18-xxxx(AAAA-AAAA)'!Q52+'€19-xxxx(AAAA-AAAA)'!Q52+'€20-xxxx(AAAA-AAAA)'!Q52</f>
        <v>0</v>
      </c>
      <c r="Y52" s="218">
        <f>'EnC1_2017-22_DEAL_ONF_Animation'!R52+'EnC2_2018-22_FEDER_ONF_Conserv'!R52+'EnC3_2019-21_OFB-DEAL_ONF_Coli'!R52+'EnC4_2018-20_MTE_ONF_MIGBio'!R52+'EnC5_2020_DEAL_Titè_IPA Desira'!R52+'Sol1_2018_DEAL_ONF_Lutte IC DSD'!R52+'Sol2_2019_DEAL_ONF_Lutte IC'!R52+'€8-xxxx(AAAA-AAAA)'!R52+'€9-xxxx(AAAA-AAAA)'!R52+'€10-xxxx(AAAA-AAAA)'!R52+'€11-xxxx(AAAA-AAAA)'!R52+'€12-xxxx(AAAA-AAAA)'!R52+'€13-xxxx(AAAA-AAAA)'!R52+'€14-xxxx(AAAA-AAAA)'!R52+'€15-xxxx(AAAA-AAAA)'!R52+'€16-xxxx(AAAA-AAAA)'!R52+'€17-xxxx(AAAA-AAAA)'!R52+'€18-xxxx(AAAA-AAAA)'!R52+'€19-xxxx(AAAA-AAAA)'!R52+'€20-xxxx(AAAA-AAAA)'!R52</f>
        <v>0</v>
      </c>
      <c r="Z52" s="220">
        <f>'EnC1_2017-22_DEAL_ONF_Animation'!S52+'EnC2_2018-22_FEDER_ONF_Conserv'!S52+'EnC3_2019-21_OFB-DEAL_ONF_Coli'!S52+'EnC4_2018-20_MTE_ONF_MIGBio'!S52+'EnC5_2020_DEAL_Titè_IPA Desira'!S52+'Sol1_2018_DEAL_ONF_Lutte IC DSD'!S52+'Sol2_2019_DEAL_ONF_Lutte IC'!S52+'€8-xxxx(AAAA-AAAA)'!S52+'€9-xxxx(AAAA-AAAA)'!S52+'€10-xxxx(AAAA-AAAA)'!S52+'€11-xxxx(AAAA-AAAA)'!S52+'€12-xxxx(AAAA-AAAA)'!S52+'€13-xxxx(AAAA-AAAA)'!S52+'€14-xxxx(AAAA-AAAA)'!S52+'€15-xxxx(AAAA-AAAA)'!S52+'€16-xxxx(AAAA-AAAA)'!S52+'€17-xxxx(AAAA-AAAA)'!S52+'€18-xxxx(AAAA-AAAA)'!S52+'€19-xxxx(AAAA-AAAA)'!S52+'€20-xxxx(AAAA-AAAA)'!S52</f>
        <v>0</v>
      </c>
      <c r="AA52" s="617">
        <f>'EnC1_2017-22_DEAL_ONF_Animation'!T52+'EnC2_2018-22_FEDER_ONF_Conserv'!T52+'EnC3_2019-21_OFB-DEAL_ONF_Coli'!T52+'EnC4_2018-20_MTE_ONF_MIGBio'!T52+'EnC5_2020_DEAL_Titè_IPA Desira'!T52+'Sol1_2018_DEAL_ONF_Lutte IC DSD'!T52+'Sol2_2019_DEAL_ONF_Lutte IC'!T52+'€8-xxxx(AAAA-AAAA)'!T52+'€9-xxxx(AAAA-AAAA)'!T52+'€10-xxxx(AAAA-AAAA)'!T52+'€11-xxxx(AAAA-AAAA)'!T52+'€12-xxxx(AAAA-AAAA)'!T52+'€13-xxxx(AAAA-AAAA)'!T52+'€14-xxxx(AAAA-AAAA)'!T52+'€15-xxxx(AAAA-AAAA)'!T52+'€16-xxxx(AAAA-AAAA)'!T52+'€17-xxxx(AAAA-AAAA)'!T52+'€18-xxxx(AAAA-AAAA)'!T52+'€19-xxxx(AAAA-AAAA)'!T52+'€20-xxxx(AAAA-AAAA)'!T52</f>
        <v>0</v>
      </c>
      <c r="AB52" s="618">
        <f>'EnC1_2017-22_DEAL_ONF_Animation'!U52+'EnC2_2018-22_FEDER_ONF_Conserv'!U52+'EnC3_2019-21_OFB-DEAL_ONF_Coli'!U52+'EnC4_2018-20_MTE_ONF_MIGBio'!U52+'EnC5_2020_DEAL_Titè_IPA Desira'!U52+'Sol1_2018_DEAL_ONF_Lutte IC DSD'!U52+'Sol2_2019_DEAL_ONF_Lutte IC'!U52+'€8-xxxx(AAAA-AAAA)'!U52+'€9-xxxx(AAAA-AAAA)'!U52+'€10-xxxx(AAAA-AAAA)'!U52+'€11-xxxx(AAAA-AAAA)'!U52+'€12-xxxx(AAAA-AAAA)'!U52+'€13-xxxx(AAAA-AAAA)'!U52+'€14-xxxx(AAAA-AAAA)'!U52+'€15-xxxx(AAAA-AAAA)'!U52+'€16-xxxx(AAAA-AAAA)'!U52+'€17-xxxx(AAAA-AAAA)'!U52+'€18-xxxx(AAAA-AAAA)'!U52+'€19-xxxx(AAAA-AAAA)'!U52+'€20-xxxx(AAAA-AAAA)'!U52</f>
        <v>0</v>
      </c>
      <c r="AC52" s="639">
        <f>'EnC1_2017-22_DEAL_ONF_Animation'!V52+'EnC2_2018-22_FEDER_ONF_Conserv'!V52+'EnC3_2019-21_OFB-DEAL_ONF_Coli'!V52+'EnC4_2018-20_MTE_ONF_MIGBio'!V52+'EnC5_2020_DEAL_Titè_IPA Desira'!V52+'Sol1_2018_DEAL_ONF_Lutte IC DSD'!V52+'Sol2_2019_DEAL_ONF_Lutte IC'!V52+'€8-xxxx(AAAA-AAAA)'!V52+'€9-xxxx(AAAA-AAAA)'!V52+'€10-xxxx(AAAA-AAAA)'!V52+'€11-xxxx(AAAA-AAAA)'!V52+'€12-xxxx(AAAA-AAAA)'!V52+'€13-xxxx(AAAA-AAAA)'!V52+'€14-xxxx(AAAA-AAAA)'!V52+'€15-xxxx(AAAA-AAAA)'!V52+'€16-xxxx(AAAA-AAAA)'!V52+'€17-xxxx(AAAA-AAAA)'!V52+'€18-xxxx(AAAA-AAAA)'!V52+'€19-xxxx(AAAA-AAAA)'!V52+'€20-xxxx(AAAA-AAAA)'!V52</f>
        <v>0</v>
      </c>
      <c r="AD52" s="639">
        <f>'EnC1_2017-22_DEAL_ONF_Animation'!W52+'EnC2_2018-22_FEDER_ONF_Conserv'!W52+'EnC3_2019-21_OFB-DEAL_ONF_Coli'!W52+'EnC4_2018-20_MTE_ONF_MIGBio'!W52+'EnC5_2020_DEAL_Titè_IPA Desira'!W52+'Sol1_2018_DEAL_ONF_Lutte IC DSD'!W52+'Sol2_2019_DEAL_ONF_Lutte IC'!W52+'€8-xxxx(AAAA-AAAA)'!W52+'€9-xxxx(AAAA-AAAA)'!W52+'€10-xxxx(AAAA-AAAA)'!W52+'€11-xxxx(AAAA-AAAA)'!W52+'€12-xxxx(AAAA-AAAA)'!W52+'€13-xxxx(AAAA-AAAA)'!W52+'€14-xxxx(AAAA-AAAA)'!W52+'€15-xxxx(AAAA-AAAA)'!W52+'€16-xxxx(AAAA-AAAA)'!W52+'€17-xxxx(AAAA-AAAA)'!W52+'€18-xxxx(AAAA-AAAA)'!W52+'€19-xxxx(AAAA-AAAA)'!W52+'€20-xxxx(AAAA-AAAA)'!W52</f>
        <v>0</v>
      </c>
      <c r="AE52" s="639">
        <f>'EnC1_2017-22_DEAL_ONF_Animation'!X52+'EnC2_2018-22_FEDER_ONF_Conserv'!X52+'EnC3_2019-21_OFB-DEAL_ONF_Coli'!X52+'EnC4_2018-20_MTE_ONF_MIGBio'!X52+'EnC5_2020_DEAL_Titè_IPA Desira'!X52+'Sol1_2018_DEAL_ONF_Lutte IC DSD'!X52+'Sol2_2019_DEAL_ONF_Lutte IC'!X52+'€8-xxxx(AAAA-AAAA)'!X52+'€9-xxxx(AAAA-AAAA)'!X52+'€10-xxxx(AAAA-AAAA)'!X52+'€11-xxxx(AAAA-AAAA)'!X52+'€12-xxxx(AAAA-AAAA)'!X52+'€13-xxxx(AAAA-AAAA)'!X52+'€14-xxxx(AAAA-AAAA)'!X52+'€15-xxxx(AAAA-AAAA)'!X52+'€16-xxxx(AAAA-AAAA)'!X52+'€17-xxxx(AAAA-AAAA)'!X52+'€18-xxxx(AAAA-AAAA)'!X52+'€19-xxxx(AAAA-AAAA)'!X52+'€20-xxxx(AAAA-AAAA)'!X52</f>
        <v>0</v>
      </c>
      <c r="AF52" s="640">
        <f>'EnC1_2017-22_DEAL_ONF_Animation'!Y52+'EnC2_2018-22_FEDER_ONF_Conserv'!Y52+'EnC3_2019-21_OFB-DEAL_ONF_Coli'!Y52+'EnC4_2018-20_MTE_ONF_MIGBio'!Y52+'EnC5_2020_DEAL_Titè_IPA Desira'!Y52+'Sol1_2018_DEAL_ONF_Lutte IC DSD'!Y52+'Sol2_2019_DEAL_ONF_Lutte IC'!Y52+'€8-xxxx(AAAA-AAAA)'!Y52+'€9-xxxx(AAAA-AAAA)'!Y52+'€10-xxxx(AAAA-AAAA)'!Y52+'€11-xxxx(AAAA-AAAA)'!Y52+'€12-xxxx(AAAA-AAAA)'!Y52+'€13-xxxx(AAAA-AAAA)'!Y52+'€14-xxxx(AAAA-AAAA)'!Y52+'€15-xxxx(AAAA-AAAA)'!Y52+'€16-xxxx(AAAA-AAAA)'!Y52+'€17-xxxx(AAAA-AAAA)'!Y52+'€18-xxxx(AAAA-AAAA)'!Y52+'€19-xxxx(AAAA-AAAA)'!Y52+'€20-xxxx(AAAA-AAAA)'!Y52</f>
        <v>0</v>
      </c>
      <c r="AG52" s="621">
        <f t="shared" si="58"/>
        <v>0</v>
      </c>
      <c r="AH52" s="622">
        <f t="shared" si="48"/>
        <v>0</v>
      </c>
      <c r="AI52" s="641">
        <f t="shared" si="60"/>
        <v>0</v>
      </c>
      <c r="AJ52" s="641">
        <f t="shared" si="61"/>
        <v>0</v>
      </c>
      <c r="AK52" s="641">
        <f t="shared" si="62"/>
        <v>0</v>
      </c>
      <c r="AL52" s="642">
        <f t="shared" si="63"/>
        <v>0</v>
      </c>
      <c r="AM52" s="623">
        <f t="shared" si="64"/>
        <v>0</v>
      </c>
      <c r="AN52" s="686">
        <f t="shared" si="65"/>
        <v>0</v>
      </c>
      <c r="AO52" s="641">
        <f t="shared" si="66"/>
        <v>0</v>
      </c>
      <c r="AP52" s="641">
        <f t="shared" si="67"/>
        <v>0</v>
      </c>
      <c r="AQ52" s="641">
        <f t="shared" si="68"/>
        <v>0</v>
      </c>
      <c r="AR52" s="643">
        <f t="shared" si="69"/>
        <v>0</v>
      </c>
      <c r="AS52" s="1133"/>
      <c r="AT52" s="24"/>
      <c r="AU52" s="24"/>
    </row>
    <row r="53" spans="1:47" s="38" customFormat="1" ht="12.5" customHeight="1">
      <c r="A53" s="23"/>
      <c r="B53" s="1116"/>
      <c r="C53" s="1146"/>
      <c r="D53" s="1148"/>
      <c r="E53" s="1122"/>
      <c r="F53" s="1135"/>
      <c r="G53" s="498" t="s">
        <v>109</v>
      </c>
      <c r="H53" s="861"/>
      <c r="I53" s="831"/>
      <c r="J53" s="844"/>
      <c r="K53" s="844"/>
      <c r="L53" s="844"/>
      <c r="M53" s="845"/>
      <c r="N53" s="498" t="s">
        <v>109</v>
      </c>
      <c r="O53" s="212">
        <f>'EnC1_2017-22_DEAL_ONF_Animation'!H53+'EnC2_2018-22_FEDER_ONF_Conserv'!H53+'EnC3_2019-21_OFB-DEAL_ONF_Coli'!H53+'EnC4_2018-20_MTE_ONF_MIGBio'!H53+'EnC5_2020_DEAL_Titè_IPA Desira'!H53+'Sol1_2018_DEAL_ONF_Lutte IC DSD'!H53+'Sol2_2019_DEAL_ONF_Lutte IC'!H53+'€8-xxxx(AAAA-AAAA)'!H53+'€9-xxxx(AAAA-AAAA)'!H53+'€10-xxxx(AAAA-AAAA)'!H53+'€11-xxxx(AAAA-AAAA)'!H53+'€12-xxxx(AAAA-AAAA)'!H53+'€13-xxxx(AAAA-AAAA)'!H53+'€14-xxxx(AAAA-AAAA)'!H53+'€15-xxxx(AAAA-AAAA)'!H53+'€16-xxxx(AAAA-AAAA)'!H53+'€17-xxxx(AAAA-AAAA)'!H53+'€18-xxxx(AAAA-AAAA)'!H53+'€19-xxxx(AAAA-AAAA)'!H53+'€20-xxxx(AAAA-AAAA)'!H53</f>
        <v>0</v>
      </c>
      <c r="P53" s="213">
        <f>'EnC1_2017-22_DEAL_ONF_Animation'!I53+'EnC2_2018-22_FEDER_ONF_Conserv'!I53+'EnC3_2019-21_OFB-DEAL_ONF_Coli'!I53+'EnC4_2018-20_MTE_ONF_MIGBio'!I53+'EnC5_2020_DEAL_Titè_IPA Desira'!I53+'Sol1_2018_DEAL_ONF_Lutte IC DSD'!I53+'Sol2_2019_DEAL_ONF_Lutte IC'!I53+'€8-xxxx(AAAA-AAAA)'!I53+'€9-xxxx(AAAA-AAAA)'!I53+'€10-xxxx(AAAA-AAAA)'!I53+'€11-xxxx(AAAA-AAAA)'!I53+'€12-xxxx(AAAA-AAAA)'!I53+'€13-xxxx(AAAA-AAAA)'!I53+'€14-xxxx(AAAA-AAAA)'!I53+'€15-xxxx(AAAA-AAAA)'!I53+'€16-xxxx(AAAA-AAAA)'!I53+'€17-xxxx(AAAA-AAAA)'!I53+'€18-xxxx(AAAA-AAAA)'!I53+'€19-xxxx(AAAA-AAAA)'!I53+'€20-xxxx(AAAA-AAAA)'!I53</f>
        <v>0</v>
      </c>
      <c r="Q53" s="221">
        <f>'EnC1_2017-22_DEAL_ONF_Animation'!J53+'EnC2_2018-22_FEDER_ONF_Conserv'!J53+'EnC3_2019-21_OFB-DEAL_ONF_Coli'!J53+'EnC4_2018-20_MTE_ONF_MIGBio'!J53+'EnC5_2020_DEAL_Titè_IPA Desira'!J53+'Sol1_2018_DEAL_ONF_Lutte IC DSD'!J53+'Sol2_2019_DEAL_ONF_Lutte IC'!J53+'€8-xxxx(AAAA-AAAA)'!J53+'€9-xxxx(AAAA-AAAA)'!J53+'€10-xxxx(AAAA-AAAA)'!J53+'€11-xxxx(AAAA-AAAA)'!J53+'€12-xxxx(AAAA-AAAA)'!J53+'€13-xxxx(AAAA-AAAA)'!J53+'€14-xxxx(AAAA-AAAA)'!J53+'€15-xxxx(AAAA-AAAA)'!J53+'€16-xxxx(AAAA-AAAA)'!J53+'€17-xxxx(AAAA-AAAA)'!J53+'€18-xxxx(AAAA-AAAA)'!J53+'€19-xxxx(AAAA-AAAA)'!J53+'€20-xxxx(AAAA-AAAA)'!J53</f>
        <v>0</v>
      </c>
      <c r="R53" s="221">
        <f>'EnC1_2017-22_DEAL_ONF_Animation'!K53+'EnC2_2018-22_FEDER_ONF_Conserv'!K53+'EnC3_2019-21_OFB-DEAL_ONF_Coli'!K53+'EnC4_2018-20_MTE_ONF_MIGBio'!K53+'EnC5_2020_DEAL_Titè_IPA Desira'!K53+'Sol1_2018_DEAL_ONF_Lutte IC DSD'!K53+'Sol2_2019_DEAL_ONF_Lutte IC'!K53+'€8-xxxx(AAAA-AAAA)'!K53+'€9-xxxx(AAAA-AAAA)'!K53+'€10-xxxx(AAAA-AAAA)'!K53+'€11-xxxx(AAAA-AAAA)'!K53+'€12-xxxx(AAAA-AAAA)'!K53+'€13-xxxx(AAAA-AAAA)'!K53+'€14-xxxx(AAAA-AAAA)'!K53+'€15-xxxx(AAAA-AAAA)'!K53+'€16-xxxx(AAAA-AAAA)'!K53+'€17-xxxx(AAAA-AAAA)'!K53+'€18-xxxx(AAAA-AAAA)'!K53+'€19-xxxx(AAAA-AAAA)'!K53+'€20-xxxx(AAAA-AAAA)'!K53</f>
        <v>0</v>
      </c>
      <c r="S53" s="221">
        <f>'EnC1_2017-22_DEAL_ONF_Animation'!L53+'EnC2_2018-22_FEDER_ONF_Conserv'!L53+'EnC3_2019-21_OFB-DEAL_ONF_Coli'!L53+'EnC4_2018-20_MTE_ONF_MIGBio'!L53+'EnC5_2020_DEAL_Titè_IPA Desira'!L53+'Sol1_2018_DEAL_ONF_Lutte IC DSD'!L53+'Sol2_2019_DEAL_ONF_Lutte IC'!L53+'€8-xxxx(AAAA-AAAA)'!L53+'€9-xxxx(AAAA-AAAA)'!L53+'€10-xxxx(AAAA-AAAA)'!L53+'€11-xxxx(AAAA-AAAA)'!L53+'€12-xxxx(AAAA-AAAA)'!L53+'€13-xxxx(AAAA-AAAA)'!L53+'€14-xxxx(AAAA-AAAA)'!L53+'€15-xxxx(AAAA-AAAA)'!L53+'€16-xxxx(AAAA-AAAA)'!L53+'€17-xxxx(AAAA-AAAA)'!L53+'€18-xxxx(AAAA-AAAA)'!L53+'€19-xxxx(AAAA-AAAA)'!L53+'€20-xxxx(AAAA-AAAA)'!L53</f>
        <v>0</v>
      </c>
      <c r="T53" s="222">
        <f>'EnC1_2017-22_DEAL_ONF_Animation'!M53+'EnC2_2018-22_FEDER_ONF_Conserv'!M53+'EnC3_2019-21_OFB-DEAL_ONF_Coli'!M53+'EnC4_2018-20_MTE_ONF_MIGBio'!M53+'EnC5_2020_DEAL_Titè_IPA Desira'!M53+'Sol1_2018_DEAL_ONF_Lutte IC DSD'!M53+'Sol2_2019_DEAL_ONF_Lutte IC'!M53+'€8-xxxx(AAAA-AAAA)'!M53+'€9-xxxx(AAAA-AAAA)'!M53+'€10-xxxx(AAAA-AAAA)'!M53+'€11-xxxx(AAAA-AAAA)'!M53+'€12-xxxx(AAAA-AAAA)'!M53+'€13-xxxx(AAAA-AAAA)'!M53+'€14-xxxx(AAAA-AAAA)'!M53+'€15-xxxx(AAAA-AAAA)'!M53+'€16-xxxx(AAAA-AAAA)'!M53+'€17-xxxx(AAAA-AAAA)'!M53+'€18-xxxx(AAAA-AAAA)'!M53+'€19-xxxx(AAAA-AAAA)'!M53+'€20-xxxx(AAAA-AAAA)'!M53</f>
        <v>0</v>
      </c>
      <c r="U53" s="212">
        <f>'EnC1_2017-22_DEAL_ONF_Animation'!N53+'EnC2_2018-22_FEDER_ONF_Conserv'!N53+'EnC3_2019-21_OFB-DEAL_ONF_Coli'!N53+'EnC4_2018-20_MTE_ONF_MIGBio'!N53+'EnC5_2020_DEAL_Titè_IPA Desira'!N53+'Sol1_2018_DEAL_ONF_Lutte IC DSD'!N53+'Sol2_2019_DEAL_ONF_Lutte IC'!N53+'€8-xxxx(AAAA-AAAA)'!N53+'€9-xxxx(AAAA-AAAA)'!N53+'€10-xxxx(AAAA-AAAA)'!N53+'€11-xxxx(AAAA-AAAA)'!N53+'€12-xxxx(AAAA-AAAA)'!N53+'€13-xxxx(AAAA-AAAA)'!N53+'€14-xxxx(AAAA-AAAA)'!N53+'€15-xxxx(AAAA-AAAA)'!N53+'€16-xxxx(AAAA-AAAA)'!N53+'€17-xxxx(AAAA-AAAA)'!N53+'€18-xxxx(AAAA-AAAA)'!N53+'€19-xxxx(AAAA-AAAA)'!N53+'€20-xxxx(AAAA-AAAA)'!N53</f>
        <v>0</v>
      </c>
      <c r="V53" s="213">
        <f>'EnC1_2017-22_DEAL_ONF_Animation'!O53+'EnC2_2018-22_FEDER_ONF_Conserv'!O53+'EnC3_2019-21_OFB-DEAL_ONF_Coli'!O53+'EnC4_2018-20_MTE_ONF_MIGBio'!O53+'EnC5_2020_DEAL_Titè_IPA Desira'!O53+'Sol1_2018_DEAL_ONF_Lutte IC DSD'!O53+'Sol2_2019_DEAL_ONF_Lutte IC'!O53+'€8-xxxx(AAAA-AAAA)'!O53+'€9-xxxx(AAAA-AAAA)'!O53+'€10-xxxx(AAAA-AAAA)'!O53+'€11-xxxx(AAAA-AAAA)'!O53+'€12-xxxx(AAAA-AAAA)'!O53+'€13-xxxx(AAAA-AAAA)'!O53+'€14-xxxx(AAAA-AAAA)'!O53+'€15-xxxx(AAAA-AAAA)'!O53+'€16-xxxx(AAAA-AAAA)'!O53+'€17-xxxx(AAAA-AAAA)'!O53+'€18-xxxx(AAAA-AAAA)'!O53+'€19-xxxx(AAAA-AAAA)'!O53+'€20-xxxx(AAAA-AAAA)'!O53</f>
        <v>0</v>
      </c>
      <c r="W53" s="221">
        <f>'EnC1_2017-22_DEAL_ONF_Animation'!P53+'EnC2_2018-22_FEDER_ONF_Conserv'!P53+'EnC3_2019-21_OFB-DEAL_ONF_Coli'!P53+'EnC4_2018-20_MTE_ONF_MIGBio'!P53+'EnC5_2020_DEAL_Titè_IPA Desira'!P53+'Sol1_2018_DEAL_ONF_Lutte IC DSD'!P53+'Sol2_2019_DEAL_ONF_Lutte IC'!P53+'€8-xxxx(AAAA-AAAA)'!P53+'€9-xxxx(AAAA-AAAA)'!P53+'€10-xxxx(AAAA-AAAA)'!P53+'€11-xxxx(AAAA-AAAA)'!P53+'€12-xxxx(AAAA-AAAA)'!P53+'€13-xxxx(AAAA-AAAA)'!P53+'€14-xxxx(AAAA-AAAA)'!P53+'€15-xxxx(AAAA-AAAA)'!P53+'€16-xxxx(AAAA-AAAA)'!P53+'€17-xxxx(AAAA-AAAA)'!P53+'€18-xxxx(AAAA-AAAA)'!P53+'€19-xxxx(AAAA-AAAA)'!P53+'€20-xxxx(AAAA-AAAA)'!P53</f>
        <v>0</v>
      </c>
      <c r="X53" s="221">
        <f>'EnC1_2017-22_DEAL_ONF_Animation'!Q53+'EnC2_2018-22_FEDER_ONF_Conserv'!Q53+'EnC3_2019-21_OFB-DEAL_ONF_Coli'!Q53+'EnC4_2018-20_MTE_ONF_MIGBio'!Q53+'EnC5_2020_DEAL_Titè_IPA Desira'!Q53+'Sol1_2018_DEAL_ONF_Lutte IC DSD'!Q53+'Sol2_2019_DEAL_ONF_Lutte IC'!Q53+'€8-xxxx(AAAA-AAAA)'!Q53+'€9-xxxx(AAAA-AAAA)'!Q53+'€10-xxxx(AAAA-AAAA)'!Q53+'€11-xxxx(AAAA-AAAA)'!Q53+'€12-xxxx(AAAA-AAAA)'!Q53+'€13-xxxx(AAAA-AAAA)'!Q53+'€14-xxxx(AAAA-AAAA)'!Q53+'€15-xxxx(AAAA-AAAA)'!Q53+'€16-xxxx(AAAA-AAAA)'!Q53+'€17-xxxx(AAAA-AAAA)'!Q53+'€18-xxxx(AAAA-AAAA)'!Q53+'€19-xxxx(AAAA-AAAA)'!Q53+'€20-xxxx(AAAA-AAAA)'!Q53</f>
        <v>0</v>
      </c>
      <c r="Y53" s="221">
        <f>'EnC1_2017-22_DEAL_ONF_Animation'!R53+'EnC2_2018-22_FEDER_ONF_Conserv'!R53+'EnC3_2019-21_OFB-DEAL_ONF_Coli'!R53+'EnC4_2018-20_MTE_ONF_MIGBio'!R53+'EnC5_2020_DEAL_Titè_IPA Desira'!R53+'Sol1_2018_DEAL_ONF_Lutte IC DSD'!R53+'Sol2_2019_DEAL_ONF_Lutte IC'!R53+'€8-xxxx(AAAA-AAAA)'!R53+'€9-xxxx(AAAA-AAAA)'!R53+'€10-xxxx(AAAA-AAAA)'!R53+'€11-xxxx(AAAA-AAAA)'!R53+'€12-xxxx(AAAA-AAAA)'!R53+'€13-xxxx(AAAA-AAAA)'!R53+'€14-xxxx(AAAA-AAAA)'!R53+'€15-xxxx(AAAA-AAAA)'!R53+'€16-xxxx(AAAA-AAAA)'!R53+'€17-xxxx(AAAA-AAAA)'!R53+'€18-xxxx(AAAA-AAAA)'!R53+'€19-xxxx(AAAA-AAAA)'!R53+'€20-xxxx(AAAA-AAAA)'!R53</f>
        <v>0</v>
      </c>
      <c r="Z53" s="223">
        <f>'EnC1_2017-22_DEAL_ONF_Animation'!S53+'EnC2_2018-22_FEDER_ONF_Conserv'!S53+'EnC3_2019-21_OFB-DEAL_ONF_Coli'!S53+'EnC4_2018-20_MTE_ONF_MIGBio'!S53+'EnC5_2020_DEAL_Titè_IPA Desira'!S53+'Sol1_2018_DEAL_ONF_Lutte IC DSD'!S53+'Sol2_2019_DEAL_ONF_Lutte IC'!S53+'€8-xxxx(AAAA-AAAA)'!S53+'€9-xxxx(AAAA-AAAA)'!S53+'€10-xxxx(AAAA-AAAA)'!S53+'€11-xxxx(AAAA-AAAA)'!S53+'€12-xxxx(AAAA-AAAA)'!S53+'€13-xxxx(AAAA-AAAA)'!S53+'€14-xxxx(AAAA-AAAA)'!S53+'€15-xxxx(AAAA-AAAA)'!S53+'€16-xxxx(AAAA-AAAA)'!S53+'€17-xxxx(AAAA-AAAA)'!S53+'€18-xxxx(AAAA-AAAA)'!S53+'€19-xxxx(AAAA-AAAA)'!S53+'€20-xxxx(AAAA-AAAA)'!S53</f>
        <v>0</v>
      </c>
      <c r="AA53" s="625">
        <f>'EnC1_2017-22_DEAL_ONF_Animation'!T53+'EnC2_2018-22_FEDER_ONF_Conserv'!T53+'EnC3_2019-21_OFB-DEAL_ONF_Coli'!T53+'EnC4_2018-20_MTE_ONF_MIGBio'!T53+'EnC5_2020_DEAL_Titè_IPA Desira'!T53+'Sol1_2018_DEAL_ONF_Lutte IC DSD'!T53+'Sol2_2019_DEAL_ONF_Lutte IC'!T53+'€8-xxxx(AAAA-AAAA)'!T53+'€9-xxxx(AAAA-AAAA)'!T53+'€10-xxxx(AAAA-AAAA)'!T53+'€11-xxxx(AAAA-AAAA)'!T53+'€12-xxxx(AAAA-AAAA)'!T53+'€13-xxxx(AAAA-AAAA)'!T53+'€14-xxxx(AAAA-AAAA)'!T53+'€15-xxxx(AAAA-AAAA)'!T53+'€16-xxxx(AAAA-AAAA)'!T53+'€17-xxxx(AAAA-AAAA)'!T53+'€18-xxxx(AAAA-AAAA)'!T53+'€19-xxxx(AAAA-AAAA)'!T53+'€20-xxxx(AAAA-AAAA)'!T53</f>
        <v>0</v>
      </c>
      <c r="AB53" s="626">
        <f>'EnC1_2017-22_DEAL_ONF_Animation'!U53+'EnC2_2018-22_FEDER_ONF_Conserv'!U53+'EnC3_2019-21_OFB-DEAL_ONF_Coli'!U53+'EnC4_2018-20_MTE_ONF_MIGBio'!U53+'EnC5_2020_DEAL_Titè_IPA Desira'!U53+'Sol1_2018_DEAL_ONF_Lutte IC DSD'!U53+'Sol2_2019_DEAL_ONF_Lutte IC'!U53+'€8-xxxx(AAAA-AAAA)'!U53+'€9-xxxx(AAAA-AAAA)'!U53+'€10-xxxx(AAAA-AAAA)'!U53+'€11-xxxx(AAAA-AAAA)'!U53+'€12-xxxx(AAAA-AAAA)'!U53+'€13-xxxx(AAAA-AAAA)'!U53+'€14-xxxx(AAAA-AAAA)'!U53+'€15-xxxx(AAAA-AAAA)'!U53+'€16-xxxx(AAAA-AAAA)'!U53+'€17-xxxx(AAAA-AAAA)'!U53+'€18-xxxx(AAAA-AAAA)'!U53+'€19-xxxx(AAAA-AAAA)'!U53+'€20-xxxx(AAAA-AAAA)'!U53</f>
        <v>0</v>
      </c>
      <c r="AC53" s="644">
        <f>'EnC1_2017-22_DEAL_ONF_Animation'!V53+'EnC2_2018-22_FEDER_ONF_Conserv'!V53+'EnC3_2019-21_OFB-DEAL_ONF_Coli'!V53+'EnC4_2018-20_MTE_ONF_MIGBio'!V53+'EnC5_2020_DEAL_Titè_IPA Desira'!V53+'Sol1_2018_DEAL_ONF_Lutte IC DSD'!V53+'Sol2_2019_DEAL_ONF_Lutte IC'!V53+'€8-xxxx(AAAA-AAAA)'!V53+'€9-xxxx(AAAA-AAAA)'!V53+'€10-xxxx(AAAA-AAAA)'!V53+'€11-xxxx(AAAA-AAAA)'!V53+'€12-xxxx(AAAA-AAAA)'!V53+'€13-xxxx(AAAA-AAAA)'!V53+'€14-xxxx(AAAA-AAAA)'!V53+'€15-xxxx(AAAA-AAAA)'!V53+'€16-xxxx(AAAA-AAAA)'!V53+'€17-xxxx(AAAA-AAAA)'!V53+'€18-xxxx(AAAA-AAAA)'!V53+'€19-xxxx(AAAA-AAAA)'!V53+'€20-xxxx(AAAA-AAAA)'!V53</f>
        <v>0</v>
      </c>
      <c r="AD53" s="644">
        <f>'EnC1_2017-22_DEAL_ONF_Animation'!W53+'EnC2_2018-22_FEDER_ONF_Conserv'!W53+'EnC3_2019-21_OFB-DEAL_ONF_Coli'!W53+'EnC4_2018-20_MTE_ONF_MIGBio'!W53+'EnC5_2020_DEAL_Titè_IPA Desira'!W53+'Sol1_2018_DEAL_ONF_Lutte IC DSD'!W53+'Sol2_2019_DEAL_ONF_Lutte IC'!W53+'€8-xxxx(AAAA-AAAA)'!W53+'€9-xxxx(AAAA-AAAA)'!W53+'€10-xxxx(AAAA-AAAA)'!W53+'€11-xxxx(AAAA-AAAA)'!W53+'€12-xxxx(AAAA-AAAA)'!W53+'€13-xxxx(AAAA-AAAA)'!W53+'€14-xxxx(AAAA-AAAA)'!W53+'€15-xxxx(AAAA-AAAA)'!W53+'€16-xxxx(AAAA-AAAA)'!W53+'€17-xxxx(AAAA-AAAA)'!W53+'€18-xxxx(AAAA-AAAA)'!W53+'€19-xxxx(AAAA-AAAA)'!W53+'€20-xxxx(AAAA-AAAA)'!W53</f>
        <v>0</v>
      </c>
      <c r="AE53" s="644">
        <f>'EnC1_2017-22_DEAL_ONF_Animation'!X53+'EnC2_2018-22_FEDER_ONF_Conserv'!X53+'EnC3_2019-21_OFB-DEAL_ONF_Coli'!X53+'EnC4_2018-20_MTE_ONF_MIGBio'!X53+'EnC5_2020_DEAL_Titè_IPA Desira'!X53+'Sol1_2018_DEAL_ONF_Lutte IC DSD'!X53+'Sol2_2019_DEAL_ONF_Lutte IC'!X53+'€8-xxxx(AAAA-AAAA)'!X53+'€9-xxxx(AAAA-AAAA)'!X53+'€10-xxxx(AAAA-AAAA)'!X53+'€11-xxxx(AAAA-AAAA)'!X53+'€12-xxxx(AAAA-AAAA)'!X53+'€13-xxxx(AAAA-AAAA)'!X53+'€14-xxxx(AAAA-AAAA)'!X53+'€15-xxxx(AAAA-AAAA)'!X53+'€16-xxxx(AAAA-AAAA)'!X53+'€17-xxxx(AAAA-AAAA)'!X53+'€18-xxxx(AAAA-AAAA)'!X53+'€19-xxxx(AAAA-AAAA)'!X53+'€20-xxxx(AAAA-AAAA)'!X53</f>
        <v>0</v>
      </c>
      <c r="AF53" s="645">
        <f>'EnC1_2017-22_DEAL_ONF_Animation'!Y53+'EnC2_2018-22_FEDER_ONF_Conserv'!Y53+'EnC3_2019-21_OFB-DEAL_ONF_Coli'!Y53+'EnC4_2018-20_MTE_ONF_MIGBio'!Y53+'EnC5_2020_DEAL_Titè_IPA Desira'!Y53+'Sol1_2018_DEAL_ONF_Lutte IC DSD'!Y53+'Sol2_2019_DEAL_ONF_Lutte IC'!Y53+'€8-xxxx(AAAA-AAAA)'!Y53+'€9-xxxx(AAAA-AAAA)'!Y53+'€10-xxxx(AAAA-AAAA)'!Y53+'€11-xxxx(AAAA-AAAA)'!Y53+'€12-xxxx(AAAA-AAAA)'!Y53+'€13-xxxx(AAAA-AAAA)'!Y53+'€14-xxxx(AAAA-AAAA)'!Y53+'€15-xxxx(AAAA-AAAA)'!Y53+'€16-xxxx(AAAA-AAAA)'!Y53+'€17-xxxx(AAAA-AAAA)'!Y53+'€18-xxxx(AAAA-AAAA)'!Y53+'€19-xxxx(AAAA-AAAA)'!Y53+'€20-xxxx(AAAA-AAAA)'!Y53</f>
        <v>0</v>
      </c>
      <c r="AG53" s="629">
        <f t="shared" si="58"/>
        <v>0</v>
      </c>
      <c r="AH53" s="630">
        <f t="shared" si="48"/>
        <v>0</v>
      </c>
      <c r="AI53" s="646">
        <f t="shared" si="60"/>
        <v>0</v>
      </c>
      <c r="AJ53" s="646">
        <f t="shared" si="61"/>
        <v>0</v>
      </c>
      <c r="AK53" s="646">
        <f t="shared" si="62"/>
        <v>0</v>
      </c>
      <c r="AL53" s="647">
        <f t="shared" si="63"/>
        <v>0</v>
      </c>
      <c r="AM53" s="632">
        <f t="shared" si="64"/>
        <v>0</v>
      </c>
      <c r="AN53" s="687">
        <f t="shared" si="65"/>
        <v>0</v>
      </c>
      <c r="AO53" s="646">
        <f t="shared" si="66"/>
        <v>0</v>
      </c>
      <c r="AP53" s="646">
        <f t="shared" si="67"/>
        <v>0</v>
      </c>
      <c r="AQ53" s="646">
        <f t="shared" si="68"/>
        <v>0</v>
      </c>
      <c r="AR53" s="648">
        <f t="shared" si="69"/>
        <v>0</v>
      </c>
      <c r="AS53" s="1133"/>
      <c r="AT53" s="24"/>
      <c r="AU53" s="24"/>
    </row>
    <row r="54" spans="1:47" s="38" customFormat="1" ht="12.5" customHeight="1">
      <c r="A54" s="23"/>
      <c r="B54" s="1116"/>
      <c r="C54" s="1146"/>
      <c r="D54" s="1127" t="s">
        <v>31</v>
      </c>
      <c r="E54" s="1128" t="s">
        <v>75</v>
      </c>
      <c r="F54" s="1136">
        <v>2</v>
      </c>
      <c r="G54" s="496" t="s">
        <v>106</v>
      </c>
      <c r="H54" s="866">
        <v>0</v>
      </c>
      <c r="I54" s="832"/>
      <c r="J54" s="862"/>
      <c r="K54" s="862"/>
      <c r="L54" s="862"/>
      <c r="M54" s="863"/>
      <c r="N54" s="496" t="s">
        <v>106</v>
      </c>
      <c r="O54" s="206">
        <f>'EnC1_2017-22_DEAL_ONF_Animation'!H54+'EnC2_2018-22_FEDER_ONF_Conserv'!H54+'EnC3_2019-21_OFB-DEAL_ONF_Coli'!H54+'EnC4_2018-20_MTE_ONF_MIGBio'!H54+'EnC5_2020_DEAL_Titè_IPA Desira'!H54+'Sol1_2018_DEAL_ONF_Lutte IC DSD'!H54+'Sol2_2019_DEAL_ONF_Lutte IC'!H54+'€8-xxxx(AAAA-AAAA)'!H54+'€9-xxxx(AAAA-AAAA)'!H54+'€10-xxxx(AAAA-AAAA)'!H54+'€11-xxxx(AAAA-AAAA)'!H54+'€12-xxxx(AAAA-AAAA)'!H54+'€13-xxxx(AAAA-AAAA)'!H54+'€14-xxxx(AAAA-AAAA)'!H54+'€15-xxxx(AAAA-AAAA)'!H54+'€16-xxxx(AAAA-AAAA)'!H54+'€17-xxxx(AAAA-AAAA)'!H54+'€18-xxxx(AAAA-AAAA)'!H54+'€19-xxxx(AAAA-AAAA)'!H54+'€20-xxxx(AAAA-AAAA)'!H54</f>
        <v>0</v>
      </c>
      <c r="P54" s="207">
        <f>'EnC1_2017-22_DEAL_ONF_Animation'!I54+'EnC2_2018-22_FEDER_ONF_Conserv'!I54+'EnC3_2019-21_OFB-DEAL_ONF_Coli'!I54+'EnC4_2018-20_MTE_ONF_MIGBio'!I54+'EnC5_2020_DEAL_Titè_IPA Desira'!I54+'Sol1_2018_DEAL_ONF_Lutte IC DSD'!I54+'Sol2_2019_DEAL_ONF_Lutte IC'!I54+'€8-xxxx(AAAA-AAAA)'!I54+'€9-xxxx(AAAA-AAAA)'!I54+'€10-xxxx(AAAA-AAAA)'!I54+'€11-xxxx(AAAA-AAAA)'!I54+'€12-xxxx(AAAA-AAAA)'!I54+'€13-xxxx(AAAA-AAAA)'!I54+'€14-xxxx(AAAA-AAAA)'!I54+'€15-xxxx(AAAA-AAAA)'!I54+'€16-xxxx(AAAA-AAAA)'!I54+'€17-xxxx(AAAA-AAAA)'!I54+'€18-xxxx(AAAA-AAAA)'!I54+'€19-xxxx(AAAA-AAAA)'!I54+'€20-xxxx(AAAA-AAAA)'!I54</f>
        <v>0</v>
      </c>
      <c r="Q54" s="159">
        <f>'EnC1_2017-22_DEAL_ONF_Animation'!J54+'EnC2_2018-22_FEDER_ONF_Conserv'!J54+'EnC3_2019-21_OFB-DEAL_ONF_Coli'!J54+'EnC4_2018-20_MTE_ONF_MIGBio'!J54+'EnC5_2020_DEAL_Titè_IPA Desira'!J54+'Sol1_2018_DEAL_ONF_Lutte IC DSD'!J54+'Sol2_2019_DEAL_ONF_Lutte IC'!J54+'€8-xxxx(AAAA-AAAA)'!J54+'€9-xxxx(AAAA-AAAA)'!J54+'€10-xxxx(AAAA-AAAA)'!J54+'€11-xxxx(AAAA-AAAA)'!J54+'€12-xxxx(AAAA-AAAA)'!J54+'€13-xxxx(AAAA-AAAA)'!J54+'€14-xxxx(AAAA-AAAA)'!J54+'€15-xxxx(AAAA-AAAA)'!J54+'€16-xxxx(AAAA-AAAA)'!J54+'€17-xxxx(AAAA-AAAA)'!J54+'€18-xxxx(AAAA-AAAA)'!J54+'€19-xxxx(AAAA-AAAA)'!J54+'€20-xxxx(AAAA-AAAA)'!J54</f>
        <v>0</v>
      </c>
      <c r="R54" s="159">
        <f>'EnC1_2017-22_DEAL_ONF_Animation'!K54+'EnC2_2018-22_FEDER_ONF_Conserv'!K54+'EnC3_2019-21_OFB-DEAL_ONF_Coli'!K54+'EnC4_2018-20_MTE_ONF_MIGBio'!K54+'EnC5_2020_DEAL_Titè_IPA Desira'!K54+'Sol1_2018_DEAL_ONF_Lutte IC DSD'!K54+'Sol2_2019_DEAL_ONF_Lutte IC'!K54+'€8-xxxx(AAAA-AAAA)'!K54+'€9-xxxx(AAAA-AAAA)'!K54+'€10-xxxx(AAAA-AAAA)'!K54+'€11-xxxx(AAAA-AAAA)'!K54+'€12-xxxx(AAAA-AAAA)'!K54+'€13-xxxx(AAAA-AAAA)'!K54+'€14-xxxx(AAAA-AAAA)'!K54+'€15-xxxx(AAAA-AAAA)'!K54+'€16-xxxx(AAAA-AAAA)'!K54+'€17-xxxx(AAAA-AAAA)'!K54+'€18-xxxx(AAAA-AAAA)'!K54+'€19-xxxx(AAAA-AAAA)'!K54+'€20-xxxx(AAAA-AAAA)'!K54</f>
        <v>0</v>
      </c>
      <c r="S54" s="159">
        <f>'EnC1_2017-22_DEAL_ONF_Animation'!L54+'EnC2_2018-22_FEDER_ONF_Conserv'!L54+'EnC3_2019-21_OFB-DEAL_ONF_Coli'!L54+'EnC4_2018-20_MTE_ONF_MIGBio'!L54+'EnC5_2020_DEAL_Titè_IPA Desira'!L54+'Sol1_2018_DEAL_ONF_Lutte IC DSD'!L54+'Sol2_2019_DEAL_ONF_Lutte IC'!L54+'€8-xxxx(AAAA-AAAA)'!L54+'€9-xxxx(AAAA-AAAA)'!L54+'€10-xxxx(AAAA-AAAA)'!L54+'€11-xxxx(AAAA-AAAA)'!L54+'€12-xxxx(AAAA-AAAA)'!L54+'€13-xxxx(AAAA-AAAA)'!L54+'€14-xxxx(AAAA-AAAA)'!L54+'€15-xxxx(AAAA-AAAA)'!L54+'€16-xxxx(AAAA-AAAA)'!L54+'€17-xxxx(AAAA-AAAA)'!L54+'€18-xxxx(AAAA-AAAA)'!L54+'€19-xxxx(AAAA-AAAA)'!L54+'€20-xxxx(AAAA-AAAA)'!L54</f>
        <v>0</v>
      </c>
      <c r="T54" s="208">
        <f>'EnC1_2017-22_DEAL_ONF_Animation'!M54+'EnC2_2018-22_FEDER_ONF_Conserv'!M54+'EnC3_2019-21_OFB-DEAL_ONF_Coli'!M54+'EnC4_2018-20_MTE_ONF_MIGBio'!M54+'EnC5_2020_DEAL_Titè_IPA Desira'!M54+'Sol1_2018_DEAL_ONF_Lutte IC DSD'!M54+'Sol2_2019_DEAL_ONF_Lutte IC'!M54+'€8-xxxx(AAAA-AAAA)'!M54+'€9-xxxx(AAAA-AAAA)'!M54+'€10-xxxx(AAAA-AAAA)'!M54+'€11-xxxx(AAAA-AAAA)'!M54+'€12-xxxx(AAAA-AAAA)'!M54+'€13-xxxx(AAAA-AAAA)'!M54+'€14-xxxx(AAAA-AAAA)'!M54+'€15-xxxx(AAAA-AAAA)'!M54+'€16-xxxx(AAAA-AAAA)'!M54+'€17-xxxx(AAAA-AAAA)'!M54+'€18-xxxx(AAAA-AAAA)'!M54+'€19-xxxx(AAAA-AAAA)'!M54+'€20-xxxx(AAAA-AAAA)'!M54</f>
        <v>0</v>
      </c>
      <c r="U54" s="206">
        <f>'EnC1_2017-22_DEAL_ONF_Animation'!N54+'EnC2_2018-22_FEDER_ONF_Conserv'!N54+'EnC3_2019-21_OFB-DEAL_ONF_Coli'!N54+'EnC4_2018-20_MTE_ONF_MIGBio'!N54+'EnC5_2020_DEAL_Titè_IPA Desira'!N54+'Sol1_2018_DEAL_ONF_Lutte IC DSD'!N54+'Sol2_2019_DEAL_ONF_Lutte IC'!N54+'€8-xxxx(AAAA-AAAA)'!N54+'€9-xxxx(AAAA-AAAA)'!N54+'€10-xxxx(AAAA-AAAA)'!N54+'€11-xxxx(AAAA-AAAA)'!N54+'€12-xxxx(AAAA-AAAA)'!N54+'€13-xxxx(AAAA-AAAA)'!N54+'€14-xxxx(AAAA-AAAA)'!N54+'€15-xxxx(AAAA-AAAA)'!N54+'€16-xxxx(AAAA-AAAA)'!N54+'€17-xxxx(AAAA-AAAA)'!N54+'€18-xxxx(AAAA-AAAA)'!N54+'€19-xxxx(AAAA-AAAA)'!N54+'€20-xxxx(AAAA-AAAA)'!N54</f>
        <v>0</v>
      </c>
      <c r="V54" s="207">
        <f>'EnC1_2017-22_DEAL_ONF_Animation'!O54+'EnC2_2018-22_FEDER_ONF_Conserv'!O54+'EnC3_2019-21_OFB-DEAL_ONF_Coli'!O54+'EnC4_2018-20_MTE_ONF_MIGBio'!O54+'EnC5_2020_DEAL_Titè_IPA Desira'!O54+'Sol1_2018_DEAL_ONF_Lutte IC DSD'!O54+'Sol2_2019_DEAL_ONF_Lutte IC'!O54+'€8-xxxx(AAAA-AAAA)'!O54+'€9-xxxx(AAAA-AAAA)'!O54+'€10-xxxx(AAAA-AAAA)'!O54+'€11-xxxx(AAAA-AAAA)'!O54+'€12-xxxx(AAAA-AAAA)'!O54+'€13-xxxx(AAAA-AAAA)'!O54+'€14-xxxx(AAAA-AAAA)'!O54+'€15-xxxx(AAAA-AAAA)'!O54+'€16-xxxx(AAAA-AAAA)'!O54+'€17-xxxx(AAAA-AAAA)'!O54+'€18-xxxx(AAAA-AAAA)'!O54+'€19-xxxx(AAAA-AAAA)'!O54+'€20-xxxx(AAAA-AAAA)'!O54</f>
        <v>0</v>
      </c>
      <c r="W54" s="159">
        <f>'EnC1_2017-22_DEAL_ONF_Animation'!P54+'EnC2_2018-22_FEDER_ONF_Conserv'!P54+'EnC3_2019-21_OFB-DEAL_ONF_Coli'!P54+'EnC4_2018-20_MTE_ONF_MIGBio'!P54+'EnC5_2020_DEAL_Titè_IPA Desira'!P54+'Sol1_2018_DEAL_ONF_Lutte IC DSD'!P54+'Sol2_2019_DEAL_ONF_Lutte IC'!P54+'€8-xxxx(AAAA-AAAA)'!P54+'€9-xxxx(AAAA-AAAA)'!P54+'€10-xxxx(AAAA-AAAA)'!P54+'€11-xxxx(AAAA-AAAA)'!P54+'€12-xxxx(AAAA-AAAA)'!P54+'€13-xxxx(AAAA-AAAA)'!P54+'€14-xxxx(AAAA-AAAA)'!P54+'€15-xxxx(AAAA-AAAA)'!P54+'€16-xxxx(AAAA-AAAA)'!P54+'€17-xxxx(AAAA-AAAA)'!P54+'€18-xxxx(AAAA-AAAA)'!P54+'€19-xxxx(AAAA-AAAA)'!P54+'€20-xxxx(AAAA-AAAA)'!P54</f>
        <v>0</v>
      </c>
      <c r="X54" s="159">
        <f>'EnC1_2017-22_DEAL_ONF_Animation'!Q54+'EnC2_2018-22_FEDER_ONF_Conserv'!Q54+'EnC3_2019-21_OFB-DEAL_ONF_Coli'!Q54+'EnC4_2018-20_MTE_ONF_MIGBio'!Q54+'EnC5_2020_DEAL_Titè_IPA Desira'!Q54+'Sol1_2018_DEAL_ONF_Lutte IC DSD'!Q54+'Sol2_2019_DEAL_ONF_Lutte IC'!Q54+'€8-xxxx(AAAA-AAAA)'!Q54+'€9-xxxx(AAAA-AAAA)'!Q54+'€10-xxxx(AAAA-AAAA)'!Q54+'€11-xxxx(AAAA-AAAA)'!Q54+'€12-xxxx(AAAA-AAAA)'!Q54+'€13-xxxx(AAAA-AAAA)'!Q54+'€14-xxxx(AAAA-AAAA)'!Q54+'€15-xxxx(AAAA-AAAA)'!Q54+'€16-xxxx(AAAA-AAAA)'!Q54+'€17-xxxx(AAAA-AAAA)'!Q54+'€18-xxxx(AAAA-AAAA)'!Q54+'€19-xxxx(AAAA-AAAA)'!Q54+'€20-xxxx(AAAA-AAAA)'!Q54</f>
        <v>0</v>
      </c>
      <c r="Y54" s="159">
        <f>'EnC1_2017-22_DEAL_ONF_Animation'!R54+'EnC2_2018-22_FEDER_ONF_Conserv'!R54+'EnC3_2019-21_OFB-DEAL_ONF_Coli'!R54+'EnC4_2018-20_MTE_ONF_MIGBio'!R54+'EnC5_2020_DEAL_Titè_IPA Desira'!R54+'Sol1_2018_DEAL_ONF_Lutte IC DSD'!R54+'Sol2_2019_DEAL_ONF_Lutte IC'!R54+'€8-xxxx(AAAA-AAAA)'!R54+'€9-xxxx(AAAA-AAAA)'!R54+'€10-xxxx(AAAA-AAAA)'!R54+'€11-xxxx(AAAA-AAAA)'!R54+'€12-xxxx(AAAA-AAAA)'!R54+'€13-xxxx(AAAA-AAAA)'!R54+'€14-xxxx(AAAA-AAAA)'!R54+'€15-xxxx(AAAA-AAAA)'!R54+'€16-xxxx(AAAA-AAAA)'!R54+'€17-xxxx(AAAA-AAAA)'!R54+'€18-xxxx(AAAA-AAAA)'!R54+'€19-xxxx(AAAA-AAAA)'!R54+'€20-xxxx(AAAA-AAAA)'!R54</f>
        <v>0</v>
      </c>
      <c r="Z54" s="160">
        <f>'EnC1_2017-22_DEAL_ONF_Animation'!S54+'EnC2_2018-22_FEDER_ONF_Conserv'!S54+'EnC3_2019-21_OFB-DEAL_ONF_Coli'!S54+'EnC4_2018-20_MTE_ONF_MIGBio'!S54+'EnC5_2020_DEAL_Titè_IPA Desira'!S54+'Sol1_2018_DEAL_ONF_Lutte IC DSD'!S54+'Sol2_2019_DEAL_ONF_Lutte IC'!S54+'€8-xxxx(AAAA-AAAA)'!S54+'€9-xxxx(AAAA-AAAA)'!S54+'€10-xxxx(AAAA-AAAA)'!S54+'€11-xxxx(AAAA-AAAA)'!S54+'€12-xxxx(AAAA-AAAA)'!S54+'€13-xxxx(AAAA-AAAA)'!S54+'€14-xxxx(AAAA-AAAA)'!S54+'€15-xxxx(AAAA-AAAA)'!S54+'€16-xxxx(AAAA-AAAA)'!S54+'€17-xxxx(AAAA-AAAA)'!S54+'€18-xxxx(AAAA-AAAA)'!S54+'€19-xxxx(AAAA-AAAA)'!S54+'€20-xxxx(AAAA-AAAA)'!S54</f>
        <v>0</v>
      </c>
      <c r="AA54" s="609">
        <f>'EnC1_2017-22_DEAL_ONF_Animation'!T54+'EnC2_2018-22_FEDER_ONF_Conserv'!T54+'EnC3_2019-21_OFB-DEAL_ONF_Coli'!T54+'EnC4_2018-20_MTE_ONF_MIGBio'!T54+'EnC5_2020_DEAL_Titè_IPA Desira'!T54+'Sol1_2018_DEAL_ONF_Lutte IC DSD'!T54+'Sol2_2019_DEAL_ONF_Lutte IC'!T54+'€8-xxxx(AAAA-AAAA)'!T54+'€9-xxxx(AAAA-AAAA)'!T54+'€10-xxxx(AAAA-AAAA)'!T54+'€11-xxxx(AAAA-AAAA)'!T54+'€12-xxxx(AAAA-AAAA)'!T54+'€13-xxxx(AAAA-AAAA)'!T54+'€14-xxxx(AAAA-AAAA)'!T54+'€15-xxxx(AAAA-AAAA)'!T54+'€16-xxxx(AAAA-AAAA)'!T54+'€17-xxxx(AAAA-AAAA)'!T54+'€18-xxxx(AAAA-AAAA)'!T54+'€19-xxxx(AAAA-AAAA)'!T54+'€20-xxxx(AAAA-AAAA)'!T54</f>
        <v>0</v>
      </c>
      <c r="AB54" s="610">
        <f>'EnC1_2017-22_DEAL_ONF_Animation'!U54+'EnC2_2018-22_FEDER_ONF_Conserv'!U54+'EnC3_2019-21_OFB-DEAL_ONF_Coli'!U54+'EnC4_2018-20_MTE_ONF_MIGBio'!U54+'EnC5_2020_DEAL_Titè_IPA Desira'!U54+'Sol1_2018_DEAL_ONF_Lutte IC DSD'!U54+'Sol2_2019_DEAL_ONF_Lutte IC'!U54+'€8-xxxx(AAAA-AAAA)'!U54+'€9-xxxx(AAAA-AAAA)'!U54+'€10-xxxx(AAAA-AAAA)'!U54+'€11-xxxx(AAAA-AAAA)'!U54+'€12-xxxx(AAAA-AAAA)'!U54+'€13-xxxx(AAAA-AAAA)'!U54+'€14-xxxx(AAAA-AAAA)'!U54+'€15-xxxx(AAAA-AAAA)'!U54+'€16-xxxx(AAAA-AAAA)'!U54+'€17-xxxx(AAAA-AAAA)'!U54+'€18-xxxx(AAAA-AAAA)'!U54+'€19-xxxx(AAAA-AAAA)'!U54+'€20-xxxx(AAAA-AAAA)'!U54</f>
        <v>0</v>
      </c>
      <c r="AC54" s="649">
        <f>'EnC1_2017-22_DEAL_ONF_Animation'!V54+'EnC2_2018-22_FEDER_ONF_Conserv'!V54+'EnC3_2019-21_OFB-DEAL_ONF_Coli'!V54+'EnC4_2018-20_MTE_ONF_MIGBio'!V54+'EnC5_2020_DEAL_Titè_IPA Desira'!V54+'Sol1_2018_DEAL_ONF_Lutte IC DSD'!V54+'Sol2_2019_DEAL_ONF_Lutte IC'!V54+'€8-xxxx(AAAA-AAAA)'!V54+'€9-xxxx(AAAA-AAAA)'!V54+'€10-xxxx(AAAA-AAAA)'!V54+'€11-xxxx(AAAA-AAAA)'!V54+'€12-xxxx(AAAA-AAAA)'!V54+'€13-xxxx(AAAA-AAAA)'!V54+'€14-xxxx(AAAA-AAAA)'!V54+'€15-xxxx(AAAA-AAAA)'!V54+'€16-xxxx(AAAA-AAAA)'!V54+'€17-xxxx(AAAA-AAAA)'!V54+'€18-xxxx(AAAA-AAAA)'!V54+'€19-xxxx(AAAA-AAAA)'!V54+'€20-xxxx(AAAA-AAAA)'!V54</f>
        <v>0</v>
      </c>
      <c r="AD54" s="649">
        <f>'EnC1_2017-22_DEAL_ONF_Animation'!W54+'EnC2_2018-22_FEDER_ONF_Conserv'!W54+'EnC3_2019-21_OFB-DEAL_ONF_Coli'!W54+'EnC4_2018-20_MTE_ONF_MIGBio'!W54+'EnC5_2020_DEAL_Titè_IPA Desira'!W54+'Sol1_2018_DEAL_ONF_Lutte IC DSD'!W54+'Sol2_2019_DEAL_ONF_Lutte IC'!W54+'€8-xxxx(AAAA-AAAA)'!W54+'€9-xxxx(AAAA-AAAA)'!W54+'€10-xxxx(AAAA-AAAA)'!W54+'€11-xxxx(AAAA-AAAA)'!W54+'€12-xxxx(AAAA-AAAA)'!W54+'€13-xxxx(AAAA-AAAA)'!W54+'€14-xxxx(AAAA-AAAA)'!W54+'€15-xxxx(AAAA-AAAA)'!W54+'€16-xxxx(AAAA-AAAA)'!W54+'€17-xxxx(AAAA-AAAA)'!W54+'€18-xxxx(AAAA-AAAA)'!W54+'€19-xxxx(AAAA-AAAA)'!W54+'€20-xxxx(AAAA-AAAA)'!W54</f>
        <v>0</v>
      </c>
      <c r="AE54" s="649">
        <f>'EnC1_2017-22_DEAL_ONF_Animation'!X54+'EnC2_2018-22_FEDER_ONF_Conserv'!X54+'EnC3_2019-21_OFB-DEAL_ONF_Coli'!X54+'EnC4_2018-20_MTE_ONF_MIGBio'!X54+'EnC5_2020_DEAL_Titè_IPA Desira'!X54+'Sol1_2018_DEAL_ONF_Lutte IC DSD'!X54+'Sol2_2019_DEAL_ONF_Lutte IC'!X54+'€8-xxxx(AAAA-AAAA)'!X54+'€9-xxxx(AAAA-AAAA)'!X54+'€10-xxxx(AAAA-AAAA)'!X54+'€11-xxxx(AAAA-AAAA)'!X54+'€12-xxxx(AAAA-AAAA)'!X54+'€13-xxxx(AAAA-AAAA)'!X54+'€14-xxxx(AAAA-AAAA)'!X54+'€15-xxxx(AAAA-AAAA)'!X54+'€16-xxxx(AAAA-AAAA)'!X54+'€17-xxxx(AAAA-AAAA)'!X54+'€18-xxxx(AAAA-AAAA)'!X54+'€19-xxxx(AAAA-AAAA)'!X54+'€20-xxxx(AAAA-AAAA)'!X54</f>
        <v>0</v>
      </c>
      <c r="AF54" s="612">
        <f>'EnC1_2017-22_DEAL_ONF_Animation'!Y54+'EnC2_2018-22_FEDER_ONF_Conserv'!Y54+'EnC3_2019-21_OFB-DEAL_ONF_Coli'!Y54+'EnC4_2018-20_MTE_ONF_MIGBio'!Y54+'EnC5_2020_DEAL_Titè_IPA Desira'!Y54+'Sol1_2018_DEAL_ONF_Lutte IC DSD'!Y54+'Sol2_2019_DEAL_ONF_Lutte IC'!Y54+'€8-xxxx(AAAA-AAAA)'!Y54+'€9-xxxx(AAAA-AAAA)'!Y54+'€10-xxxx(AAAA-AAAA)'!Y54+'€11-xxxx(AAAA-AAAA)'!Y54+'€12-xxxx(AAAA-AAAA)'!Y54+'€13-xxxx(AAAA-AAAA)'!Y54+'€14-xxxx(AAAA-AAAA)'!Y54+'€15-xxxx(AAAA-AAAA)'!Y54+'€16-xxxx(AAAA-AAAA)'!Y54+'€17-xxxx(AAAA-AAAA)'!Y54+'€18-xxxx(AAAA-AAAA)'!Y54+'€19-xxxx(AAAA-AAAA)'!Y54+'€20-xxxx(AAAA-AAAA)'!Y54</f>
        <v>0</v>
      </c>
      <c r="AG54" s="613">
        <f t="shared" si="58"/>
        <v>0</v>
      </c>
      <c r="AH54" s="614">
        <f t="shared" si="48"/>
        <v>0</v>
      </c>
      <c r="AI54" s="649">
        <f t="shared" si="60"/>
        <v>0</v>
      </c>
      <c r="AJ54" s="649">
        <f t="shared" si="61"/>
        <v>0</v>
      </c>
      <c r="AK54" s="649">
        <f t="shared" si="62"/>
        <v>0</v>
      </c>
      <c r="AL54" s="688">
        <f t="shared" si="63"/>
        <v>0</v>
      </c>
      <c r="AM54" s="615">
        <f t="shared" si="64"/>
        <v>0</v>
      </c>
      <c r="AN54" s="685">
        <f t="shared" si="65"/>
        <v>0</v>
      </c>
      <c r="AO54" s="649">
        <f t="shared" si="66"/>
        <v>0</v>
      </c>
      <c r="AP54" s="649">
        <f t="shared" si="67"/>
        <v>0</v>
      </c>
      <c r="AQ54" s="649">
        <f t="shared" si="68"/>
        <v>0</v>
      </c>
      <c r="AR54" s="651">
        <f t="shared" si="69"/>
        <v>0</v>
      </c>
      <c r="AS54" s="47"/>
      <c r="AT54" s="25"/>
      <c r="AU54" s="25"/>
    </row>
    <row r="55" spans="1:47" s="38" customFormat="1" ht="12.5" customHeight="1">
      <c r="A55" s="23"/>
      <c r="B55" s="1116"/>
      <c r="C55" s="1146"/>
      <c r="D55" s="1119"/>
      <c r="E55" s="1122"/>
      <c r="F55" s="1135"/>
      <c r="G55" s="497" t="s">
        <v>108</v>
      </c>
      <c r="H55" s="835"/>
      <c r="I55" s="830"/>
      <c r="J55" s="856"/>
      <c r="K55" s="856"/>
      <c r="L55" s="856"/>
      <c r="M55" s="857"/>
      <c r="N55" s="497" t="s">
        <v>108</v>
      </c>
      <c r="O55" s="209">
        <f>'EnC1_2017-22_DEAL_ONF_Animation'!H55+'EnC2_2018-22_FEDER_ONF_Conserv'!H55+'EnC3_2019-21_OFB-DEAL_ONF_Coli'!H55+'EnC4_2018-20_MTE_ONF_MIGBio'!H55+'EnC5_2020_DEAL_Titè_IPA Desira'!H55+'Sol1_2018_DEAL_ONF_Lutte IC DSD'!H55+'Sol2_2019_DEAL_ONF_Lutte IC'!H55+'€8-xxxx(AAAA-AAAA)'!H55+'€9-xxxx(AAAA-AAAA)'!H55+'€10-xxxx(AAAA-AAAA)'!H55+'€11-xxxx(AAAA-AAAA)'!H55+'€12-xxxx(AAAA-AAAA)'!H55+'€13-xxxx(AAAA-AAAA)'!H55+'€14-xxxx(AAAA-AAAA)'!H55+'€15-xxxx(AAAA-AAAA)'!H55+'€16-xxxx(AAAA-AAAA)'!H55+'€17-xxxx(AAAA-AAAA)'!H55+'€18-xxxx(AAAA-AAAA)'!H55+'€19-xxxx(AAAA-AAAA)'!H55+'€20-xxxx(AAAA-AAAA)'!H55</f>
        <v>0</v>
      </c>
      <c r="P55" s="210">
        <f>'EnC1_2017-22_DEAL_ONF_Animation'!I55+'EnC2_2018-22_FEDER_ONF_Conserv'!I55+'EnC3_2019-21_OFB-DEAL_ONF_Coli'!I55+'EnC4_2018-20_MTE_ONF_MIGBio'!I55+'EnC5_2020_DEAL_Titè_IPA Desira'!I55+'Sol1_2018_DEAL_ONF_Lutte IC DSD'!I55+'Sol2_2019_DEAL_ONF_Lutte IC'!I55+'€8-xxxx(AAAA-AAAA)'!I55+'€9-xxxx(AAAA-AAAA)'!I55+'€10-xxxx(AAAA-AAAA)'!I55+'€11-xxxx(AAAA-AAAA)'!I55+'€12-xxxx(AAAA-AAAA)'!I55+'€13-xxxx(AAAA-AAAA)'!I55+'€14-xxxx(AAAA-AAAA)'!I55+'€15-xxxx(AAAA-AAAA)'!I55+'€16-xxxx(AAAA-AAAA)'!I55+'€17-xxxx(AAAA-AAAA)'!I55+'€18-xxxx(AAAA-AAAA)'!I55+'€19-xxxx(AAAA-AAAA)'!I55+'€20-xxxx(AAAA-AAAA)'!I55</f>
        <v>0</v>
      </c>
      <c r="Q55" s="163">
        <f>'EnC1_2017-22_DEAL_ONF_Animation'!J55+'EnC2_2018-22_FEDER_ONF_Conserv'!J55+'EnC3_2019-21_OFB-DEAL_ONF_Coli'!J55+'EnC4_2018-20_MTE_ONF_MIGBio'!J55+'EnC5_2020_DEAL_Titè_IPA Desira'!J55+'Sol1_2018_DEAL_ONF_Lutte IC DSD'!J55+'Sol2_2019_DEAL_ONF_Lutte IC'!J55+'€8-xxxx(AAAA-AAAA)'!J55+'€9-xxxx(AAAA-AAAA)'!J55+'€10-xxxx(AAAA-AAAA)'!J55+'€11-xxxx(AAAA-AAAA)'!J55+'€12-xxxx(AAAA-AAAA)'!J55+'€13-xxxx(AAAA-AAAA)'!J55+'€14-xxxx(AAAA-AAAA)'!J55+'€15-xxxx(AAAA-AAAA)'!J55+'€16-xxxx(AAAA-AAAA)'!J55+'€17-xxxx(AAAA-AAAA)'!J55+'€18-xxxx(AAAA-AAAA)'!J55+'€19-xxxx(AAAA-AAAA)'!J55+'€20-xxxx(AAAA-AAAA)'!J55</f>
        <v>0</v>
      </c>
      <c r="R55" s="163">
        <f>'EnC1_2017-22_DEAL_ONF_Animation'!K55+'EnC2_2018-22_FEDER_ONF_Conserv'!K55+'EnC3_2019-21_OFB-DEAL_ONF_Coli'!K55+'EnC4_2018-20_MTE_ONF_MIGBio'!K55+'EnC5_2020_DEAL_Titè_IPA Desira'!K55+'Sol1_2018_DEAL_ONF_Lutte IC DSD'!K55+'Sol2_2019_DEAL_ONF_Lutte IC'!K55+'€8-xxxx(AAAA-AAAA)'!K55+'€9-xxxx(AAAA-AAAA)'!K55+'€10-xxxx(AAAA-AAAA)'!K55+'€11-xxxx(AAAA-AAAA)'!K55+'€12-xxxx(AAAA-AAAA)'!K55+'€13-xxxx(AAAA-AAAA)'!K55+'€14-xxxx(AAAA-AAAA)'!K55+'€15-xxxx(AAAA-AAAA)'!K55+'€16-xxxx(AAAA-AAAA)'!K55+'€17-xxxx(AAAA-AAAA)'!K55+'€18-xxxx(AAAA-AAAA)'!K55+'€19-xxxx(AAAA-AAAA)'!K55+'€20-xxxx(AAAA-AAAA)'!K55</f>
        <v>0</v>
      </c>
      <c r="S55" s="163">
        <f>'EnC1_2017-22_DEAL_ONF_Animation'!L55+'EnC2_2018-22_FEDER_ONF_Conserv'!L55+'EnC3_2019-21_OFB-DEAL_ONF_Coli'!L55+'EnC4_2018-20_MTE_ONF_MIGBio'!L55+'EnC5_2020_DEAL_Titè_IPA Desira'!L55+'Sol1_2018_DEAL_ONF_Lutte IC DSD'!L55+'Sol2_2019_DEAL_ONF_Lutte IC'!L55+'€8-xxxx(AAAA-AAAA)'!L55+'€9-xxxx(AAAA-AAAA)'!L55+'€10-xxxx(AAAA-AAAA)'!L55+'€11-xxxx(AAAA-AAAA)'!L55+'€12-xxxx(AAAA-AAAA)'!L55+'€13-xxxx(AAAA-AAAA)'!L55+'€14-xxxx(AAAA-AAAA)'!L55+'€15-xxxx(AAAA-AAAA)'!L55+'€16-xxxx(AAAA-AAAA)'!L55+'€17-xxxx(AAAA-AAAA)'!L55+'€18-xxxx(AAAA-AAAA)'!L55+'€19-xxxx(AAAA-AAAA)'!L55+'€20-xxxx(AAAA-AAAA)'!L55</f>
        <v>0</v>
      </c>
      <c r="T55" s="211">
        <f>'EnC1_2017-22_DEAL_ONF_Animation'!M55+'EnC2_2018-22_FEDER_ONF_Conserv'!M55+'EnC3_2019-21_OFB-DEAL_ONF_Coli'!M55+'EnC4_2018-20_MTE_ONF_MIGBio'!M55+'EnC5_2020_DEAL_Titè_IPA Desira'!M55+'Sol1_2018_DEAL_ONF_Lutte IC DSD'!M55+'Sol2_2019_DEAL_ONF_Lutte IC'!M55+'€8-xxxx(AAAA-AAAA)'!M55+'€9-xxxx(AAAA-AAAA)'!M55+'€10-xxxx(AAAA-AAAA)'!M55+'€11-xxxx(AAAA-AAAA)'!M55+'€12-xxxx(AAAA-AAAA)'!M55+'€13-xxxx(AAAA-AAAA)'!M55+'€14-xxxx(AAAA-AAAA)'!M55+'€15-xxxx(AAAA-AAAA)'!M55+'€16-xxxx(AAAA-AAAA)'!M55+'€17-xxxx(AAAA-AAAA)'!M55+'€18-xxxx(AAAA-AAAA)'!M55+'€19-xxxx(AAAA-AAAA)'!M55+'€20-xxxx(AAAA-AAAA)'!M55</f>
        <v>0</v>
      </c>
      <c r="U55" s="209">
        <f>'EnC1_2017-22_DEAL_ONF_Animation'!N55+'EnC2_2018-22_FEDER_ONF_Conserv'!N55+'EnC3_2019-21_OFB-DEAL_ONF_Coli'!N55+'EnC4_2018-20_MTE_ONF_MIGBio'!N55+'EnC5_2020_DEAL_Titè_IPA Desira'!N55+'Sol1_2018_DEAL_ONF_Lutte IC DSD'!N55+'Sol2_2019_DEAL_ONF_Lutte IC'!N55+'€8-xxxx(AAAA-AAAA)'!N55+'€9-xxxx(AAAA-AAAA)'!N55+'€10-xxxx(AAAA-AAAA)'!N55+'€11-xxxx(AAAA-AAAA)'!N55+'€12-xxxx(AAAA-AAAA)'!N55+'€13-xxxx(AAAA-AAAA)'!N55+'€14-xxxx(AAAA-AAAA)'!N55+'€15-xxxx(AAAA-AAAA)'!N55+'€16-xxxx(AAAA-AAAA)'!N55+'€17-xxxx(AAAA-AAAA)'!N55+'€18-xxxx(AAAA-AAAA)'!N55+'€19-xxxx(AAAA-AAAA)'!N55+'€20-xxxx(AAAA-AAAA)'!N55</f>
        <v>0</v>
      </c>
      <c r="V55" s="210">
        <f>'EnC1_2017-22_DEAL_ONF_Animation'!O55+'EnC2_2018-22_FEDER_ONF_Conserv'!O55+'EnC3_2019-21_OFB-DEAL_ONF_Coli'!O55+'EnC4_2018-20_MTE_ONF_MIGBio'!O55+'EnC5_2020_DEAL_Titè_IPA Desira'!O55+'Sol1_2018_DEAL_ONF_Lutte IC DSD'!O55+'Sol2_2019_DEAL_ONF_Lutte IC'!O55+'€8-xxxx(AAAA-AAAA)'!O55+'€9-xxxx(AAAA-AAAA)'!O55+'€10-xxxx(AAAA-AAAA)'!O55+'€11-xxxx(AAAA-AAAA)'!O55+'€12-xxxx(AAAA-AAAA)'!O55+'€13-xxxx(AAAA-AAAA)'!O55+'€14-xxxx(AAAA-AAAA)'!O55+'€15-xxxx(AAAA-AAAA)'!O55+'€16-xxxx(AAAA-AAAA)'!O55+'€17-xxxx(AAAA-AAAA)'!O55+'€18-xxxx(AAAA-AAAA)'!O55+'€19-xxxx(AAAA-AAAA)'!O55+'€20-xxxx(AAAA-AAAA)'!O55</f>
        <v>0</v>
      </c>
      <c r="W55" s="163">
        <f>'EnC1_2017-22_DEAL_ONF_Animation'!P55+'EnC2_2018-22_FEDER_ONF_Conserv'!P55+'EnC3_2019-21_OFB-DEAL_ONF_Coli'!P55+'EnC4_2018-20_MTE_ONF_MIGBio'!P55+'EnC5_2020_DEAL_Titè_IPA Desira'!P55+'Sol1_2018_DEAL_ONF_Lutte IC DSD'!P55+'Sol2_2019_DEAL_ONF_Lutte IC'!P55+'€8-xxxx(AAAA-AAAA)'!P55+'€9-xxxx(AAAA-AAAA)'!P55+'€10-xxxx(AAAA-AAAA)'!P55+'€11-xxxx(AAAA-AAAA)'!P55+'€12-xxxx(AAAA-AAAA)'!P55+'€13-xxxx(AAAA-AAAA)'!P55+'€14-xxxx(AAAA-AAAA)'!P55+'€15-xxxx(AAAA-AAAA)'!P55+'€16-xxxx(AAAA-AAAA)'!P55+'€17-xxxx(AAAA-AAAA)'!P55+'€18-xxxx(AAAA-AAAA)'!P55+'€19-xxxx(AAAA-AAAA)'!P55+'€20-xxxx(AAAA-AAAA)'!P55</f>
        <v>0</v>
      </c>
      <c r="X55" s="163">
        <f>'EnC1_2017-22_DEAL_ONF_Animation'!Q55+'EnC2_2018-22_FEDER_ONF_Conserv'!Q55+'EnC3_2019-21_OFB-DEAL_ONF_Coli'!Q55+'EnC4_2018-20_MTE_ONF_MIGBio'!Q55+'EnC5_2020_DEAL_Titè_IPA Desira'!Q55+'Sol1_2018_DEAL_ONF_Lutte IC DSD'!Q55+'Sol2_2019_DEAL_ONF_Lutte IC'!Q55+'€8-xxxx(AAAA-AAAA)'!Q55+'€9-xxxx(AAAA-AAAA)'!Q55+'€10-xxxx(AAAA-AAAA)'!Q55+'€11-xxxx(AAAA-AAAA)'!Q55+'€12-xxxx(AAAA-AAAA)'!Q55+'€13-xxxx(AAAA-AAAA)'!Q55+'€14-xxxx(AAAA-AAAA)'!Q55+'€15-xxxx(AAAA-AAAA)'!Q55+'€16-xxxx(AAAA-AAAA)'!Q55+'€17-xxxx(AAAA-AAAA)'!Q55+'€18-xxxx(AAAA-AAAA)'!Q55+'€19-xxxx(AAAA-AAAA)'!Q55+'€20-xxxx(AAAA-AAAA)'!Q55</f>
        <v>0</v>
      </c>
      <c r="Y55" s="163">
        <f>'EnC1_2017-22_DEAL_ONF_Animation'!R55+'EnC2_2018-22_FEDER_ONF_Conserv'!R55+'EnC3_2019-21_OFB-DEAL_ONF_Coli'!R55+'EnC4_2018-20_MTE_ONF_MIGBio'!R55+'EnC5_2020_DEAL_Titè_IPA Desira'!R55+'Sol1_2018_DEAL_ONF_Lutte IC DSD'!R55+'Sol2_2019_DEAL_ONF_Lutte IC'!R55+'€8-xxxx(AAAA-AAAA)'!R55+'€9-xxxx(AAAA-AAAA)'!R55+'€10-xxxx(AAAA-AAAA)'!R55+'€11-xxxx(AAAA-AAAA)'!R55+'€12-xxxx(AAAA-AAAA)'!R55+'€13-xxxx(AAAA-AAAA)'!R55+'€14-xxxx(AAAA-AAAA)'!R55+'€15-xxxx(AAAA-AAAA)'!R55+'€16-xxxx(AAAA-AAAA)'!R55+'€17-xxxx(AAAA-AAAA)'!R55+'€18-xxxx(AAAA-AAAA)'!R55+'€19-xxxx(AAAA-AAAA)'!R55+'€20-xxxx(AAAA-AAAA)'!R55</f>
        <v>0</v>
      </c>
      <c r="Z55" s="164">
        <f>'EnC1_2017-22_DEAL_ONF_Animation'!S55+'EnC2_2018-22_FEDER_ONF_Conserv'!S55+'EnC3_2019-21_OFB-DEAL_ONF_Coli'!S55+'EnC4_2018-20_MTE_ONF_MIGBio'!S55+'EnC5_2020_DEAL_Titè_IPA Desira'!S55+'Sol1_2018_DEAL_ONF_Lutte IC DSD'!S55+'Sol2_2019_DEAL_ONF_Lutte IC'!S55+'€8-xxxx(AAAA-AAAA)'!S55+'€9-xxxx(AAAA-AAAA)'!S55+'€10-xxxx(AAAA-AAAA)'!S55+'€11-xxxx(AAAA-AAAA)'!S55+'€12-xxxx(AAAA-AAAA)'!S55+'€13-xxxx(AAAA-AAAA)'!S55+'€14-xxxx(AAAA-AAAA)'!S55+'€15-xxxx(AAAA-AAAA)'!S55+'€16-xxxx(AAAA-AAAA)'!S55+'€17-xxxx(AAAA-AAAA)'!S55+'€18-xxxx(AAAA-AAAA)'!S55+'€19-xxxx(AAAA-AAAA)'!S55+'€20-xxxx(AAAA-AAAA)'!S55</f>
        <v>0</v>
      </c>
      <c r="AA55" s="617">
        <f>'EnC1_2017-22_DEAL_ONF_Animation'!T55+'EnC2_2018-22_FEDER_ONF_Conserv'!T55+'EnC3_2019-21_OFB-DEAL_ONF_Coli'!T55+'EnC4_2018-20_MTE_ONF_MIGBio'!T55+'EnC5_2020_DEAL_Titè_IPA Desira'!T55+'Sol1_2018_DEAL_ONF_Lutte IC DSD'!T55+'Sol2_2019_DEAL_ONF_Lutte IC'!T55+'€8-xxxx(AAAA-AAAA)'!T55+'€9-xxxx(AAAA-AAAA)'!T55+'€10-xxxx(AAAA-AAAA)'!T55+'€11-xxxx(AAAA-AAAA)'!T55+'€12-xxxx(AAAA-AAAA)'!T55+'€13-xxxx(AAAA-AAAA)'!T55+'€14-xxxx(AAAA-AAAA)'!T55+'€15-xxxx(AAAA-AAAA)'!T55+'€16-xxxx(AAAA-AAAA)'!T55+'€17-xxxx(AAAA-AAAA)'!T55+'€18-xxxx(AAAA-AAAA)'!T55+'€19-xxxx(AAAA-AAAA)'!T55+'€20-xxxx(AAAA-AAAA)'!T55</f>
        <v>0</v>
      </c>
      <c r="AB55" s="618">
        <f>'EnC1_2017-22_DEAL_ONF_Animation'!U55+'EnC2_2018-22_FEDER_ONF_Conserv'!U55+'EnC3_2019-21_OFB-DEAL_ONF_Coli'!U55+'EnC4_2018-20_MTE_ONF_MIGBio'!U55+'EnC5_2020_DEAL_Titè_IPA Desira'!U55+'Sol1_2018_DEAL_ONF_Lutte IC DSD'!U55+'Sol2_2019_DEAL_ONF_Lutte IC'!U55+'€8-xxxx(AAAA-AAAA)'!U55+'€9-xxxx(AAAA-AAAA)'!U55+'€10-xxxx(AAAA-AAAA)'!U55+'€11-xxxx(AAAA-AAAA)'!U55+'€12-xxxx(AAAA-AAAA)'!U55+'€13-xxxx(AAAA-AAAA)'!U55+'€14-xxxx(AAAA-AAAA)'!U55+'€15-xxxx(AAAA-AAAA)'!U55+'€16-xxxx(AAAA-AAAA)'!U55+'€17-xxxx(AAAA-AAAA)'!U55+'€18-xxxx(AAAA-AAAA)'!U55+'€19-xxxx(AAAA-AAAA)'!U55+'€20-xxxx(AAAA-AAAA)'!U55</f>
        <v>0</v>
      </c>
      <c r="AC55" s="652">
        <f>'EnC1_2017-22_DEAL_ONF_Animation'!V55+'EnC2_2018-22_FEDER_ONF_Conserv'!V55+'EnC3_2019-21_OFB-DEAL_ONF_Coli'!V55+'EnC4_2018-20_MTE_ONF_MIGBio'!V55+'EnC5_2020_DEAL_Titè_IPA Desira'!V55+'Sol1_2018_DEAL_ONF_Lutte IC DSD'!V55+'Sol2_2019_DEAL_ONF_Lutte IC'!V55+'€8-xxxx(AAAA-AAAA)'!V55+'€9-xxxx(AAAA-AAAA)'!V55+'€10-xxxx(AAAA-AAAA)'!V55+'€11-xxxx(AAAA-AAAA)'!V55+'€12-xxxx(AAAA-AAAA)'!V55+'€13-xxxx(AAAA-AAAA)'!V55+'€14-xxxx(AAAA-AAAA)'!V55+'€15-xxxx(AAAA-AAAA)'!V55+'€16-xxxx(AAAA-AAAA)'!V55+'€17-xxxx(AAAA-AAAA)'!V55+'€18-xxxx(AAAA-AAAA)'!V55+'€19-xxxx(AAAA-AAAA)'!V55+'€20-xxxx(AAAA-AAAA)'!V55</f>
        <v>0</v>
      </c>
      <c r="AD55" s="652">
        <f>'EnC1_2017-22_DEAL_ONF_Animation'!W55+'EnC2_2018-22_FEDER_ONF_Conserv'!W55+'EnC3_2019-21_OFB-DEAL_ONF_Coli'!W55+'EnC4_2018-20_MTE_ONF_MIGBio'!W55+'EnC5_2020_DEAL_Titè_IPA Desira'!W55+'Sol1_2018_DEAL_ONF_Lutte IC DSD'!W55+'Sol2_2019_DEAL_ONF_Lutte IC'!W55+'€8-xxxx(AAAA-AAAA)'!W55+'€9-xxxx(AAAA-AAAA)'!W55+'€10-xxxx(AAAA-AAAA)'!W55+'€11-xxxx(AAAA-AAAA)'!W55+'€12-xxxx(AAAA-AAAA)'!W55+'€13-xxxx(AAAA-AAAA)'!W55+'€14-xxxx(AAAA-AAAA)'!W55+'€15-xxxx(AAAA-AAAA)'!W55+'€16-xxxx(AAAA-AAAA)'!W55+'€17-xxxx(AAAA-AAAA)'!W55+'€18-xxxx(AAAA-AAAA)'!W55+'€19-xxxx(AAAA-AAAA)'!W55+'€20-xxxx(AAAA-AAAA)'!W55</f>
        <v>0</v>
      </c>
      <c r="AE55" s="652">
        <f>'EnC1_2017-22_DEAL_ONF_Animation'!X55+'EnC2_2018-22_FEDER_ONF_Conserv'!X55+'EnC3_2019-21_OFB-DEAL_ONF_Coli'!X55+'EnC4_2018-20_MTE_ONF_MIGBio'!X55+'EnC5_2020_DEAL_Titè_IPA Desira'!X55+'Sol1_2018_DEAL_ONF_Lutte IC DSD'!X55+'Sol2_2019_DEAL_ONF_Lutte IC'!X55+'€8-xxxx(AAAA-AAAA)'!X55+'€9-xxxx(AAAA-AAAA)'!X55+'€10-xxxx(AAAA-AAAA)'!X55+'€11-xxxx(AAAA-AAAA)'!X55+'€12-xxxx(AAAA-AAAA)'!X55+'€13-xxxx(AAAA-AAAA)'!X55+'€14-xxxx(AAAA-AAAA)'!X55+'€15-xxxx(AAAA-AAAA)'!X55+'€16-xxxx(AAAA-AAAA)'!X55+'€17-xxxx(AAAA-AAAA)'!X55+'€18-xxxx(AAAA-AAAA)'!X55+'€19-xxxx(AAAA-AAAA)'!X55+'€20-xxxx(AAAA-AAAA)'!X55</f>
        <v>0</v>
      </c>
      <c r="AF55" s="620">
        <f>'EnC1_2017-22_DEAL_ONF_Animation'!Y55+'EnC2_2018-22_FEDER_ONF_Conserv'!Y55+'EnC3_2019-21_OFB-DEAL_ONF_Coli'!Y55+'EnC4_2018-20_MTE_ONF_MIGBio'!Y55+'EnC5_2020_DEAL_Titè_IPA Desira'!Y55+'Sol1_2018_DEAL_ONF_Lutte IC DSD'!Y55+'Sol2_2019_DEAL_ONF_Lutte IC'!Y55+'€8-xxxx(AAAA-AAAA)'!Y55+'€9-xxxx(AAAA-AAAA)'!Y55+'€10-xxxx(AAAA-AAAA)'!Y55+'€11-xxxx(AAAA-AAAA)'!Y55+'€12-xxxx(AAAA-AAAA)'!Y55+'€13-xxxx(AAAA-AAAA)'!Y55+'€14-xxxx(AAAA-AAAA)'!Y55+'€15-xxxx(AAAA-AAAA)'!Y55+'€16-xxxx(AAAA-AAAA)'!Y55+'€17-xxxx(AAAA-AAAA)'!Y55+'€18-xxxx(AAAA-AAAA)'!Y55+'€19-xxxx(AAAA-AAAA)'!Y55+'€20-xxxx(AAAA-AAAA)'!Y55</f>
        <v>0</v>
      </c>
      <c r="AG55" s="621">
        <f t="shared" si="58"/>
        <v>0</v>
      </c>
      <c r="AH55" s="622">
        <f t="shared" si="48"/>
        <v>0</v>
      </c>
      <c r="AI55" s="652">
        <f t="shared" si="60"/>
        <v>0</v>
      </c>
      <c r="AJ55" s="652">
        <f t="shared" si="61"/>
        <v>0</v>
      </c>
      <c r="AK55" s="652">
        <f t="shared" si="62"/>
        <v>0</v>
      </c>
      <c r="AL55" s="682">
        <f t="shared" si="63"/>
        <v>0</v>
      </c>
      <c r="AM55" s="623">
        <f t="shared" si="64"/>
        <v>0</v>
      </c>
      <c r="AN55" s="686">
        <f t="shared" si="65"/>
        <v>0</v>
      </c>
      <c r="AO55" s="652">
        <f t="shared" si="66"/>
        <v>0</v>
      </c>
      <c r="AP55" s="652">
        <f t="shared" si="67"/>
        <v>0</v>
      </c>
      <c r="AQ55" s="652">
        <f t="shared" si="68"/>
        <v>0</v>
      </c>
      <c r="AR55" s="654">
        <f t="shared" si="69"/>
        <v>0</v>
      </c>
      <c r="AS55" s="44"/>
      <c r="AT55" s="25"/>
      <c r="AU55" s="25"/>
    </row>
    <row r="56" spans="1:47" s="38" customFormat="1" ht="12.5" customHeight="1">
      <c r="A56" s="23"/>
      <c r="B56" s="1116"/>
      <c r="C56" s="1146"/>
      <c r="D56" s="1119"/>
      <c r="E56" s="1122"/>
      <c r="F56" s="1135"/>
      <c r="G56" s="498" t="s">
        <v>109</v>
      </c>
      <c r="H56" s="861"/>
      <c r="I56" s="831"/>
      <c r="J56" s="856"/>
      <c r="K56" s="856"/>
      <c r="L56" s="856"/>
      <c r="M56" s="857"/>
      <c r="N56" s="498" t="s">
        <v>109</v>
      </c>
      <c r="O56" s="212">
        <f>'EnC1_2017-22_DEAL_ONF_Animation'!H56+'EnC2_2018-22_FEDER_ONF_Conserv'!H56+'EnC3_2019-21_OFB-DEAL_ONF_Coli'!H56+'EnC4_2018-20_MTE_ONF_MIGBio'!H56+'EnC5_2020_DEAL_Titè_IPA Desira'!H56+'Sol1_2018_DEAL_ONF_Lutte IC DSD'!H56+'Sol2_2019_DEAL_ONF_Lutte IC'!H56+'€8-xxxx(AAAA-AAAA)'!H56+'€9-xxxx(AAAA-AAAA)'!H56+'€10-xxxx(AAAA-AAAA)'!H56+'€11-xxxx(AAAA-AAAA)'!H56+'€12-xxxx(AAAA-AAAA)'!H56+'€13-xxxx(AAAA-AAAA)'!H56+'€14-xxxx(AAAA-AAAA)'!H56+'€15-xxxx(AAAA-AAAA)'!H56+'€16-xxxx(AAAA-AAAA)'!H56+'€17-xxxx(AAAA-AAAA)'!H56+'€18-xxxx(AAAA-AAAA)'!H56+'€19-xxxx(AAAA-AAAA)'!H56+'€20-xxxx(AAAA-AAAA)'!H56</f>
        <v>0</v>
      </c>
      <c r="P56" s="213">
        <f>'EnC1_2017-22_DEAL_ONF_Animation'!I56+'EnC2_2018-22_FEDER_ONF_Conserv'!I56+'EnC3_2019-21_OFB-DEAL_ONF_Coli'!I56+'EnC4_2018-20_MTE_ONF_MIGBio'!I56+'EnC5_2020_DEAL_Titè_IPA Desira'!I56+'Sol1_2018_DEAL_ONF_Lutte IC DSD'!I56+'Sol2_2019_DEAL_ONF_Lutte IC'!I56+'€8-xxxx(AAAA-AAAA)'!I56+'€9-xxxx(AAAA-AAAA)'!I56+'€10-xxxx(AAAA-AAAA)'!I56+'€11-xxxx(AAAA-AAAA)'!I56+'€12-xxxx(AAAA-AAAA)'!I56+'€13-xxxx(AAAA-AAAA)'!I56+'€14-xxxx(AAAA-AAAA)'!I56+'€15-xxxx(AAAA-AAAA)'!I56+'€16-xxxx(AAAA-AAAA)'!I56+'€17-xxxx(AAAA-AAAA)'!I56+'€18-xxxx(AAAA-AAAA)'!I56+'€19-xxxx(AAAA-AAAA)'!I56+'€20-xxxx(AAAA-AAAA)'!I56</f>
        <v>0</v>
      </c>
      <c r="Q56" s="167">
        <f>'EnC1_2017-22_DEAL_ONF_Animation'!J56+'EnC2_2018-22_FEDER_ONF_Conserv'!J56+'EnC3_2019-21_OFB-DEAL_ONF_Coli'!J56+'EnC4_2018-20_MTE_ONF_MIGBio'!J56+'EnC5_2020_DEAL_Titè_IPA Desira'!J56+'Sol1_2018_DEAL_ONF_Lutte IC DSD'!J56+'Sol2_2019_DEAL_ONF_Lutte IC'!J56+'€8-xxxx(AAAA-AAAA)'!J56+'€9-xxxx(AAAA-AAAA)'!J56+'€10-xxxx(AAAA-AAAA)'!J56+'€11-xxxx(AAAA-AAAA)'!J56+'€12-xxxx(AAAA-AAAA)'!J56+'€13-xxxx(AAAA-AAAA)'!J56+'€14-xxxx(AAAA-AAAA)'!J56+'€15-xxxx(AAAA-AAAA)'!J56+'€16-xxxx(AAAA-AAAA)'!J56+'€17-xxxx(AAAA-AAAA)'!J56+'€18-xxxx(AAAA-AAAA)'!J56+'€19-xxxx(AAAA-AAAA)'!J56+'€20-xxxx(AAAA-AAAA)'!J56</f>
        <v>0</v>
      </c>
      <c r="R56" s="167">
        <f>'EnC1_2017-22_DEAL_ONF_Animation'!K56+'EnC2_2018-22_FEDER_ONF_Conserv'!K56+'EnC3_2019-21_OFB-DEAL_ONF_Coli'!K56+'EnC4_2018-20_MTE_ONF_MIGBio'!K56+'EnC5_2020_DEAL_Titè_IPA Desira'!K56+'Sol1_2018_DEAL_ONF_Lutte IC DSD'!K56+'Sol2_2019_DEAL_ONF_Lutte IC'!K56+'€8-xxxx(AAAA-AAAA)'!K56+'€9-xxxx(AAAA-AAAA)'!K56+'€10-xxxx(AAAA-AAAA)'!K56+'€11-xxxx(AAAA-AAAA)'!K56+'€12-xxxx(AAAA-AAAA)'!K56+'€13-xxxx(AAAA-AAAA)'!K56+'€14-xxxx(AAAA-AAAA)'!K56+'€15-xxxx(AAAA-AAAA)'!K56+'€16-xxxx(AAAA-AAAA)'!K56+'€17-xxxx(AAAA-AAAA)'!K56+'€18-xxxx(AAAA-AAAA)'!K56+'€19-xxxx(AAAA-AAAA)'!K56+'€20-xxxx(AAAA-AAAA)'!K56</f>
        <v>0</v>
      </c>
      <c r="S56" s="167">
        <f>'EnC1_2017-22_DEAL_ONF_Animation'!L56+'EnC2_2018-22_FEDER_ONF_Conserv'!L56+'EnC3_2019-21_OFB-DEAL_ONF_Coli'!L56+'EnC4_2018-20_MTE_ONF_MIGBio'!L56+'EnC5_2020_DEAL_Titè_IPA Desira'!L56+'Sol1_2018_DEAL_ONF_Lutte IC DSD'!L56+'Sol2_2019_DEAL_ONF_Lutte IC'!L56+'€8-xxxx(AAAA-AAAA)'!L56+'€9-xxxx(AAAA-AAAA)'!L56+'€10-xxxx(AAAA-AAAA)'!L56+'€11-xxxx(AAAA-AAAA)'!L56+'€12-xxxx(AAAA-AAAA)'!L56+'€13-xxxx(AAAA-AAAA)'!L56+'€14-xxxx(AAAA-AAAA)'!L56+'€15-xxxx(AAAA-AAAA)'!L56+'€16-xxxx(AAAA-AAAA)'!L56+'€17-xxxx(AAAA-AAAA)'!L56+'€18-xxxx(AAAA-AAAA)'!L56+'€19-xxxx(AAAA-AAAA)'!L56+'€20-xxxx(AAAA-AAAA)'!L56</f>
        <v>0</v>
      </c>
      <c r="T56" s="214">
        <f>'EnC1_2017-22_DEAL_ONF_Animation'!M56+'EnC2_2018-22_FEDER_ONF_Conserv'!M56+'EnC3_2019-21_OFB-DEAL_ONF_Coli'!M56+'EnC4_2018-20_MTE_ONF_MIGBio'!M56+'EnC5_2020_DEAL_Titè_IPA Desira'!M56+'Sol1_2018_DEAL_ONF_Lutte IC DSD'!M56+'Sol2_2019_DEAL_ONF_Lutte IC'!M56+'€8-xxxx(AAAA-AAAA)'!M56+'€9-xxxx(AAAA-AAAA)'!M56+'€10-xxxx(AAAA-AAAA)'!M56+'€11-xxxx(AAAA-AAAA)'!M56+'€12-xxxx(AAAA-AAAA)'!M56+'€13-xxxx(AAAA-AAAA)'!M56+'€14-xxxx(AAAA-AAAA)'!M56+'€15-xxxx(AAAA-AAAA)'!M56+'€16-xxxx(AAAA-AAAA)'!M56+'€17-xxxx(AAAA-AAAA)'!M56+'€18-xxxx(AAAA-AAAA)'!M56+'€19-xxxx(AAAA-AAAA)'!M56+'€20-xxxx(AAAA-AAAA)'!M56</f>
        <v>0</v>
      </c>
      <c r="U56" s="212">
        <f>'EnC1_2017-22_DEAL_ONF_Animation'!N56+'EnC2_2018-22_FEDER_ONF_Conserv'!N56+'EnC3_2019-21_OFB-DEAL_ONF_Coli'!N56+'EnC4_2018-20_MTE_ONF_MIGBio'!N56+'EnC5_2020_DEAL_Titè_IPA Desira'!N56+'Sol1_2018_DEAL_ONF_Lutte IC DSD'!N56+'Sol2_2019_DEAL_ONF_Lutte IC'!N56+'€8-xxxx(AAAA-AAAA)'!N56+'€9-xxxx(AAAA-AAAA)'!N56+'€10-xxxx(AAAA-AAAA)'!N56+'€11-xxxx(AAAA-AAAA)'!N56+'€12-xxxx(AAAA-AAAA)'!N56+'€13-xxxx(AAAA-AAAA)'!N56+'€14-xxxx(AAAA-AAAA)'!N56+'€15-xxxx(AAAA-AAAA)'!N56+'€16-xxxx(AAAA-AAAA)'!N56+'€17-xxxx(AAAA-AAAA)'!N56+'€18-xxxx(AAAA-AAAA)'!N56+'€19-xxxx(AAAA-AAAA)'!N56+'€20-xxxx(AAAA-AAAA)'!N56</f>
        <v>0</v>
      </c>
      <c r="V56" s="213">
        <f>'EnC1_2017-22_DEAL_ONF_Animation'!O56+'EnC2_2018-22_FEDER_ONF_Conserv'!O56+'EnC3_2019-21_OFB-DEAL_ONF_Coli'!O56+'EnC4_2018-20_MTE_ONF_MIGBio'!O56+'EnC5_2020_DEAL_Titè_IPA Desira'!O56+'Sol1_2018_DEAL_ONF_Lutte IC DSD'!O56+'Sol2_2019_DEAL_ONF_Lutte IC'!O56+'€8-xxxx(AAAA-AAAA)'!O56+'€9-xxxx(AAAA-AAAA)'!O56+'€10-xxxx(AAAA-AAAA)'!O56+'€11-xxxx(AAAA-AAAA)'!O56+'€12-xxxx(AAAA-AAAA)'!O56+'€13-xxxx(AAAA-AAAA)'!O56+'€14-xxxx(AAAA-AAAA)'!O56+'€15-xxxx(AAAA-AAAA)'!O56+'€16-xxxx(AAAA-AAAA)'!O56+'€17-xxxx(AAAA-AAAA)'!O56+'€18-xxxx(AAAA-AAAA)'!O56+'€19-xxxx(AAAA-AAAA)'!O56+'€20-xxxx(AAAA-AAAA)'!O56</f>
        <v>0</v>
      </c>
      <c r="W56" s="167">
        <f>'EnC1_2017-22_DEAL_ONF_Animation'!P56+'EnC2_2018-22_FEDER_ONF_Conserv'!P56+'EnC3_2019-21_OFB-DEAL_ONF_Coli'!P56+'EnC4_2018-20_MTE_ONF_MIGBio'!P56+'EnC5_2020_DEAL_Titè_IPA Desira'!P56+'Sol1_2018_DEAL_ONF_Lutte IC DSD'!P56+'Sol2_2019_DEAL_ONF_Lutte IC'!P56+'€8-xxxx(AAAA-AAAA)'!P56+'€9-xxxx(AAAA-AAAA)'!P56+'€10-xxxx(AAAA-AAAA)'!P56+'€11-xxxx(AAAA-AAAA)'!P56+'€12-xxxx(AAAA-AAAA)'!P56+'€13-xxxx(AAAA-AAAA)'!P56+'€14-xxxx(AAAA-AAAA)'!P56+'€15-xxxx(AAAA-AAAA)'!P56+'€16-xxxx(AAAA-AAAA)'!P56+'€17-xxxx(AAAA-AAAA)'!P56+'€18-xxxx(AAAA-AAAA)'!P56+'€19-xxxx(AAAA-AAAA)'!P56+'€20-xxxx(AAAA-AAAA)'!P56</f>
        <v>0</v>
      </c>
      <c r="X56" s="167">
        <f>'EnC1_2017-22_DEAL_ONF_Animation'!Q56+'EnC2_2018-22_FEDER_ONF_Conserv'!Q56+'EnC3_2019-21_OFB-DEAL_ONF_Coli'!Q56+'EnC4_2018-20_MTE_ONF_MIGBio'!Q56+'EnC5_2020_DEAL_Titè_IPA Desira'!Q56+'Sol1_2018_DEAL_ONF_Lutte IC DSD'!Q56+'Sol2_2019_DEAL_ONF_Lutte IC'!Q56+'€8-xxxx(AAAA-AAAA)'!Q56+'€9-xxxx(AAAA-AAAA)'!Q56+'€10-xxxx(AAAA-AAAA)'!Q56+'€11-xxxx(AAAA-AAAA)'!Q56+'€12-xxxx(AAAA-AAAA)'!Q56+'€13-xxxx(AAAA-AAAA)'!Q56+'€14-xxxx(AAAA-AAAA)'!Q56+'€15-xxxx(AAAA-AAAA)'!Q56+'€16-xxxx(AAAA-AAAA)'!Q56+'€17-xxxx(AAAA-AAAA)'!Q56+'€18-xxxx(AAAA-AAAA)'!Q56+'€19-xxxx(AAAA-AAAA)'!Q56+'€20-xxxx(AAAA-AAAA)'!Q56</f>
        <v>0</v>
      </c>
      <c r="Y56" s="167">
        <f>'EnC1_2017-22_DEAL_ONF_Animation'!R56+'EnC2_2018-22_FEDER_ONF_Conserv'!R56+'EnC3_2019-21_OFB-DEAL_ONF_Coli'!R56+'EnC4_2018-20_MTE_ONF_MIGBio'!R56+'EnC5_2020_DEAL_Titè_IPA Desira'!R56+'Sol1_2018_DEAL_ONF_Lutte IC DSD'!R56+'Sol2_2019_DEAL_ONF_Lutte IC'!R56+'€8-xxxx(AAAA-AAAA)'!R56+'€9-xxxx(AAAA-AAAA)'!R56+'€10-xxxx(AAAA-AAAA)'!R56+'€11-xxxx(AAAA-AAAA)'!R56+'€12-xxxx(AAAA-AAAA)'!R56+'€13-xxxx(AAAA-AAAA)'!R56+'€14-xxxx(AAAA-AAAA)'!R56+'€15-xxxx(AAAA-AAAA)'!R56+'€16-xxxx(AAAA-AAAA)'!R56+'€17-xxxx(AAAA-AAAA)'!R56+'€18-xxxx(AAAA-AAAA)'!R56+'€19-xxxx(AAAA-AAAA)'!R56+'€20-xxxx(AAAA-AAAA)'!R56</f>
        <v>0</v>
      </c>
      <c r="Z56" s="168">
        <f>'EnC1_2017-22_DEAL_ONF_Animation'!S56+'EnC2_2018-22_FEDER_ONF_Conserv'!S56+'EnC3_2019-21_OFB-DEAL_ONF_Coli'!S56+'EnC4_2018-20_MTE_ONF_MIGBio'!S56+'EnC5_2020_DEAL_Titè_IPA Desira'!S56+'Sol1_2018_DEAL_ONF_Lutte IC DSD'!S56+'Sol2_2019_DEAL_ONF_Lutte IC'!S56+'€8-xxxx(AAAA-AAAA)'!S56+'€9-xxxx(AAAA-AAAA)'!S56+'€10-xxxx(AAAA-AAAA)'!S56+'€11-xxxx(AAAA-AAAA)'!S56+'€12-xxxx(AAAA-AAAA)'!S56+'€13-xxxx(AAAA-AAAA)'!S56+'€14-xxxx(AAAA-AAAA)'!S56+'€15-xxxx(AAAA-AAAA)'!S56+'€16-xxxx(AAAA-AAAA)'!S56+'€17-xxxx(AAAA-AAAA)'!S56+'€18-xxxx(AAAA-AAAA)'!S56+'€19-xxxx(AAAA-AAAA)'!S56+'€20-xxxx(AAAA-AAAA)'!S56</f>
        <v>0</v>
      </c>
      <c r="AA56" s="625">
        <f>'EnC1_2017-22_DEAL_ONF_Animation'!T56+'EnC2_2018-22_FEDER_ONF_Conserv'!T56+'EnC3_2019-21_OFB-DEAL_ONF_Coli'!T56+'EnC4_2018-20_MTE_ONF_MIGBio'!T56+'EnC5_2020_DEAL_Titè_IPA Desira'!T56+'Sol1_2018_DEAL_ONF_Lutte IC DSD'!T56+'Sol2_2019_DEAL_ONF_Lutte IC'!T56+'€8-xxxx(AAAA-AAAA)'!T56+'€9-xxxx(AAAA-AAAA)'!T56+'€10-xxxx(AAAA-AAAA)'!T56+'€11-xxxx(AAAA-AAAA)'!T56+'€12-xxxx(AAAA-AAAA)'!T56+'€13-xxxx(AAAA-AAAA)'!T56+'€14-xxxx(AAAA-AAAA)'!T56+'€15-xxxx(AAAA-AAAA)'!T56+'€16-xxxx(AAAA-AAAA)'!T56+'€17-xxxx(AAAA-AAAA)'!T56+'€18-xxxx(AAAA-AAAA)'!T56+'€19-xxxx(AAAA-AAAA)'!T56+'€20-xxxx(AAAA-AAAA)'!T56</f>
        <v>0</v>
      </c>
      <c r="AB56" s="626">
        <f>'EnC1_2017-22_DEAL_ONF_Animation'!U56+'EnC2_2018-22_FEDER_ONF_Conserv'!U56+'EnC3_2019-21_OFB-DEAL_ONF_Coli'!U56+'EnC4_2018-20_MTE_ONF_MIGBio'!U56+'EnC5_2020_DEAL_Titè_IPA Desira'!U56+'Sol1_2018_DEAL_ONF_Lutte IC DSD'!U56+'Sol2_2019_DEAL_ONF_Lutte IC'!U56+'€8-xxxx(AAAA-AAAA)'!U56+'€9-xxxx(AAAA-AAAA)'!U56+'€10-xxxx(AAAA-AAAA)'!U56+'€11-xxxx(AAAA-AAAA)'!U56+'€12-xxxx(AAAA-AAAA)'!U56+'€13-xxxx(AAAA-AAAA)'!U56+'€14-xxxx(AAAA-AAAA)'!U56+'€15-xxxx(AAAA-AAAA)'!U56+'€16-xxxx(AAAA-AAAA)'!U56+'€17-xxxx(AAAA-AAAA)'!U56+'€18-xxxx(AAAA-AAAA)'!U56+'€19-xxxx(AAAA-AAAA)'!U56+'€20-xxxx(AAAA-AAAA)'!U56</f>
        <v>0</v>
      </c>
      <c r="AC56" s="627">
        <f>'EnC1_2017-22_DEAL_ONF_Animation'!V56+'EnC2_2018-22_FEDER_ONF_Conserv'!V56+'EnC3_2019-21_OFB-DEAL_ONF_Coli'!V56+'EnC4_2018-20_MTE_ONF_MIGBio'!V56+'EnC5_2020_DEAL_Titè_IPA Desira'!V56+'Sol1_2018_DEAL_ONF_Lutte IC DSD'!V56+'Sol2_2019_DEAL_ONF_Lutte IC'!V56+'€8-xxxx(AAAA-AAAA)'!V56+'€9-xxxx(AAAA-AAAA)'!V56+'€10-xxxx(AAAA-AAAA)'!V56+'€11-xxxx(AAAA-AAAA)'!V56+'€12-xxxx(AAAA-AAAA)'!V56+'€13-xxxx(AAAA-AAAA)'!V56+'€14-xxxx(AAAA-AAAA)'!V56+'€15-xxxx(AAAA-AAAA)'!V56+'€16-xxxx(AAAA-AAAA)'!V56+'€17-xxxx(AAAA-AAAA)'!V56+'€18-xxxx(AAAA-AAAA)'!V56+'€19-xxxx(AAAA-AAAA)'!V56+'€20-xxxx(AAAA-AAAA)'!V56</f>
        <v>0</v>
      </c>
      <c r="AD56" s="627">
        <f>'EnC1_2017-22_DEAL_ONF_Animation'!W56+'EnC2_2018-22_FEDER_ONF_Conserv'!W56+'EnC3_2019-21_OFB-DEAL_ONF_Coli'!W56+'EnC4_2018-20_MTE_ONF_MIGBio'!W56+'EnC5_2020_DEAL_Titè_IPA Desira'!W56+'Sol1_2018_DEAL_ONF_Lutte IC DSD'!W56+'Sol2_2019_DEAL_ONF_Lutte IC'!W56+'€8-xxxx(AAAA-AAAA)'!W56+'€9-xxxx(AAAA-AAAA)'!W56+'€10-xxxx(AAAA-AAAA)'!W56+'€11-xxxx(AAAA-AAAA)'!W56+'€12-xxxx(AAAA-AAAA)'!W56+'€13-xxxx(AAAA-AAAA)'!W56+'€14-xxxx(AAAA-AAAA)'!W56+'€15-xxxx(AAAA-AAAA)'!W56+'€16-xxxx(AAAA-AAAA)'!W56+'€17-xxxx(AAAA-AAAA)'!W56+'€18-xxxx(AAAA-AAAA)'!W56+'€19-xxxx(AAAA-AAAA)'!W56+'€20-xxxx(AAAA-AAAA)'!W56</f>
        <v>0</v>
      </c>
      <c r="AE56" s="627">
        <f>'EnC1_2017-22_DEAL_ONF_Animation'!X56+'EnC2_2018-22_FEDER_ONF_Conserv'!X56+'EnC3_2019-21_OFB-DEAL_ONF_Coli'!X56+'EnC4_2018-20_MTE_ONF_MIGBio'!X56+'EnC5_2020_DEAL_Titè_IPA Desira'!X56+'Sol1_2018_DEAL_ONF_Lutte IC DSD'!X56+'Sol2_2019_DEAL_ONF_Lutte IC'!X56+'€8-xxxx(AAAA-AAAA)'!X56+'€9-xxxx(AAAA-AAAA)'!X56+'€10-xxxx(AAAA-AAAA)'!X56+'€11-xxxx(AAAA-AAAA)'!X56+'€12-xxxx(AAAA-AAAA)'!X56+'€13-xxxx(AAAA-AAAA)'!X56+'€14-xxxx(AAAA-AAAA)'!X56+'€15-xxxx(AAAA-AAAA)'!X56+'€16-xxxx(AAAA-AAAA)'!X56+'€17-xxxx(AAAA-AAAA)'!X56+'€18-xxxx(AAAA-AAAA)'!X56+'€19-xxxx(AAAA-AAAA)'!X56+'€20-xxxx(AAAA-AAAA)'!X56</f>
        <v>0</v>
      </c>
      <c r="AF56" s="628">
        <f>'EnC1_2017-22_DEAL_ONF_Animation'!Y56+'EnC2_2018-22_FEDER_ONF_Conserv'!Y56+'EnC3_2019-21_OFB-DEAL_ONF_Coli'!Y56+'EnC4_2018-20_MTE_ONF_MIGBio'!Y56+'EnC5_2020_DEAL_Titè_IPA Desira'!Y56+'Sol1_2018_DEAL_ONF_Lutte IC DSD'!Y56+'Sol2_2019_DEAL_ONF_Lutte IC'!Y56+'€8-xxxx(AAAA-AAAA)'!Y56+'€9-xxxx(AAAA-AAAA)'!Y56+'€10-xxxx(AAAA-AAAA)'!Y56+'€11-xxxx(AAAA-AAAA)'!Y56+'€12-xxxx(AAAA-AAAA)'!Y56+'€13-xxxx(AAAA-AAAA)'!Y56+'€14-xxxx(AAAA-AAAA)'!Y56+'€15-xxxx(AAAA-AAAA)'!Y56+'€16-xxxx(AAAA-AAAA)'!Y56+'€17-xxxx(AAAA-AAAA)'!Y56+'€18-xxxx(AAAA-AAAA)'!Y56+'€19-xxxx(AAAA-AAAA)'!Y56+'€20-xxxx(AAAA-AAAA)'!Y56</f>
        <v>0</v>
      </c>
      <c r="AG56" s="629">
        <f t="shared" si="58"/>
        <v>0</v>
      </c>
      <c r="AH56" s="630">
        <f t="shared" si="48"/>
        <v>0</v>
      </c>
      <c r="AI56" s="652">
        <f t="shared" si="60"/>
        <v>0</v>
      </c>
      <c r="AJ56" s="652">
        <f t="shared" si="61"/>
        <v>0</v>
      </c>
      <c r="AK56" s="652">
        <f t="shared" si="62"/>
        <v>0</v>
      </c>
      <c r="AL56" s="682">
        <f t="shared" si="63"/>
        <v>0</v>
      </c>
      <c r="AM56" s="632">
        <f t="shared" si="64"/>
        <v>0</v>
      </c>
      <c r="AN56" s="687">
        <f t="shared" si="65"/>
        <v>0</v>
      </c>
      <c r="AO56" s="652">
        <f t="shared" si="66"/>
        <v>0</v>
      </c>
      <c r="AP56" s="652">
        <f t="shared" si="67"/>
        <v>0</v>
      </c>
      <c r="AQ56" s="652">
        <f t="shared" si="68"/>
        <v>0</v>
      </c>
      <c r="AR56" s="654">
        <f t="shared" si="69"/>
        <v>0</v>
      </c>
      <c r="AS56" s="44"/>
      <c r="AT56" s="25"/>
      <c r="AU56" s="25"/>
    </row>
    <row r="57" spans="1:47" s="38" customFormat="1" ht="14" customHeight="1">
      <c r="A57" s="23"/>
      <c r="B57" s="1116"/>
      <c r="C57" s="1146"/>
      <c r="D57" s="1119" t="s">
        <v>32</v>
      </c>
      <c r="E57" s="1122" t="s">
        <v>78</v>
      </c>
      <c r="F57" s="1135">
        <v>2</v>
      </c>
      <c r="G57" s="496" t="s">
        <v>106</v>
      </c>
      <c r="H57" s="866">
        <f>10000/2</f>
        <v>5000</v>
      </c>
      <c r="I57" s="864"/>
      <c r="J57" s="840">
        <f>10000/3/2</f>
        <v>1666.6666666666667</v>
      </c>
      <c r="K57" s="840">
        <f>10000/3/2</f>
        <v>1666.6666666666667</v>
      </c>
      <c r="L57" s="840">
        <f>10000/3/2</f>
        <v>1666.6666666666667</v>
      </c>
      <c r="M57" s="863"/>
      <c r="N57" s="496" t="s">
        <v>106</v>
      </c>
      <c r="O57" s="206">
        <f>'EnC1_2017-22_DEAL_ONF_Animation'!H57+'EnC2_2018-22_FEDER_ONF_Conserv'!H57+'EnC3_2019-21_OFB-DEAL_ONF_Coli'!H57+'EnC4_2018-20_MTE_ONF_MIGBio'!H57+'EnC5_2020_DEAL_Titè_IPA Desira'!H57+'Sol1_2018_DEAL_ONF_Lutte IC DSD'!H57+'Sol2_2019_DEAL_ONF_Lutte IC'!H57+'€8-xxxx(AAAA-AAAA)'!H57+'€9-xxxx(AAAA-AAAA)'!H57+'€10-xxxx(AAAA-AAAA)'!H57+'€11-xxxx(AAAA-AAAA)'!H57+'€12-xxxx(AAAA-AAAA)'!H57+'€13-xxxx(AAAA-AAAA)'!H57+'€14-xxxx(AAAA-AAAA)'!H57+'€15-xxxx(AAAA-AAAA)'!H57+'€16-xxxx(AAAA-AAAA)'!H57+'€17-xxxx(AAAA-AAAA)'!H57+'€18-xxxx(AAAA-AAAA)'!H57+'€19-xxxx(AAAA-AAAA)'!H57+'€20-xxxx(AAAA-AAAA)'!H57</f>
        <v>0</v>
      </c>
      <c r="P57" s="233">
        <f>'EnC1_2017-22_DEAL_ONF_Animation'!I57+'EnC2_2018-22_FEDER_ONF_Conserv'!I57+'EnC3_2019-21_OFB-DEAL_ONF_Coli'!I57+'EnC4_2018-20_MTE_ONF_MIGBio'!I57+'EnC5_2020_DEAL_Titè_IPA Desira'!I57+'Sol1_2018_DEAL_ONF_Lutte IC DSD'!I57+'Sol2_2019_DEAL_ONF_Lutte IC'!I57+'€8-xxxx(AAAA-AAAA)'!I57+'€9-xxxx(AAAA-AAAA)'!I57+'€10-xxxx(AAAA-AAAA)'!I57+'€11-xxxx(AAAA-AAAA)'!I57+'€12-xxxx(AAAA-AAAA)'!I57+'€13-xxxx(AAAA-AAAA)'!I57+'€14-xxxx(AAAA-AAAA)'!I57+'€15-xxxx(AAAA-AAAA)'!I57+'€16-xxxx(AAAA-AAAA)'!I57+'€17-xxxx(AAAA-AAAA)'!I57+'€18-xxxx(AAAA-AAAA)'!I57+'€19-xxxx(AAAA-AAAA)'!I57+'€20-xxxx(AAAA-AAAA)'!I57</f>
        <v>0</v>
      </c>
      <c r="Q57" s="215">
        <f>'EnC1_2017-22_DEAL_ONF_Animation'!J57+'EnC2_2018-22_FEDER_ONF_Conserv'!J57+'EnC3_2019-21_OFB-DEAL_ONF_Coli'!J57+'EnC4_2018-20_MTE_ONF_MIGBio'!J57+'EnC5_2020_DEAL_Titè_IPA Desira'!J57+'Sol1_2018_DEAL_ONF_Lutte IC DSD'!J57+'Sol2_2019_DEAL_ONF_Lutte IC'!J57+'€8-xxxx(AAAA-AAAA)'!J57+'€9-xxxx(AAAA-AAAA)'!J57+'€10-xxxx(AAAA-AAAA)'!J57+'€11-xxxx(AAAA-AAAA)'!J57+'€12-xxxx(AAAA-AAAA)'!J57+'€13-xxxx(AAAA-AAAA)'!J57+'€14-xxxx(AAAA-AAAA)'!J57+'€15-xxxx(AAAA-AAAA)'!J57+'€16-xxxx(AAAA-AAAA)'!J57+'€17-xxxx(AAAA-AAAA)'!J57+'€18-xxxx(AAAA-AAAA)'!J57+'€19-xxxx(AAAA-AAAA)'!J57+'€20-xxxx(AAAA-AAAA)'!J57</f>
        <v>0</v>
      </c>
      <c r="R57" s="215">
        <f>'EnC1_2017-22_DEAL_ONF_Animation'!K57+'EnC2_2018-22_FEDER_ONF_Conserv'!K57+'EnC3_2019-21_OFB-DEAL_ONF_Coli'!K57+'EnC4_2018-20_MTE_ONF_MIGBio'!K57+'EnC5_2020_DEAL_Titè_IPA Desira'!K57+'Sol1_2018_DEAL_ONF_Lutte IC DSD'!K57+'Sol2_2019_DEAL_ONF_Lutte IC'!K57+'€8-xxxx(AAAA-AAAA)'!K57+'€9-xxxx(AAAA-AAAA)'!K57+'€10-xxxx(AAAA-AAAA)'!K57+'€11-xxxx(AAAA-AAAA)'!K57+'€12-xxxx(AAAA-AAAA)'!K57+'€13-xxxx(AAAA-AAAA)'!K57+'€14-xxxx(AAAA-AAAA)'!K57+'€15-xxxx(AAAA-AAAA)'!K57+'€16-xxxx(AAAA-AAAA)'!K57+'€17-xxxx(AAAA-AAAA)'!K57+'€18-xxxx(AAAA-AAAA)'!K57+'€19-xxxx(AAAA-AAAA)'!K57+'€20-xxxx(AAAA-AAAA)'!K57</f>
        <v>0</v>
      </c>
      <c r="S57" s="215">
        <f>'EnC1_2017-22_DEAL_ONF_Animation'!L57+'EnC2_2018-22_FEDER_ONF_Conserv'!L57+'EnC3_2019-21_OFB-DEAL_ONF_Coli'!L57+'EnC4_2018-20_MTE_ONF_MIGBio'!L57+'EnC5_2020_DEAL_Titè_IPA Desira'!L57+'Sol1_2018_DEAL_ONF_Lutte IC DSD'!L57+'Sol2_2019_DEAL_ONF_Lutte IC'!L57+'€8-xxxx(AAAA-AAAA)'!L57+'€9-xxxx(AAAA-AAAA)'!L57+'€10-xxxx(AAAA-AAAA)'!L57+'€11-xxxx(AAAA-AAAA)'!L57+'€12-xxxx(AAAA-AAAA)'!L57+'€13-xxxx(AAAA-AAAA)'!L57+'€14-xxxx(AAAA-AAAA)'!L57+'€15-xxxx(AAAA-AAAA)'!L57+'€16-xxxx(AAAA-AAAA)'!L57+'€17-xxxx(AAAA-AAAA)'!L57+'€18-xxxx(AAAA-AAAA)'!L57+'€19-xxxx(AAAA-AAAA)'!L57+'€20-xxxx(AAAA-AAAA)'!L57</f>
        <v>0</v>
      </c>
      <c r="T57" s="208">
        <f>'EnC1_2017-22_DEAL_ONF_Animation'!M57+'EnC2_2018-22_FEDER_ONF_Conserv'!M57+'EnC3_2019-21_OFB-DEAL_ONF_Coli'!M57+'EnC4_2018-20_MTE_ONF_MIGBio'!M57+'EnC5_2020_DEAL_Titè_IPA Desira'!M57+'Sol1_2018_DEAL_ONF_Lutte IC DSD'!M57+'Sol2_2019_DEAL_ONF_Lutte IC'!M57+'€8-xxxx(AAAA-AAAA)'!M57+'€9-xxxx(AAAA-AAAA)'!M57+'€10-xxxx(AAAA-AAAA)'!M57+'€11-xxxx(AAAA-AAAA)'!M57+'€12-xxxx(AAAA-AAAA)'!M57+'€13-xxxx(AAAA-AAAA)'!M57+'€14-xxxx(AAAA-AAAA)'!M57+'€15-xxxx(AAAA-AAAA)'!M57+'€16-xxxx(AAAA-AAAA)'!M57+'€17-xxxx(AAAA-AAAA)'!M57+'€18-xxxx(AAAA-AAAA)'!M57+'€19-xxxx(AAAA-AAAA)'!M57+'€20-xxxx(AAAA-AAAA)'!M57</f>
        <v>0</v>
      </c>
      <c r="U57" s="206">
        <f>'EnC1_2017-22_DEAL_ONF_Animation'!N57+'EnC2_2018-22_FEDER_ONF_Conserv'!N57+'EnC3_2019-21_OFB-DEAL_ONF_Coli'!N57+'EnC4_2018-20_MTE_ONF_MIGBio'!N57+'EnC5_2020_DEAL_Titè_IPA Desira'!N57+'Sol1_2018_DEAL_ONF_Lutte IC DSD'!N57+'Sol2_2019_DEAL_ONF_Lutte IC'!N57+'€8-xxxx(AAAA-AAAA)'!N57+'€9-xxxx(AAAA-AAAA)'!N57+'€10-xxxx(AAAA-AAAA)'!N57+'€11-xxxx(AAAA-AAAA)'!N57+'€12-xxxx(AAAA-AAAA)'!N57+'€13-xxxx(AAAA-AAAA)'!N57+'€14-xxxx(AAAA-AAAA)'!N57+'€15-xxxx(AAAA-AAAA)'!N57+'€16-xxxx(AAAA-AAAA)'!N57+'€17-xxxx(AAAA-AAAA)'!N57+'€18-xxxx(AAAA-AAAA)'!N57+'€19-xxxx(AAAA-AAAA)'!N57+'€20-xxxx(AAAA-AAAA)'!N57</f>
        <v>0</v>
      </c>
      <c r="V57" s="233">
        <f>'EnC1_2017-22_DEAL_ONF_Animation'!O57+'EnC2_2018-22_FEDER_ONF_Conserv'!O57+'EnC3_2019-21_OFB-DEAL_ONF_Coli'!O57+'EnC4_2018-20_MTE_ONF_MIGBio'!O57+'EnC5_2020_DEAL_Titè_IPA Desira'!O57+'Sol1_2018_DEAL_ONF_Lutte IC DSD'!O57+'Sol2_2019_DEAL_ONF_Lutte IC'!O57+'€8-xxxx(AAAA-AAAA)'!O57+'€9-xxxx(AAAA-AAAA)'!O57+'€10-xxxx(AAAA-AAAA)'!O57+'€11-xxxx(AAAA-AAAA)'!O57+'€12-xxxx(AAAA-AAAA)'!O57+'€13-xxxx(AAAA-AAAA)'!O57+'€14-xxxx(AAAA-AAAA)'!O57+'€15-xxxx(AAAA-AAAA)'!O57+'€16-xxxx(AAAA-AAAA)'!O57+'€17-xxxx(AAAA-AAAA)'!O57+'€18-xxxx(AAAA-AAAA)'!O57+'€19-xxxx(AAAA-AAAA)'!O57+'€20-xxxx(AAAA-AAAA)'!O57</f>
        <v>0</v>
      </c>
      <c r="W57" s="215">
        <f>'EnC1_2017-22_DEAL_ONF_Animation'!P57+'EnC2_2018-22_FEDER_ONF_Conserv'!P57+'EnC3_2019-21_OFB-DEAL_ONF_Coli'!P57+'EnC4_2018-20_MTE_ONF_MIGBio'!P57+'EnC5_2020_DEAL_Titè_IPA Desira'!P57+'Sol1_2018_DEAL_ONF_Lutte IC DSD'!P57+'Sol2_2019_DEAL_ONF_Lutte IC'!P57+'€8-xxxx(AAAA-AAAA)'!P57+'€9-xxxx(AAAA-AAAA)'!P57+'€10-xxxx(AAAA-AAAA)'!P57+'€11-xxxx(AAAA-AAAA)'!P57+'€12-xxxx(AAAA-AAAA)'!P57+'€13-xxxx(AAAA-AAAA)'!P57+'€14-xxxx(AAAA-AAAA)'!P57+'€15-xxxx(AAAA-AAAA)'!P57+'€16-xxxx(AAAA-AAAA)'!P57+'€17-xxxx(AAAA-AAAA)'!P57+'€18-xxxx(AAAA-AAAA)'!P57+'€19-xxxx(AAAA-AAAA)'!P57+'€20-xxxx(AAAA-AAAA)'!P57</f>
        <v>0</v>
      </c>
      <c r="X57" s="215">
        <f>'EnC1_2017-22_DEAL_ONF_Animation'!Q57+'EnC2_2018-22_FEDER_ONF_Conserv'!Q57+'EnC3_2019-21_OFB-DEAL_ONF_Coli'!Q57+'EnC4_2018-20_MTE_ONF_MIGBio'!Q57+'EnC5_2020_DEAL_Titè_IPA Desira'!Q57+'Sol1_2018_DEAL_ONF_Lutte IC DSD'!Q57+'Sol2_2019_DEAL_ONF_Lutte IC'!Q57+'€8-xxxx(AAAA-AAAA)'!Q57+'€9-xxxx(AAAA-AAAA)'!Q57+'€10-xxxx(AAAA-AAAA)'!Q57+'€11-xxxx(AAAA-AAAA)'!Q57+'€12-xxxx(AAAA-AAAA)'!Q57+'€13-xxxx(AAAA-AAAA)'!Q57+'€14-xxxx(AAAA-AAAA)'!Q57+'€15-xxxx(AAAA-AAAA)'!Q57+'€16-xxxx(AAAA-AAAA)'!Q57+'€17-xxxx(AAAA-AAAA)'!Q57+'€18-xxxx(AAAA-AAAA)'!Q57+'€19-xxxx(AAAA-AAAA)'!Q57+'€20-xxxx(AAAA-AAAA)'!Q57</f>
        <v>0</v>
      </c>
      <c r="Y57" s="215">
        <f>'EnC1_2017-22_DEAL_ONF_Animation'!R57+'EnC2_2018-22_FEDER_ONF_Conserv'!R57+'EnC3_2019-21_OFB-DEAL_ONF_Coli'!R57+'EnC4_2018-20_MTE_ONF_MIGBio'!R57+'EnC5_2020_DEAL_Titè_IPA Desira'!R57+'Sol1_2018_DEAL_ONF_Lutte IC DSD'!R57+'Sol2_2019_DEAL_ONF_Lutte IC'!R57+'€8-xxxx(AAAA-AAAA)'!R57+'€9-xxxx(AAAA-AAAA)'!R57+'€10-xxxx(AAAA-AAAA)'!R57+'€11-xxxx(AAAA-AAAA)'!R57+'€12-xxxx(AAAA-AAAA)'!R57+'€13-xxxx(AAAA-AAAA)'!R57+'€14-xxxx(AAAA-AAAA)'!R57+'€15-xxxx(AAAA-AAAA)'!R57+'€16-xxxx(AAAA-AAAA)'!R57+'€17-xxxx(AAAA-AAAA)'!R57+'€18-xxxx(AAAA-AAAA)'!R57+'€19-xxxx(AAAA-AAAA)'!R57+'€20-xxxx(AAAA-AAAA)'!R57</f>
        <v>0</v>
      </c>
      <c r="Z57" s="160">
        <f>'EnC1_2017-22_DEAL_ONF_Animation'!S57+'EnC2_2018-22_FEDER_ONF_Conserv'!S57+'EnC3_2019-21_OFB-DEAL_ONF_Coli'!S57+'EnC4_2018-20_MTE_ONF_MIGBio'!S57+'EnC5_2020_DEAL_Titè_IPA Desira'!S57+'Sol1_2018_DEAL_ONF_Lutte IC DSD'!S57+'Sol2_2019_DEAL_ONF_Lutte IC'!S57+'€8-xxxx(AAAA-AAAA)'!S57+'€9-xxxx(AAAA-AAAA)'!S57+'€10-xxxx(AAAA-AAAA)'!S57+'€11-xxxx(AAAA-AAAA)'!S57+'€12-xxxx(AAAA-AAAA)'!S57+'€13-xxxx(AAAA-AAAA)'!S57+'€14-xxxx(AAAA-AAAA)'!S57+'€15-xxxx(AAAA-AAAA)'!S57+'€16-xxxx(AAAA-AAAA)'!S57+'€17-xxxx(AAAA-AAAA)'!S57+'€18-xxxx(AAAA-AAAA)'!S57+'€19-xxxx(AAAA-AAAA)'!S57+'€20-xxxx(AAAA-AAAA)'!S57</f>
        <v>0</v>
      </c>
      <c r="AA57" s="609">
        <f>'EnC1_2017-22_DEAL_ONF_Animation'!T57+'EnC2_2018-22_FEDER_ONF_Conserv'!T57+'EnC3_2019-21_OFB-DEAL_ONF_Coli'!T57+'EnC4_2018-20_MTE_ONF_MIGBio'!T57+'EnC5_2020_DEAL_Titè_IPA Desira'!T57+'Sol1_2018_DEAL_ONF_Lutte IC DSD'!T57+'Sol2_2019_DEAL_ONF_Lutte IC'!T57+'€8-xxxx(AAAA-AAAA)'!T57+'€9-xxxx(AAAA-AAAA)'!T57+'€10-xxxx(AAAA-AAAA)'!T57+'€11-xxxx(AAAA-AAAA)'!T57+'€12-xxxx(AAAA-AAAA)'!T57+'€13-xxxx(AAAA-AAAA)'!T57+'€14-xxxx(AAAA-AAAA)'!T57+'€15-xxxx(AAAA-AAAA)'!T57+'€16-xxxx(AAAA-AAAA)'!T57+'€17-xxxx(AAAA-AAAA)'!T57+'€18-xxxx(AAAA-AAAA)'!T57+'€19-xxxx(AAAA-AAAA)'!T57+'€20-xxxx(AAAA-AAAA)'!T57</f>
        <v>0</v>
      </c>
      <c r="AB57" s="689">
        <f>'EnC1_2017-22_DEAL_ONF_Animation'!U57+'EnC2_2018-22_FEDER_ONF_Conserv'!U57+'EnC3_2019-21_OFB-DEAL_ONF_Coli'!U57+'EnC4_2018-20_MTE_ONF_MIGBio'!U57+'EnC5_2020_DEAL_Titè_IPA Desira'!U57+'Sol1_2018_DEAL_ONF_Lutte IC DSD'!U57+'Sol2_2019_DEAL_ONF_Lutte IC'!U57+'€8-xxxx(AAAA-AAAA)'!U57+'€9-xxxx(AAAA-AAAA)'!U57+'€10-xxxx(AAAA-AAAA)'!U57+'€11-xxxx(AAAA-AAAA)'!U57+'€12-xxxx(AAAA-AAAA)'!U57+'€13-xxxx(AAAA-AAAA)'!U57+'€14-xxxx(AAAA-AAAA)'!U57+'€15-xxxx(AAAA-AAAA)'!U57+'€16-xxxx(AAAA-AAAA)'!U57+'€17-xxxx(AAAA-AAAA)'!U57+'€18-xxxx(AAAA-AAAA)'!U57+'€19-xxxx(AAAA-AAAA)'!U57+'€20-xxxx(AAAA-AAAA)'!U57</f>
        <v>0</v>
      </c>
      <c r="AC57" s="634">
        <f>'EnC1_2017-22_DEAL_ONF_Animation'!V57+'EnC2_2018-22_FEDER_ONF_Conserv'!V57+'EnC3_2019-21_OFB-DEAL_ONF_Coli'!V57+'EnC4_2018-20_MTE_ONF_MIGBio'!V57+'EnC5_2020_DEAL_Titè_IPA Desira'!V57+'Sol1_2018_DEAL_ONF_Lutte IC DSD'!V57+'Sol2_2019_DEAL_ONF_Lutte IC'!V57+'€8-xxxx(AAAA-AAAA)'!V57+'€9-xxxx(AAAA-AAAA)'!V57+'€10-xxxx(AAAA-AAAA)'!V57+'€11-xxxx(AAAA-AAAA)'!V57+'€12-xxxx(AAAA-AAAA)'!V57+'€13-xxxx(AAAA-AAAA)'!V57+'€14-xxxx(AAAA-AAAA)'!V57+'€15-xxxx(AAAA-AAAA)'!V57+'€16-xxxx(AAAA-AAAA)'!V57+'€17-xxxx(AAAA-AAAA)'!V57+'€18-xxxx(AAAA-AAAA)'!V57+'€19-xxxx(AAAA-AAAA)'!V57+'€20-xxxx(AAAA-AAAA)'!V57</f>
        <v>0</v>
      </c>
      <c r="AD57" s="634">
        <f>'EnC1_2017-22_DEAL_ONF_Animation'!W57+'EnC2_2018-22_FEDER_ONF_Conserv'!W57+'EnC3_2019-21_OFB-DEAL_ONF_Coli'!W57+'EnC4_2018-20_MTE_ONF_MIGBio'!W57+'EnC5_2020_DEAL_Titè_IPA Desira'!W57+'Sol1_2018_DEAL_ONF_Lutte IC DSD'!W57+'Sol2_2019_DEAL_ONF_Lutte IC'!W57+'€8-xxxx(AAAA-AAAA)'!W57+'€9-xxxx(AAAA-AAAA)'!W57+'€10-xxxx(AAAA-AAAA)'!W57+'€11-xxxx(AAAA-AAAA)'!W57+'€12-xxxx(AAAA-AAAA)'!W57+'€13-xxxx(AAAA-AAAA)'!W57+'€14-xxxx(AAAA-AAAA)'!W57+'€15-xxxx(AAAA-AAAA)'!W57+'€16-xxxx(AAAA-AAAA)'!W57+'€17-xxxx(AAAA-AAAA)'!W57+'€18-xxxx(AAAA-AAAA)'!W57+'€19-xxxx(AAAA-AAAA)'!W57+'€20-xxxx(AAAA-AAAA)'!W57</f>
        <v>0</v>
      </c>
      <c r="AE57" s="634">
        <f>'EnC1_2017-22_DEAL_ONF_Animation'!X57+'EnC2_2018-22_FEDER_ONF_Conserv'!X57+'EnC3_2019-21_OFB-DEAL_ONF_Coli'!X57+'EnC4_2018-20_MTE_ONF_MIGBio'!X57+'EnC5_2020_DEAL_Titè_IPA Desira'!X57+'Sol1_2018_DEAL_ONF_Lutte IC DSD'!X57+'Sol2_2019_DEAL_ONF_Lutte IC'!X57+'€8-xxxx(AAAA-AAAA)'!X57+'€9-xxxx(AAAA-AAAA)'!X57+'€10-xxxx(AAAA-AAAA)'!X57+'€11-xxxx(AAAA-AAAA)'!X57+'€12-xxxx(AAAA-AAAA)'!X57+'€13-xxxx(AAAA-AAAA)'!X57+'€14-xxxx(AAAA-AAAA)'!X57+'€15-xxxx(AAAA-AAAA)'!X57+'€16-xxxx(AAAA-AAAA)'!X57+'€17-xxxx(AAAA-AAAA)'!X57+'€18-xxxx(AAAA-AAAA)'!X57+'€19-xxxx(AAAA-AAAA)'!X57+'€20-xxxx(AAAA-AAAA)'!X57</f>
        <v>0</v>
      </c>
      <c r="AF57" s="612">
        <f>'EnC1_2017-22_DEAL_ONF_Animation'!Y57+'EnC2_2018-22_FEDER_ONF_Conserv'!Y57+'EnC3_2019-21_OFB-DEAL_ONF_Coli'!Y57+'EnC4_2018-20_MTE_ONF_MIGBio'!Y57+'EnC5_2020_DEAL_Titè_IPA Desira'!Y57+'Sol1_2018_DEAL_ONF_Lutte IC DSD'!Y57+'Sol2_2019_DEAL_ONF_Lutte IC'!Y57+'€8-xxxx(AAAA-AAAA)'!Y57+'€9-xxxx(AAAA-AAAA)'!Y57+'€10-xxxx(AAAA-AAAA)'!Y57+'€11-xxxx(AAAA-AAAA)'!Y57+'€12-xxxx(AAAA-AAAA)'!Y57+'€13-xxxx(AAAA-AAAA)'!Y57+'€14-xxxx(AAAA-AAAA)'!Y57+'€15-xxxx(AAAA-AAAA)'!Y57+'€16-xxxx(AAAA-AAAA)'!Y57+'€17-xxxx(AAAA-AAAA)'!Y57+'€18-xxxx(AAAA-AAAA)'!Y57+'€19-xxxx(AAAA-AAAA)'!Y57+'€20-xxxx(AAAA-AAAA)'!Y57</f>
        <v>0</v>
      </c>
      <c r="AG57" s="613">
        <f t="shared" si="58"/>
        <v>-5000</v>
      </c>
      <c r="AH57" s="689">
        <f t="shared" si="48"/>
        <v>0</v>
      </c>
      <c r="AI57" s="636">
        <f t="shared" si="60"/>
        <v>-1666.6666666666667</v>
      </c>
      <c r="AJ57" s="636">
        <f t="shared" si="61"/>
        <v>-1666.6666666666667</v>
      </c>
      <c r="AK57" s="636">
        <f t="shared" si="62"/>
        <v>-1666.6666666666667</v>
      </c>
      <c r="AL57" s="688">
        <f t="shared" si="63"/>
        <v>0</v>
      </c>
      <c r="AM57" s="615">
        <f t="shared" si="64"/>
        <v>-5000</v>
      </c>
      <c r="AN57" s="690">
        <f t="shared" si="65"/>
        <v>0</v>
      </c>
      <c r="AO57" s="636">
        <f t="shared" si="66"/>
        <v>-1666.6666666666667</v>
      </c>
      <c r="AP57" s="636">
        <f t="shared" si="67"/>
        <v>-1666.6666666666667</v>
      </c>
      <c r="AQ57" s="636">
        <f t="shared" si="68"/>
        <v>-1666.6666666666667</v>
      </c>
      <c r="AR57" s="651">
        <f t="shared" si="69"/>
        <v>0</v>
      </c>
      <c r="AS57" s="44"/>
      <c r="AT57" s="25"/>
      <c r="AU57" s="25"/>
    </row>
    <row r="58" spans="1:47" s="38" customFormat="1" ht="12.5" customHeight="1">
      <c r="A58" s="23"/>
      <c r="B58" s="1116"/>
      <c r="C58" s="1146"/>
      <c r="D58" s="1119"/>
      <c r="E58" s="1122"/>
      <c r="F58" s="1135"/>
      <c r="G58" s="497" t="s">
        <v>108</v>
      </c>
      <c r="H58" s="835"/>
      <c r="I58" s="864"/>
      <c r="J58" s="842"/>
      <c r="K58" s="842"/>
      <c r="L58" s="842"/>
      <c r="M58" s="857"/>
      <c r="N58" s="497" t="s">
        <v>108</v>
      </c>
      <c r="O58" s="209">
        <f>'EnC1_2017-22_DEAL_ONF_Animation'!H58+'EnC2_2018-22_FEDER_ONF_Conserv'!H58+'EnC3_2019-21_OFB-DEAL_ONF_Coli'!H58+'EnC4_2018-20_MTE_ONF_MIGBio'!H58+'EnC5_2020_DEAL_Titè_IPA Desira'!H58+'Sol1_2018_DEAL_ONF_Lutte IC DSD'!H58+'Sol2_2019_DEAL_ONF_Lutte IC'!H58+'€8-xxxx(AAAA-AAAA)'!H58+'€9-xxxx(AAAA-AAAA)'!H58+'€10-xxxx(AAAA-AAAA)'!H58+'€11-xxxx(AAAA-AAAA)'!H58+'€12-xxxx(AAAA-AAAA)'!H58+'€13-xxxx(AAAA-AAAA)'!H58+'€14-xxxx(AAAA-AAAA)'!H58+'€15-xxxx(AAAA-AAAA)'!H58+'€16-xxxx(AAAA-AAAA)'!H58+'€17-xxxx(AAAA-AAAA)'!H58+'€18-xxxx(AAAA-AAAA)'!H58+'€19-xxxx(AAAA-AAAA)'!H58+'€20-xxxx(AAAA-AAAA)'!H58</f>
        <v>0</v>
      </c>
      <c r="P58" s="234">
        <f>'EnC1_2017-22_DEAL_ONF_Animation'!I58+'EnC2_2018-22_FEDER_ONF_Conserv'!I58+'EnC3_2019-21_OFB-DEAL_ONF_Coli'!I58+'EnC4_2018-20_MTE_ONF_MIGBio'!I58+'EnC5_2020_DEAL_Titè_IPA Desira'!I58+'Sol1_2018_DEAL_ONF_Lutte IC DSD'!I58+'Sol2_2019_DEAL_ONF_Lutte IC'!I58+'€8-xxxx(AAAA-AAAA)'!I58+'€9-xxxx(AAAA-AAAA)'!I58+'€10-xxxx(AAAA-AAAA)'!I58+'€11-xxxx(AAAA-AAAA)'!I58+'€12-xxxx(AAAA-AAAA)'!I58+'€13-xxxx(AAAA-AAAA)'!I58+'€14-xxxx(AAAA-AAAA)'!I58+'€15-xxxx(AAAA-AAAA)'!I58+'€16-xxxx(AAAA-AAAA)'!I58+'€17-xxxx(AAAA-AAAA)'!I58+'€18-xxxx(AAAA-AAAA)'!I58+'€19-xxxx(AAAA-AAAA)'!I58+'€20-xxxx(AAAA-AAAA)'!I58</f>
        <v>0</v>
      </c>
      <c r="Q58" s="218">
        <f>'EnC1_2017-22_DEAL_ONF_Animation'!J58+'EnC2_2018-22_FEDER_ONF_Conserv'!J58+'EnC3_2019-21_OFB-DEAL_ONF_Coli'!J58+'EnC4_2018-20_MTE_ONF_MIGBio'!J58+'EnC5_2020_DEAL_Titè_IPA Desira'!J58+'Sol1_2018_DEAL_ONF_Lutte IC DSD'!J58+'Sol2_2019_DEAL_ONF_Lutte IC'!J58+'€8-xxxx(AAAA-AAAA)'!J58+'€9-xxxx(AAAA-AAAA)'!J58+'€10-xxxx(AAAA-AAAA)'!J58+'€11-xxxx(AAAA-AAAA)'!J58+'€12-xxxx(AAAA-AAAA)'!J58+'€13-xxxx(AAAA-AAAA)'!J58+'€14-xxxx(AAAA-AAAA)'!J58+'€15-xxxx(AAAA-AAAA)'!J58+'€16-xxxx(AAAA-AAAA)'!J58+'€17-xxxx(AAAA-AAAA)'!J58+'€18-xxxx(AAAA-AAAA)'!J58+'€19-xxxx(AAAA-AAAA)'!J58+'€20-xxxx(AAAA-AAAA)'!J58</f>
        <v>0</v>
      </c>
      <c r="R58" s="218">
        <f>'EnC1_2017-22_DEAL_ONF_Animation'!K58+'EnC2_2018-22_FEDER_ONF_Conserv'!K58+'EnC3_2019-21_OFB-DEAL_ONF_Coli'!K58+'EnC4_2018-20_MTE_ONF_MIGBio'!K58+'EnC5_2020_DEAL_Titè_IPA Desira'!K58+'Sol1_2018_DEAL_ONF_Lutte IC DSD'!K58+'Sol2_2019_DEAL_ONF_Lutte IC'!K58+'€8-xxxx(AAAA-AAAA)'!K58+'€9-xxxx(AAAA-AAAA)'!K58+'€10-xxxx(AAAA-AAAA)'!K58+'€11-xxxx(AAAA-AAAA)'!K58+'€12-xxxx(AAAA-AAAA)'!K58+'€13-xxxx(AAAA-AAAA)'!K58+'€14-xxxx(AAAA-AAAA)'!K58+'€15-xxxx(AAAA-AAAA)'!K58+'€16-xxxx(AAAA-AAAA)'!K58+'€17-xxxx(AAAA-AAAA)'!K58+'€18-xxxx(AAAA-AAAA)'!K58+'€19-xxxx(AAAA-AAAA)'!K58+'€20-xxxx(AAAA-AAAA)'!K58</f>
        <v>0</v>
      </c>
      <c r="S58" s="218">
        <f>'EnC1_2017-22_DEAL_ONF_Animation'!L58+'EnC2_2018-22_FEDER_ONF_Conserv'!L58+'EnC3_2019-21_OFB-DEAL_ONF_Coli'!L58+'EnC4_2018-20_MTE_ONF_MIGBio'!L58+'EnC5_2020_DEAL_Titè_IPA Desira'!L58+'Sol1_2018_DEAL_ONF_Lutte IC DSD'!L58+'Sol2_2019_DEAL_ONF_Lutte IC'!L58+'€8-xxxx(AAAA-AAAA)'!L58+'€9-xxxx(AAAA-AAAA)'!L58+'€10-xxxx(AAAA-AAAA)'!L58+'€11-xxxx(AAAA-AAAA)'!L58+'€12-xxxx(AAAA-AAAA)'!L58+'€13-xxxx(AAAA-AAAA)'!L58+'€14-xxxx(AAAA-AAAA)'!L58+'€15-xxxx(AAAA-AAAA)'!L58+'€16-xxxx(AAAA-AAAA)'!L58+'€17-xxxx(AAAA-AAAA)'!L58+'€18-xxxx(AAAA-AAAA)'!L58+'€19-xxxx(AAAA-AAAA)'!L58+'€20-xxxx(AAAA-AAAA)'!L58</f>
        <v>0</v>
      </c>
      <c r="T58" s="211">
        <f>'EnC1_2017-22_DEAL_ONF_Animation'!M58+'EnC2_2018-22_FEDER_ONF_Conserv'!M58+'EnC3_2019-21_OFB-DEAL_ONF_Coli'!M58+'EnC4_2018-20_MTE_ONF_MIGBio'!M58+'EnC5_2020_DEAL_Titè_IPA Desira'!M58+'Sol1_2018_DEAL_ONF_Lutte IC DSD'!M58+'Sol2_2019_DEAL_ONF_Lutte IC'!M58+'€8-xxxx(AAAA-AAAA)'!M58+'€9-xxxx(AAAA-AAAA)'!M58+'€10-xxxx(AAAA-AAAA)'!M58+'€11-xxxx(AAAA-AAAA)'!M58+'€12-xxxx(AAAA-AAAA)'!M58+'€13-xxxx(AAAA-AAAA)'!M58+'€14-xxxx(AAAA-AAAA)'!M58+'€15-xxxx(AAAA-AAAA)'!M58+'€16-xxxx(AAAA-AAAA)'!M58+'€17-xxxx(AAAA-AAAA)'!M58+'€18-xxxx(AAAA-AAAA)'!M58+'€19-xxxx(AAAA-AAAA)'!M58+'€20-xxxx(AAAA-AAAA)'!M58</f>
        <v>0</v>
      </c>
      <c r="U58" s="209">
        <f>'EnC1_2017-22_DEAL_ONF_Animation'!N58+'EnC2_2018-22_FEDER_ONF_Conserv'!N58+'EnC3_2019-21_OFB-DEAL_ONF_Coli'!N58+'EnC4_2018-20_MTE_ONF_MIGBio'!N58+'EnC5_2020_DEAL_Titè_IPA Desira'!N58+'Sol1_2018_DEAL_ONF_Lutte IC DSD'!N58+'Sol2_2019_DEAL_ONF_Lutte IC'!N58+'€8-xxxx(AAAA-AAAA)'!N58+'€9-xxxx(AAAA-AAAA)'!N58+'€10-xxxx(AAAA-AAAA)'!N58+'€11-xxxx(AAAA-AAAA)'!N58+'€12-xxxx(AAAA-AAAA)'!N58+'€13-xxxx(AAAA-AAAA)'!N58+'€14-xxxx(AAAA-AAAA)'!N58+'€15-xxxx(AAAA-AAAA)'!N58+'€16-xxxx(AAAA-AAAA)'!N58+'€17-xxxx(AAAA-AAAA)'!N58+'€18-xxxx(AAAA-AAAA)'!N58+'€19-xxxx(AAAA-AAAA)'!N58+'€20-xxxx(AAAA-AAAA)'!N58</f>
        <v>0</v>
      </c>
      <c r="V58" s="234">
        <f>'EnC1_2017-22_DEAL_ONF_Animation'!O58+'EnC2_2018-22_FEDER_ONF_Conserv'!O58+'EnC3_2019-21_OFB-DEAL_ONF_Coli'!O58+'EnC4_2018-20_MTE_ONF_MIGBio'!O58+'EnC5_2020_DEAL_Titè_IPA Desira'!O58+'Sol1_2018_DEAL_ONF_Lutte IC DSD'!O58+'Sol2_2019_DEAL_ONF_Lutte IC'!O58+'€8-xxxx(AAAA-AAAA)'!O58+'€9-xxxx(AAAA-AAAA)'!O58+'€10-xxxx(AAAA-AAAA)'!O58+'€11-xxxx(AAAA-AAAA)'!O58+'€12-xxxx(AAAA-AAAA)'!O58+'€13-xxxx(AAAA-AAAA)'!O58+'€14-xxxx(AAAA-AAAA)'!O58+'€15-xxxx(AAAA-AAAA)'!O58+'€16-xxxx(AAAA-AAAA)'!O58+'€17-xxxx(AAAA-AAAA)'!O58+'€18-xxxx(AAAA-AAAA)'!O58+'€19-xxxx(AAAA-AAAA)'!O58+'€20-xxxx(AAAA-AAAA)'!O58</f>
        <v>0</v>
      </c>
      <c r="W58" s="218">
        <f>'EnC1_2017-22_DEAL_ONF_Animation'!P58+'EnC2_2018-22_FEDER_ONF_Conserv'!P58+'EnC3_2019-21_OFB-DEAL_ONF_Coli'!P58+'EnC4_2018-20_MTE_ONF_MIGBio'!P58+'EnC5_2020_DEAL_Titè_IPA Desira'!P58+'Sol1_2018_DEAL_ONF_Lutte IC DSD'!P58+'Sol2_2019_DEAL_ONF_Lutte IC'!P58+'€8-xxxx(AAAA-AAAA)'!P58+'€9-xxxx(AAAA-AAAA)'!P58+'€10-xxxx(AAAA-AAAA)'!P58+'€11-xxxx(AAAA-AAAA)'!P58+'€12-xxxx(AAAA-AAAA)'!P58+'€13-xxxx(AAAA-AAAA)'!P58+'€14-xxxx(AAAA-AAAA)'!P58+'€15-xxxx(AAAA-AAAA)'!P58+'€16-xxxx(AAAA-AAAA)'!P58+'€17-xxxx(AAAA-AAAA)'!P58+'€18-xxxx(AAAA-AAAA)'!P58+'€19-xxxx(AAAA-AAAA)'!P58+'€20-xxxx(AAAA-AAAA)'!P58</f>
        <v>0</v>
      </c>
      <c r="X58" s="218">
        <f>'EnC1_2017-22_DEAL_ONF_Animation'!Q58+'EnC2_2018-22_FEDER_ONF_Conserv'!Q58+'EnC3_2019-21_OFB-DEAL_ONF_Coli'!Q58+'EnC4_2018-20_MTE_ONF_MIGBio'!Q58+'EnC5_2020_DEAL_Titè_IPA Desira'!Q58+'Sol1_2018_DEAL_ONF_Lutte IC DSD'!Q58+'Sol2_2019_DEAL_ONF_Lutte IC'!Q58+'€8-xxxx(AAAA-AAAA)'!Q58+'€9-xxxx(AAAA-AAAA)'!Q58+'€10-xxxx(AAAA-AAAA)'!Q58+'€11-xxxx(AAAA-AAAA)'!Q58+'€12-xxxx(AAAA-AAAA)'!Q58+'€13-xxxx(AAAA-AAAA)'!Q58+'€14-xxxx(AAAA-AAAA)'!Q58+'€15-xxxx(AAAA-AAAA)'!Q58+'€16-xxxx(AAAA-AAAA)'!Q58+'€17-xxxx(AAAA-AAAA)'!Q58+'€18-xxxx(AAAA-AAAA)'!Q58+'€19-xxxx(AAAA-AAAA)'!Q58+'€20-xxxx(AAAA-AAAA)'!Q58</f>
        <v>0</v>
      </c>
      <c r="Y58" s="218">
        <f>'EnC1_2017-22_DEAL_ONF_Animation'!R58+'EnC2_2018-22_FEDER_ONF_Conserv'!R58+'EnC3_2019-21_OFB-DEAL_ONF_Coli'!R58+'EnC4_2018-20_MTE_ONF_MIGBio'!R58+'EnC5_2020_DEAL_Titè_IPA Desira'!R58+'Sol1_2018_DEAL_ONF_Lutte IC DSD'!R58+'Sol2_2019_DEAL_ONF_Lutte IC'!R58+'€8-xxxx(AAAA-AAAA)'!R58+'€9-xxxx(AAAA-AAAA)'!R58+'€10-xxxx(AAAA-AAAA)'!R58+'€11-xxxx(AAAA-AAAA)'!R58+'€12-xxxx(AAAA-AAAA)'!R58+'€13-xxxx(AAAA-AAAA)'!R58+'€14-xxxx(AAAA-AAAA)'!R58+'€15-xxxx(AAAA-AAAA)'!R58+'€16-xxxx(AAAA-AAAA)'!R58+'€17-xxxx(AAAA-AAAA)'!R58+'€18-xxxx(AAAA-AAAA)'!R58+'€19-xxxx(AAAA-AAAA)'!R58+'€20-xxxx(AAAA-AAAA)'!R58</f>
        <v>0</v>
      </c>
      <c r="Z58" s="164">
        <f>'EnC1_2017-22_DEAL_ONF_Animation'!S58+'EnC2_2018-22_FEDER_ONF_Conserv'!S58+'EnC3_2019-21_OFB-DEAL_ONF_Coli'!S58+'EnC4_2018-20_MTE_ONF_MIGBio'!S58+'EnC5_2020_DEAL_Titè_IPA Desira'!S58+'Sol1_2018_DEAL_ONF_Lutte IC DSD'!S58+'Sol2_2019_DEAL_ONF_Lutte IC'!S58+'€8-xxxx(AAAA-AAAA)'!S58+'€9-xxxx(AAAA-AAAA)'!S58+'€10-xxxx(AAAA-AAAA)'!S58+'€11-xxxx(AAAA-AAAA)'!S58+'€12-xxxx(AAAA-AAAA)'!S58+'€13-xxxx(AAAA-AAAA)'!S58+'€14-xxxx(AAAA-AAAA)'!S58+'€15-xxxx(AAAA-AAAA)'!S58+'€16-xxxx(AAAA-AAAA)'!S58+'€17-xxxx(AAAA-AAAA)'!S58+'€18-xxxx(AAAA-AAAA)'!S58+'€19-xxxx(AAAA-AAAA)'!S58+'€20-xxxx(AAAA-AAAA)'!S58</f>
        <v>0</v>
      </c>
      <c r="AA58" s="617">
        <f>'EnC1_2017-22_DEAL_ONF_Animation'!T58+'EnC2_2018-22_FEDER_ONF_Conserv'!T58+'EnC3_2019-21_OFB-DEAL_ONF_Coli'!T58+'EnC4_2018-20_MTE_ONF_MIGBio'!T58+'EnC5_2020_DEAL_Titè_IPA Desira'!T58+'Sol1_2018_DEAL_ONF_Lutte IC DSD'!T58+'Sol2_2019_DEAL_ONF_Lutte IC'!T58+'€8-xxxx(AAAA-AAAA)'!T58+'€9-xxxx(AAAA-AAAA)'!T58+'€10-xxxx(AAAA-AAAA)'!T58+'€11-xxxx(AAAA-AAAA)'!T58+'€12-xxxx(AAAA-AAAA)'!T58+'€13-xxxx(AAAA-AAAA)'!T58+'€14-xxxx(AAAA-AAAA)'!T58+'€15-xxxx(AAAA-AAAA)'!T58+'€16-xxxx(AAAA-AAAA)'!T58+'€17-xxxx(AAAA-AAAA)'!T58+'€18-xxxx(AAAA-AAAA)'!T58+'€19-xxxx(AAAA-AAAA)'!T58+'€20-xxxx(AAAA-AAAA)'!T58</f>
        <v>0</v>
      </c>
      <c r="AB58" s="691">
        <f>'EnC1_2017-22_DEAL_ONF_Animation'!U58+'EnC2_2018-22_FEDER_ONF_Conserv'!U58+'EnC3_2019-21_OFB-DEAL_ONF_Coli'!U58+'EnC4_2018-20_MTE_ONF_MIGBio'!U58+'EnC5_2020_DEAL_Titè_IPA Desira'!U58+'Sol1_2018_DEAL_ONF_Lutte IC DSD'!U58+'Sol2_2019_DEAL_ONF_Lutte IC'!U58+'€8-xxxx(AAAA-AAAA)'!U58+'€9-xxxx(AAAA-AAAA)'!U58+'€10-xxxx(AAAA-AAAA)'!U58+'€11-xxxx(AAAA-AAAA)'!U58+'€12-xxxx(AAAA-AAAA)'!U58+'€13-xxxx(AAAA-AAAA)'!U58+'€14-xxxx(AAAA-AAAA)'!U58+'€15-xxxx(AAAA-AAAA)'!U58+'€16-xxxx(AAAA-AAAA)'!U58+'€17-xxxx(AAAA-AAAA)'!U58+'€18-xxxx(AAAA-AAAA)'!U58+'€19-xxxx(AAAA-AAAA)'!U58+'€20-xxxx(AAAA-AAAA)'!U58</f>
        <v>0</v>
      </c>
      <c r="AC58" s="639">
        <f>'EnC1_2017-22_DEAL_ONF_Animation'!V58+'EnC2_2018-22_FEDER_ONF_Conserv'!V58+'EnC3_2019-21_OFB-DEAL_ONF_Coli'!V58+'EnC4_2018-20_MTE_ONF_MIGBio'!V58+'EnC5_2020_DEAL_Titè_IPA Desira'!V58+'Sol1_2018_DEAL_ONF_Lutte IC DSD'!V58+'Sol2_2019_DEAL_ONF_Lutte IC'!V58+'€8-xxxx(AAAA-AAAA)'!V58+'€9-xxxx(AAAA-AAAA)'!V58+'€10-xxxx(AAAA-AAAA)'!V58+'€11-xxxx(AAAA-AAAA)'!V58+'€12-xxxx(AAAA-AAAA)'!V58+'€13-xxxx(AAAA-AAAA)'!V58+'€14-xxxx(AAAA-AAAA)'!V58+'€15-xxxx(AAAA-AAAA)'!V58+'€16-xxxx(AAAA-AAAA)'!V58+'€17-xxxx(AAAA-AAAA)'!V58+'€18-xxxx(AAAA-AAAA)'!V58+'€19-xxxx(AAAA-AAAA)'!V58+'€20-xxxx(AAAA-AAAA)'!V58</f>
        <v>0</v>
      </c>
      <c r="AD58" s="639">
        <f>'EnC1_2017-22_DEAL_ONF_Animation'!W58+'EnC2_2018-22_FEDER_ONF_Conserv'!W58+'EnC3_2019-21_OFB-DEAL_ONF_Coli'!W58+'EnC4_2018-20_MTE_ONF_MIGBio'!W58+'EnC5_2020_DEAL_Titè_IPA Desira'!W58+'Sol1_2018_DEAL_ONF_Lutte IC DSD'!W58+'Sol2_2019_DEAL_ONF_Lutte IC'!W58+'€8-xxxx(AAAA-AAAA)'!W58+'€9-xxxx(AAAA-AAAA)'!W58+'€10-xxxx(AAAA-AAAA)'!W58+'€11-xxxx(AAAA-AAAA)'!W58+'€12-xxxx(AAAA-AAAA)'!W58+'€13-xxxx(AAAA-AAAA)'!W58+'€14-xxxx(AAAA-AAAA)'!W58+'€15-xxxx(AAAA-AAAA)'!W58+'€16-xxxx(AAAA-AAAA)'!W58+'€17-xxxx(AAAA-AAAA)'!W58+'€18-xxxx(AAAA-AAAA)'!W58+'€19-xxxx(AAAA-AAAA)'!W58+'€20-xxxx(AAAA-AAAA)'!W58</f>
        <v>0</v>
      </c>
      <c r="AE58" s="639">
        <f>'EnC1_2017-22_DEAL_ONF_Animation'!X58+'EnC2_2018-22_FEDER_ONF_Conserv'!X58+'EnC3_2019-21_OFB-DEAL_ONF_Coli'!X58+'EnC4_2018-20_MTE_ONF_MIGBio'!X58+'EnC5_2020_DEAL_Titè_IPA Desira'!X58+'Sol1_2018_DEAL_ONF_Lutte IC DSD'!X58+'Sol2_2019_DEAL_ONF_Lutte IC'!X58+'€8-xxxx(AAAA-AAAA)'!X58+'€9-xxxx(AAAA-AAAA)'!X58+'€10-xxxx(AAAA-AAAA)'!X58+'€11-xxxx(AAAA-AAAA)'!X58+'€12-xxxx(AAAA-AAAA)'!X58+'€13-xxxx(AAAA-AAAA)'!X58+'€14-xxxx(AAAA-AAAA)'!X58+'€15-xxxx(AAAA-AAAA)'!X58+'€16-xxxx(AAAA-AAAA)'!X58+'€17-xxxx(AAAA-AAAA)'!X58+'€18-xxxx(AAAA-AAAA)'!X58+'€19-xxxx(AAAA-AAAA)'!X58+'€20-xxxx(AAAA-AAAA)'!X58</f>
        <v>0</v>
      </c>
      <c r="AF58" s="620">
        <f>'EnC1_2017-22_DEAL_ONF_Animation'!Y58+'EnC2_2018-22_FEDER_ONF_Conserv'!Y58+'EnC3_2019-21_OFB-DEAL_ONF_Coli'!Y58+'EnC4_2018-20_MTE_ONF_MIGBio'!Y58+'EnC5_2020_DEAL_Titè_IPA Desira'!Y58+'Sol1_2018_DEAL_ONF_Lutte IC DSD'!Y58+'Sol2_2019_DEAL_ONF_Lutte IC'!Y58+'€8-xxxx(AAAA-AAAA)'!Y58+'€9-xxxx(AAAA-AAAA)'!Y58+'€10-xxxx(AAAA-AAAA)'!Y58+'€11-xxxx(AAAA-AAAA)'!Y58+'€12-xxxx(AAAA-AAAA)'!Y58+'€13-xxxx(AAAA-AAAA)'!Y58+'€14-xxxx(AAAA-AAAA)'!Y58+'€15-xxxx(AAAA-AAAA)'!Y58+'€16-xxxx(AAAA-AAAA)'!Y58+'€17-xxxx(AAAA-AAAA)'!Y58+'€18-xxxx(AAAA-AAAA)'!Y58+'€19-xxxx(AAAA-AAAA)'!Y58+'€20-xxxx(AAAA-AAAA)'!Y58</f>
        <v>0</v>
      </c>
      <c r="AG58" s="621">
        <f t="shared" si="58"/>
        <v>0</v>
      </c>
      <c r="AH58" s="691">
        <f t="shared" si="48"/>
        <v>0</v>
      </c>
      <c r="AI58" s="641">
        <f t="shared" si="60"/>
        <v>0</v>
      </c>
      <c r="AJ58" s="641">
        <f t="shared" si="61"/>
        <v>0</v>
      </c>
      <c r="AK58" s="641">
        <f t="shared" si="62"/>
        <v>0</v>
      </c>
      <c r="AL58" s="682">
        <f t="shared" si="63"/>
        <v>0</v>
      </c>
      <c r="AM58" s="623">
        <f t="shared" si="64"/>
        <v>0</v>
      </c>
      <c r="AN58" s="692">
        <f t="shared" si="65"/>
        <v>0</v>
      </c>
      <c r="AO58" s="641">
        <f t="shared" si="66"/>
        <v>0</v>
      </c>
      <c r="AP58" s="641">
        <f t="shared" si="67"/>
        <v>0</v>
      </c>
      <c r="AQ58" s="641">
        <f t="shared" si="68"/>
        <v>0</v>
      </c>
      <c r="AR58" s="654">
        <f t="shared" si="69"/>
        <v>0</v>
      </c>
      <c r="AS58" s="44"/>
      <c r="AT58" s="25"/>
      <c r="AU58" s="25"/>
    </row>
    <row r="59" spans="1:47" ht="13" customHeight="1">
      <c r="A59" s="23"/>
      <c r="B59" s="1116"/>
      <c r="C59" s="1146"/>
      <c r="D59" s="1119"/>
      <c r="E59" s="1122"/>
      <c r="F59" s="1135"/>
      <c r="G59" s="502" t="s">
        <v>109</v>
      </c>
      <c r="H59" s="861"/>
      <c r="I59" s="864"/>
      <c r="J59" s="844"/>
      <c r="K59" s="844"/>
      <c r="L59" s="844"/>
      <c r="M59" s="857"/>
      <c r="N59" s="502" t="s">
        <v>109</v>
      </c>
      <c r="O59" s="236">
        <f>'EnC1_2017-22_DEAL_ONF_Animation'!H59+'EnC2_2018-22_FEDER_ONF_Conserv'!H59+'EnC3_2019-21_OFB-DEAL_ONF_Coli'!H59+'EnC4_2018-20_MTE_ONF_MIGBio'!H59+'EnC5_2020_DEAL_Titè_IPA Desira'!H59+'Sol1_2018_DEAL_ONF_Lutte IC DSD'!H59+'Sol2_2019_DEAL_ONF_Lutte IC'!H59+'€8-xxxx(AAAA-AAAA)'!H59+'€9-xxxx(AAAA-AAAA)'!H59+'€10-xxxx(AAAA-AAAA)'!H59+'€11-xxxx(AAAA-AAAA)'!H59+'€12-xxxx(AAAA-AAAA)'!H59+'€13-xxxx(AAAA-AAAA)'!H59+'€14-xxxx(AAAA-AAAA)'!H59+'€15-xxxx(AAAA-AAAA)'!H59+'€16-xxxx(AAAA-AAAA)'!H59+'€17-xxxx(AAAA-AAAA)'!H59+'€18-xxxx(AAAA-AAAA)'!H59+'€19-xxxx(AAAA-AAAA)'!H59+'€20-xxxx(AAAA-AAAA)'!H59</f>
        <v>0</v>
      </c>
      <c r="P59" s="234">
        <f>'EnC1_2017-22_DEAL_ONF_Animation'!I59+'EnC2_2018-22_FEDER_ONF_Conserv'!I59+'EnC3_2019-21_OFB-DEAL_ONF_Coli'!I59+'EnC4_2018-20_MTE_ONF_MIGBio'!I59+'EnC5_2020_DEAL_Titè_IPA Desira'!I59+'Sol1_2018_DEAL_ONF_Lutte IC DSD'!I59+'Sol2_2019_DEAL_ONF_Lutte IC'!I59+'€8-xxxx(AAAA-AAAA)'!I59+'€9-xxxx(AAAA-AAAA)'!I59+'€10-xxxx(AAAA-AAAA)'!I59+'€11-xxxx(AAAA-AAAA)'!I59+'€12-xxxx(AAAA-AAAA)'!I59+'€13-xxxx(AAAA-AAAA)'!I59+'€14-xxxx(AAAA-AAAA)'!I59+'€15-xxxx(AAAA-AAAA)'!I59+'€16-xxxx(AAAA-AAAA)'!I59+'€17-xxxx(AAAA-AAAA)'!I59+'€18-xxxx(AAAA-AAAA)'!I59+'€19-xxxx(AAAA-AAAA)'!I59+'€20-xxxx(AAAA-AAAA)'!I59</f>
        <v>0</v>
      </c>
      <c r="Q59" s="237">
        <f>'EnC1_2017-22_DEAL_ONF_Animation'!J59+'EnC2_2018-22_FEDER_ONF_Conserv'!J59+'EnC3_2019-21_OFB-DEAL_ONF_Coli'!J59+'EnC4_2018-20_MTE_ONF_MIGBio'!J59+'EnC5_2020_DEAL_Titè_IPA Desira'!J59+'Sol1_2018_DEAL_ONF_Lutte IC DSD'!J59+'Sol2_2019_DEAL_ONF_Lutte IC'!J59+'€8-xxxx(AAAA-AAAA)'!J59+'€9-xxxx(AAAA-AAAA)'!J59+'€10-xxxx(AAAA-AAAA)'!J59+'€11-xxxx(AAAA-AAAA)'!J59+'€12-xxxx(AAAA-AAAA)'!J59+'€13-xxxx(AAAA-AAAA)'!J59+'€14-xxxx(AAAA-AAAA)'!J59+'€15-xxxx(AAAA-AAAA)'!J59+'€16-xxxx(AAAA-AAAA)'!J59+'€17-xxxx(AAAA-AAAA)'!J59+'€18-xxxx(AAAA-AAAA)'!J59+'€19-xxxx(AAAA-AAAA)'!J59+'€20-xxxx(AAAA-AAAA)'!J59</f>
        <v>0</v>
      </c>
      <c r="R59" s="237">
        <f>'EnC1_2017-22_DEAL_ONF_Animation'!K59+'EnC2_2018-22_FEDER_ONF_Conserv'!K59+'EnC3_2019-21_OFB-DEAL_ONF_Coli'!K59+'EnC4_2018-20_MTE_ONF_MIGBio'!K59+'EnC5_2020_DEAL_Titè_IPA Desira'!K59+'Sol1_2018_DEAL_ONF_Lutte IC DSD'!K59+'Sol2_2019_DEAL_ONF_Lutte IC'!K59+'€8-xxxx(AAAA-AAAA)'!K59+'€9-xxxx(AAAA-AAAA)'!K59+'€10-xxxx(AAAA-AAAA)'!K59+'€11-xxxx(AAAA-AAAA)'!K59+'€12-xxxx(AAAA-AAAA)'!K59+'€13-xxxx(AAAA-AAAA)'!K59+'€14-xxxx(AAAA-AAAA)'!K59+'€15-xxxx(AAAA-AAAA)'!K59+'€16-xxxx(AAAA-AAAA)'!K59+'€17-xxxx(AAAA-AAAA)'!K59+'€18-xxxx(AAAA-AAAA)'!K59+'€19-xxxx(AAAA-AAAA)'!K59+'€20-xxxx(AAAA-AAAA)'!K59</f>
        <v>0</v>
      </c>
      <c r="S59" s="237">
        <f>'EnC1_2017-22_DEAL_ONF_Animation'!L59+'EnC2_2018-22_FEDER_ONF_Conserv'!L59+'EnC3_2019-21_OFB-DEAL_ONF_Coli'!L59+'EnC4_2018-20_MTE_ONF_MIGBio'!L59+'EnC5_2020_DEAL_Titè_IPA Desira'!L59+'Sol1_2018_DEAL_ONF_Lutte IC DSD'!L59+'Sol2_2019_DEAL_ONF_Lutte IC'!L59+'€8-xxxx(AAAA-AAAA)'!L59+'€9-xxxx(AAAA-AAAA)'!L59+'€10-xxxx(AAAA-AAAA)'!L59+'€11-xxxx(AAAA-AAAA)'!L59+'€12-xxxx(AAAA-AAAA)'!L59+'€13-xxxx(AAAA-AAAA)'!L59+'€14-xxxx(AAAA-AAAA)'!L59+'€15-xxxx(AAAA-AAAA)'!L59+'€16-xxxx(AAAA-AAAA)'!L59+'€17-xxxx(AAAA-AAAA)'!L59+'€18-xxxx(AAAA-AAAA)'!L59+'€19-xxxx(AAAA-AAAA)'!L59+'€20-xxxx(AAAA-AAAA)'!L59</f>
        <v>0</v>
      </c>
      <c r="T59" s="211">
        <f>'EnC1_2017-22_DEAL_ONF_Animation'!M59+'EnC2_2018-22_FEDER_ONF_Conserv'!M59+'EnC3_2019-21_OFB-DEAL_ONF_Coli'!M59+'EnC4_2018-20_MTE_ONF_MIGBio'!M59+'EnC5_2020_DEAL_Titè_IPA Desira'!M59+'Sol1_2018_DEAL_ONF_Lutte IC DSD'!M59+'Sol2_2019_DEAL_ONF_Lutte IC'!M59+'€8-xxxx(AAAA-AAAA)'!M59+'€9-xxxx(AAAA-AAAA)'!M59+'€10-xxxx(AAAA-AAAA)'!M59+'€11-xxxx(AAAA-AAAA)'!M59+'€12-xxxx(AAAA-AAAA)'!M59+'€13-xxxx(AAAA-AAAA)'!M59+'€14-xxxx(AAAA-AAAA)'!M59+'€15-xxxx(AAAA-AAAA)'!M59+'€16-xxxx(AAAA-AAAA)'!M59+'€17-xxxx(AAAA-AAAA)'!M59+'€18-xxxx(AAAA-AAAA)'!M59+'€19-xxxx(AAAA-AAAA)'!M59+'€20-xxxx(AAAA-AAAA)'!M59</f>
        <v>0</v>
      </c>
      <c r="U59" s="236">
        <f>'EnC1_2017-22_DEAL_ONF_Animation'!N59+'EnC2_2018-22_FEDER_ONF_Conserv'!N59+'EnC3_2019-21_OFB-DEAL_ONF_Coli'!N59+'EnC4_2018-20_MTE_ONF_MIGBio'!N59+'EnC5_2020_DEAL_Titè_IPA Desira'!N59+'Sol1_2018_DEAL_ONF_Lutte IC DSD'!N59+'Sol2_2019_DEAL_ONF_Lutte IC'!N59+'€8-xxxx(AAAA-AAAA)'!N59+'€9-xxxx(AAAA-AAAA)'!N59+'€10-xxxx(AAAA-AAAA)'!N59+'€11-xxxx(AAAA-AAAA)'!N59+'€12-xxxx(AAAA-AAAA)'!N59+'€13-xxxx(AAAA-AAAA)'!N59+'€14-xxxx(AAAA-AAAA)'!N59+'€15-xxxx(AAAA-AAAA)'!N59+'€16-xxxx(AAAA-AAAA)'!N59+'€17-xxxx(AAAA-AAAA)'!N59+'€18-xxxx(AAAA-AAAA)'!N59+'€19-xxxx(AAAA-AAAA)'!N59+'€20-xxxx(AAAA-AAAA)'!N59</f>
        <v>0</v>
      </c>
      <c r="V59" s="234">
        <f>'EnC1_2017-22_DEAL_ONF_Animation'!O59+'EnC2_2018-22_FEDER_ONF_Conserv'!O59+'EnC3_2019-21_OFB-DEAL_ONF_Coli'!O59+'EnC4_2018-20_MTE_ONF_MIGBio'!O59+'EnC5_2020_DEAL_Titè_IPA Desira'!O59+'Sol1_2018_DEAL_ONF_Lutte IC DSD'!O59+'Sol2_2019_DEAL_ONF_Lutte IC'!O59+'€8-xxxx(AAAA-AAAA)'!O59+'€9-xxxx(AAAA-AAAA)'!O59+'€10-xxxx(AAAA-AAAA)'!O59+'€11-xxxx(AAAA-AAAA)'!O59+'€12-xxxx(AAAA-AAAA)'!O59+'€13-xxxx(AAAA-AAAA)'!O59+'€14-xxxx(AAAA-AAAA)'!O59+'€15-xxxx(AAAA-AAAA)'!O59+'€16-xxxx(AAAA-AAAA)'!O59+'€17-xxxx(AAAA-AAAA)'!O59+'€18-xxxx(AAAA-AAAA)'!O59+'€19-xxxx(AAAA-AAAA)'!O59+'€20-xxxx(AAAA-AAAA)'!O59</f>
        <v>0</v>
      </c>
      <c r="W59" s="237">
        <f>'EnC1_2017-22_DEAL_ONF_Animation'!P59+'EnC2_2018-22_FEDER_ONF_Conserv'!P59+'EnC3_2019-21_OFB-DEAL_ONF_Coli'!P59+'EnC4_2018-20_MTE_ONF_MIGBio'!P59+'EnC5_2020_DEAL_Titè_IPA Desira'!P59+'Sol1_2018_DEAL_ONF_Lutte IC DSD'!P59+'Sol2_2019_DEAL_ONF_Lutte IC'!P59+'€8-xxxx(AAAA-AAAA)'!P59+'€9-xxxx(AAAA-AAAA)'!P59+'€10-xxxx(AAAA-AAAA)'!P59+'€11-xxxx(AAAA-AAAA)'!P59+'€12-xxxx(AAAA-AAAA)'!P59+'€13-xxxx(AAAA-AAAA)'!P59+'€14-xxxx(AAAA-AAAA)'!P59+'€15-xxxx(AAAA-AAAA)'!P59+'€16-xxxx(AAAA-AAAA)'!P59+'€17-xxxx(AAAA-AAAA)'!P59+'€18-xxxx(AAAA-AAAA)'!P59+'€19-xxxx(AAAA-AAAA)'!P59+'€20-xxxx(AAAA-AAAA)'!P59</f>
        <v>0</v>
      </c>
      <c r="X59" s="237">
        <f>'EnC1_2017-22_DEAL_ONF_Animation'!Q59+'EnC2_2018-22_FEDER_ONF_Conserv'!Q59+'EnC3_2019-21_OFB-DEAL_ONF_Coli'!Q59+'EnC4_2018-20_MTE_ONF_MIGBio'!Q59+'EnC5_2020_DEAL_Titè_IPA Desira'!Q59+'Sol1_2018_DEAL_ONF_Lutte IC DSD'!Q59+'Sol2_2019_DEAL_ONF_Lutte IC'!Q59+'€8-xxxx(AAAA-AAAA)'!Q59+'€9-xxxx(AAAA-AAAA)'!Q59+'€10-xxxx(AAAA-AAAA)'!Q59+'€11-xxxx(AAAA-AAAA)'!Q59+'€12-xxxx(AAAA-AAAA)'!Q59+'€13-xxxx(AAAA-AAAA)'!Q59+'€14-xxxx(AAAA-AAAA)'!Q59+'€15-xxxx(AAAA-AAAA)'!Q59+'€16-xxxx(AAAA-AAAA)'!Q59+'€17-xxxx(AAAA-AAAA)'!Q59+'€18-xxxx(AAAA-AAAA)'!Q59+'€19-xxxx(AAAA-AAAA)'!Q59+'€20-xxxx(AAAA-AAAA)'!Q59</f>
        <v>0</v>
      </c>
      <c r="Y59" s="237">
        <f>'EnC1_2017-22_DEAL_ONF_Animation'!R59+'EnC2_2018-22_FEDER_ONF_Conserv'!R59+'EnC3_2019-21_OFB-DEAL_ONF_Coli'!R59+'EnC4_2018-20_MTE_ONF_MIGBio'!R59+'EnC5_2020_DEAL_Titè_IPA Desira'!R59+'Sol1_2018_DEAL_ONF_Lutte IC DSD'!R59+'Sol2_2019_DEAL_ONF_Lutte IC'!R59+'€8-xxxx(AAAA-AAAA)'!R59+'€9-xxxx(AAAA-AAAA)'!R59+'€10-xxxx(AAAA-AAAA)'!R59+'€11-xxxx(AAAA-AAAA)'!R59+'€12-xxxx(AAAA-AAAA)'!R59+'€13-xxxx(AAAA-AAAA)'!R59+'€14-xxxx(AAAA-AAAA)'!R59+'€15-xxxx(AAAA-AAAA)'!R59+'€16-xxxx(AAAA-AAAA)'!R59+'€17-xxxx(AAAA-AAAA)'!R59+'€18-xxxx(AAAA-AAAA)'!R59+'€19-xxxx(AAAA-AAAA)'!R59+'€20-xxxx(AAAA-AAAA)'!R59</f>
        <v>0</v>
      </c>
      <c r="Z59" s="164">
        <f>'EnC1_2017-22_DEAL_ONF_Animation'!S59+'EnC2_2018-22_FEDER_ONF_Conserv'!S59+'EnC3_2019-21_OFB-DEAL_ONF_Coli'!S59+'EnC4_2018-20_MTE_ONF_MIGBio'!S59+'EnC5_2020_DEAL_Titè_IPA Desira'!S59+'Sol1_2018_DEAL_ONF_Lutte IC DSD'!S59+'Sol2_2019_DEAL_ONF_Lutte IC'!S59+'€8-xxxx(AAAA-AAAA)'!S59+'€9-xxxx(AAAA-AAAA)'!S59+'€10-xxxx(AAAA-AAAA)'!S59+'€11-xxxx(AAAA-AAAA)'!S59+'€12-xxxx(AAAA-AAAA)'!S59+'€13-xxxx(AAAA-AAAA)'!S59+'€14-xxxx(AAAA-AAAA)'!S59+'€15-xxxx(AAAA-AAAA)'!S59+'€16-xxxx(AAAA-AAAA)'!S59+'€17-xxxx(AAAA-AAAA)'!S59+'€18-xxxx(AAAA-AAAA)'!S59+'€19-xxxx(AAAA-AAAA)'!S59+'€20-xxxx(AAAA-AAAA)'!S59</f>
        <v>0</v>
      </c>
      <c r="AA59" s="693">
        <f>'EnC1_2017-22_DEAL_ONF_Animation'!T59+'EnC2_2018-22_FEDER_ONF_Conserv'!T59+'EnC3_2019-21_OFB-DEAL_ONF_Coli'!T59+'EnC4_2018-20_MTE_ONF_MIGBio'!T59+'EnC5_2020_DEAL_Titè_IPA Desira'!T59+'Sol1_2018_DEAL_ONF_Lutte IC DSD'!T59+'Sol2_2019_DEAL_ONF_Lutte IC'!T59+'€8-xxxx(AAAA-AAAA)'!T59+'€9-xxxx(AAAA-AAAA)'!T59+'€10-xxxx(AAAA-AAAA)'!T59+'€11-xxxx(AAAA-AAAA)'!T59+'€12-xxxx(AAAA-AAAA)'!T59+'€13-xxxx(AAAA-AAAA)'!T59+'€14-xxxx(AAAA-AAAA)'!T59+'€15-xxxx(AAAA-AAAA)'!T59+'€16-xxxx(AAAA-AAAA)'!T59+'€17-xxxx(AAAA-AAAA)'!T59+'€18-xxxx(AAAA-AAAA)'!T59+'€19-xxxx(AAAA-AAAA)'!T59+'€20-xxxx(AAAA-AAAA)'!T59</f>
        <v>0</v>
      </c>
      <c r="AB59" s="691">
        <f>'EnC1_2017-22_DEAL_ONF_Animation'!U59+'EnC2_2018-22_FEDER_ONF_Conserv'!U59+'EnC3_2019-21_OFB-DEAL_ONF_Coli'!U59+'EnC4_2018-20_MTE_ONF_MIGBio'!U59+'EnC5_2020_DEAL_Titè_IPA Desira'!U59+'Sol1_2018_DEAL_ONF_Lutte IC DSD'!U59+'Sol2_2019_DEAL_ONF_Lutte IC'!U59+'€8-xxxx(AAAA-AAAA)'!U59+'€9-xxxx(AAAA-AAAA)'!U59+'€10-xxxx(AAAA-AAAA)'!U59+'€11-xxxx(AAAA-AAAA)'!U59+'€12-xxxx(AAAA-AAAA)'!U59+'€13-xxxx(AAAA-AAAA)'!U59+'€14-xxxx(AAAA-AAAA)'!U59+'€15-xxxx(AAAA-AAAA)'!U59+'€16-xxxx(AAAA-AAAA)'!U59+'€17-xxxx(AAAA-AAAA)'!U59+'€18-xxxx(AAAA-AAAA)'!U59+'€19-xxxx(AAAA-AAAA)'!U59+'€20-xxxx(AAAA-AAAA)'!U59</f>
        <v>0</v>
      </c>
      <c r="AC59" s="694">
        <f>'EnC1_2017-22_DEAL_ONF_Animation'!V59+'EnC2_2018-22_FEDER_ONF_Conserv'!V59+'EnC3_2019-21_OFB-DEAL_ONF_Coli'!V59+'EnC4_2018-20_MTE_ONF_MIGBio'!V59+'EnC5_2020_DEAL_Titè_IPA Desira'!V59+'Sol1_2018_DEAL_ONF_Lutte IC DSD'!V59+'Sol2_2019_DEAL_ONF_Lutte IC'!V59+'€8-xxxx(AAAA-AAAA)'!V59+'€9-xxxx(AAAA-AAAA)'!V59+'€10-xxxx(AAAA-AAAA)'!V59+'€11-xxxx(AAAA-AAAA)'!V59+'€12-xxxx(AAAA-AAAA)'!V59+'€13-xxxx(AAAA-AAAA)'!V59+'€14-xxxx(AAAA-AAAA)'!V59+'€15-xxxx(AAAA-AAAA)'!V59+'€16-xxxx(AAAA-AAAA)'!V59+'€17-xxxx(AAAA-AAAA)'!V59+'€18-xxxx(AAAA-AAAA)'!V59+'€19-xxxx(AAAA-AAAA)'!V59+'€20-xxxx(AAAA-AAAA)'!V59</f>
        <v>0</v>
      </c>
      <c r="AD59" s="694">
        <f>'EnC1_2017-22_DEAL_ONF_Animation'!W59+'EnC2_2018-22_FEDER_ONF_Conserv'!W59+'EnC3_2019-21_OFB-DEAL_ONF_Coli'!W59+'EnC4_2018-20_MTE_ONF_MIGBio'!W59+'EnC5_2020_DEAL_Titè_IPA Desira'!W59+'Sol1_2018_DEAL_ONF_Lutte IC DSD'!W59+'Sol2_2019_DEAL_ONF_Lutte IC'!W59+'€8-xxxx(AAAA-AAAA)'!W59+'€9-xxxx(AAAA-AAAA)'!W59+'€10-xxxx(AAAA-AAAA)'!W59+'€11-xxxx(AAAA-AAAA)'!W59+'€12-xxxx(AAAA-AAAA)'!W59+'€13-xxxx(AAAA-AAAA)'!W59+'€14-xxxx(AAAA-AAAA)'!W59+'€15-xxxx(AAAA-AAAA)'!W59+'€16-xxxx(AAAA-AAAA)'!W59+'€17-xxxx(AAAA-AAAA)'!W59+'€18-xxxx(AAAA-AAAA)'!W59+'€19-xxxx(AAAA-AAAA)'!W59+'€20-xxxx(AAAA-AAAA)'!W59</f>
        <v>0</v>
      </c>
      <c r="AE59" s="694">
        <f>'EnC1_2017-22_DEAL_ONF_Animation'!X59+'EnC2_2018-22_FEDER_ONF_Conserv'!X59+'EnC3_2019-21_OFB-DEAL_ONF_Coli'!X59+'EnC4_2018-20_MTE_ONF_MIGBio'!X59+'EnC5_2020_DEAL_Titè_IPA Desira'!X59+'Sol1_2018_DEAL_ONF_Lutte IC DSD'!X59+'Sol2_2019_DEAL_ONF_Lutte IC'!X59+'€8-xxxx(AAAA-AAAA)'!X59+'€9-xxxx(AAAA-AAAA)'!X59+'€10-xxxx(AAAA-AAAA)'!X59+'€11-xxxx(AAAA-AAAA)'!X59+'€12-xxxx(AAAA-AAAA)'!X59+'€13-xxxx(AAAA-AAAA)'!X59+'€14-xxxx(AAAA-AAAA)'!X59+'€15-xxxx(AAAA-AAAA)'!X59+'€16-xxxx(AAAA-AAAA)'!X59+'€17-xxxx(AAAA-AAAA)'!X59+'€18-xxxx(AAAA-AAAA)'!X59+'€19-xxxx(AAAA-AAAA)'!X59+'€20-xxxx(AAAA-AAAA)'!X59</f>
        <v>0</v>
      </c>
      <c r="AF59" s="620">
        <f>'EnC1_2017-22_DEAL_ONF_Animation'!Y59+'EnC2_2018-22_FEDER_ONF_Conserv'!Y59+'EnC3_2019-21_OFB-DEAL_ONF_Coli'!Y59+'EnC4_2018-20_MTE_ONF_MIGBio'!Y59+'EnC5_2020_DEAL_Titè_IPA Desira'!Y59+'Sol1_2018_DEAL_ONF_Lutte IC DSD'!Y59+'Sol2_2019_DEAL_ONF_Lutte IC'!Y59+'€8-xxxx(AAAA-AAAA)'!Y59+'€9-xxxx(AAAA-AAAA)'!Y59+'€10-xxxx(AAAA-AAAA)'!Y59+'€11-xxxx(AAAA-AAAA)'!Y59+'€12-xxxx(AAAA-AAAA)'!Y59+'€13-xxxx(AAAA-AAAA)'!Y59+'€14-xxxx(AAAA-AAAA)'!Y59+'€15-xxxx(AAAA-AAAA)'!Y59+'€16-xxxx(AAAA-AAAA)'!Y59+'€17-xxxx(AAAA-AAAA)'!Y59+'€18-xxxx(AAAA-AAAA)'!Y59+'€19-xxxx(AAAA-AAAA)'!Y59+'€20-xxxx(AAAA-AAAA)'!Y59</f>
        <v>0</v>
      </c>
      <c r="AG59" s="696">
        <f t="shared" si="58"/>
        <v>0</v>
      </c>
      <c r="AH59" s="691">
        <f t="shared" si="48"/>
        <v>0</v>
      </c>
      <c r="AI59" s="646">
        <f t="shared" si="60"/>
        <v>0</v>
      </c>
      <c r="AJ59" s="646">
        <f t="shared" si="61"/>
        <v>0</v>
      </c>
      <c r="AK59" s="646">
        <f t="shared" si="62"/>
        <v>0</v>
      </c>
      <c r="AL59" s="682">
        <f t="shared" si="63"/>
        <v>0</v>
      </c>
      <c r="AM59" s="697">
        <f t="shared" si="64"/>
        <v>0</v>
      </c>
      <c r="AN59" s="692">
        <f t="shared" si="65"/>
        <v>0</v>
      </c>
      <c r="AO59" s="646">
        <f t="shared" si="66"/>
        <v>0</v>
      </c>
      <c r="AP59" s="646">
        <f t="shared" si="67"/>
        <v>0</v>
      </c>
      <c r="AQ59" s="646">
        <f t="shared" si="68"/>
        <v>0</v>
      </c>
      <c r="AR59" s="654">
        <f t="shared" si="69"/>
        <v>0</v>
      </c>
      <c r="AS59" s="44"/>
      <c r="AT59" s="25"/>
      <c r="AU59" s="25"/>
    </row>
    <row r="60" spans="1:47" s="38" customFormat="1" ht="14" customHeight="1">
      <c r="A60" s="14"/>
      <c r="B60" s="1116"/>
      <c r="C60" s="1107" t="s">
        <v>133</v>
      </c>
      <c r="D60" s="1108"/>
      <c r="E60" s="1108"/>
      <c r="F60" s="1113">
        <v>2</v>
      </c>
      <c r="G60" s="517" t="s">
        <v>106</v>
      </c>
      <c r="H60" s="850">
        <f>H48+H51+H54+H57</f>
        <v>5000</v>
      </c>
      <c r="I60" s="115">
        <f t="shared" ref="I60:M60" si="73">I48+I51+I54+I57</f>
        <v>0</v>
      </c>
      <c r="J60" s="102">
        <f t="shared" si="73"/>
        <v>1666.6666666666667</v>
      </c>
      <c r="K60" s="102">
        <f t="shared" si="73"/>
        <v>1666.6666666666667</v>
      </c>
      <c r="L60" s="102">
        <f t="shared" si="73"/>
        <v>1666.6666666666667</v>
      </c>
      <c r="M60" s="504">
        <f t="shared" si="73"/>
        <v>0</v>
      </c>
      <c r="N60" s="517" t="s">
        <v>106</v>
      </c>
      <c r="O60" s="100">
        <f>'EnC1_2017-22_DEAL_ONF_Animation'!H60+'EnC2_2018-22_FEDER_ONF_Conserv'!H60+'EnC3_2019-21_OFB-DEAL_ONF_Coli'!H60+'EnC4_2018-20_MTE_ONF_MIGBio'!H60+'EnC5_2020_DEAL_Titè_IPA Desira'!H60+'Sol1_2018_DEAL_ONF_Lutte IC DSD'!H60+'Sol2_2019_DEAL_ONF_Lutte IC'!H60+'€8-xxxx(AAAA-AAAA)'!H60+'€9-xxxx(AAAA-AAAA)'!H60+'€10-xxxx(AAAA-AAAA)'!H60+'€11-xxxx(AAAA-AAAA)'!H60+'€12-xxxx(AAAA-AAAA)'!H60+'€13-xxxx(AAAA-AAAA)'!H60+'€14-xxxx(AAAA-AAAA)'!H60+'€15-xxxx(AAAA-AAAA)'!H60+'€16-xxxx(AAAA-AAAA)'!H60+'€17-xxxx(AAAA-AAAA)'!H60+'€18-xxxx(AAAA-AAAA)'!H60+'€19-xxxx(AAAA-AAAA)'!H60+'€20-xxxx(AAAA-AAAA)'!H60</f>
        <v>10148</v>
      </c>
      <c r="P60" s="101">
        <f>'EnC1_2017-22_DEAL_ONF_Animation'!I60+'EnC2_2018-22_FEDER_ONF_Conserv'!I60+'EnC3_2019-21_OFB-DEAL_ONF_Coli'!I60+'EnC4_2018-20_MTE_ONF_MIGBio'!I60+'EnC5_2020_DEAL_Titè_IPA Desira'!I60+'Sol1_2018_DEAL_ONF_Lutte IC DSD'!I60+'Sol2_2019_DEAL_ONF_Lutte IC'!I60+'€8-xxxx(AAAA-AAAA)'!I60+'€9-xxxx(AAAA-AAAA)'!I60+'€10-xxxx(AAAA-AAAA)'!I60+'€11-xxxx(AAAA-AAAA)'!I60+'€12-xxxx(AAAA-AAAA)'!I60+'€13-xxxx(AAAA-AAAA)'!I60+'€14-xxxx(AAAA-AAAA)'!I60+'€15-xxxx(AAAA-AAAA)'!I60+'€16-xxxx(AAAA-AAAA)'!I60+'€17-xxxx(AAAA-AAAA)'!I60+'€18-xxxx(AAAA-AAAA)'!I60+'€19-xxxx(AAAA-AAAA)'!I60+'€20-xxxx(AAAA-AAAA)'!I60</f>
        <v>2029.6</v>
      </c>
      <c r="Q60" s="102">
        <f>'EnC1_2017-22_DEAL_ONF_Animation'!J60+'EnC2_2018-22_FEDER_ONF_Conserv'!J60+'EnC3_2019-21_OFB-DEAL_ONF_Coli'!J60+'EnC4_2018-20_MTE_ONF_MIGBio'!J60+'EnC5_2020_DEAL_Titè_IPA Desira'!J60+'Sol1_2018_DEAL_ONF_Lutte IC DSD'!J60+'Sol2_2019_DEAL_ONF_Lutte IC'!J60+'€8-xxxx(AAAA-AAAA)'!J60+'€9-xxxx(AAAA-AAAA)'!J60+'€10-xxxx(AAAA-AAAA)'!J60+'€11-xxxx(AAAA-AAAA)'!J60+'€12-xxxx(AAAA-AAAA)'!J60+'€13-xxxx(AAAA-AAAA)'!J60+'€14-xxxx(AAAA-AAAA)'!J60+'€15-xxxx(AAAA-AAAA)'!J60+'€16-xxxx(AAAA-AAAA)'!J60+'€17-xxxx(AAAA-AAAA)'!J60+'€18-xxxx(AAAA-AAAA)'!J60+'€19-xxxx(AAAA-AAAA)'!J60+'€20-xxxx(AAAA-AAAA)'!J60</f>
        <v>2029.6</v>
      </c>
      <c r="R60" s="102">
        <f>'EnC1_2017-22_DEAL_ONF_Animation'!K60+'EnC2_2018-22_FEDER_ONF_Conserv'!K60+'EnC3_2019-21_OFB-DEAL_ONF_Coli'!K60+'EnC4_2018-20_MTE_ONF_MIGBio'!K60+'EnC5_2020_DEAL_Titè_IPA Desira'!K60+'Sol1_2018_DEAL_ONF_Lutte IC DSD'!K60+'Sol2_2019_DEAL_ONF_Lutte IC'!K60+'€8-xxxx(AAAA-AAAA)'!K60+'€9-xxxx(AAAA-AAAA)'!K60+'€10-xxxx(AAAA-AAAA)'!K60+'€11-xxxx(AAAA-AAAA)'!K60+'€12-xxxx(AAAA-AAAA)'!K60+'€13-xxxx(AAAA-AAAA)'!K60+'€14-xxxx(AAAA-AAAA)'!K60+'€15-xxxx(AAAA-AAAA)'!K60+'€16-xxxx(AAAA-AAAA)'!K60+'€17-xxxx(AAAA-AAAA)'!K60+'€18-xxxx(AAAA-AAAA)'!K60+'€19-xxxx(AAAA-AAAA)'!K60+'€20-xxxx(AAAA-AAAA)'!K60</f>
        <v>2029.6</v>
      </c>
      <c r="S60" s="102">
        <f>'EnC1_2017-22_DEAL_ONF_Animation'!L60+'EnC2_2018-22_FEDER_ONF_Conserv'!L60+'EnC3_2019-21_OFB-DEAL_ONF_Coli'!L60+'EnC4_2018-20_MTE_ONF_MIGBio'!L60+'EnC5_2020_DEAL_Titè_IPA Desira'!L60+'Sol1_2018_DEAL_ONF_Lutte IC DSD'!L60+'Sol2_2019_DEAL_ONF_Lutte IC'!L60+'€8-xxxx(AAAA-AAAA)'!L60+'€9-xxxx(AAAA-AAAA)'!L60+'€10-xxxx(AAAA-AAAA)'!L60+'€11-xxxx(AAAA-AAAA)'!L60+'€12-xxxx(AAAA-AAAA)'!L60+'€13-xxxx(AAAA-AAAA)'!L60+'€14-xxxx(AAAA-AAAA)'!L60+'€15-xxxx(AAAA-AAAA)'!L60+'€16-xxxx(AAAA-AAAA)'!L60+'€17-xxxx(AAAA-AAAA)'!L60+'€18-xxxx(AAAA-AAAA)'!L60+'€19-xxxx(AAAA-AAAA)'!L60+'€20-xxxx(AAAA-AAAA)'!L60</f>
        <v>2029.6</v>
      </c>
      <c r="T60" s="103">
        <f>'EnC1_2017-22_DEAL_ONF_Animation'!M60+'EnC2_2018-22_FEDER_ONF_Conserv'!M60+'EnC3_2019-21_OFB-DEAL_ONF_Coli'!M60+'EnC4_2018-20_MTE_ONF_MIGBio'!M60+'EnC5_2020_DEAL_Titè_IPA Desira'!M60+'Sol1_2018_DEAL_ONF_Lutte IC DSD'!M60+'Sol2_2019_DEAL_ONF_Lutte IC'!M60+'€8-xxxx(AAAA-AAAA)'!M60+'€9-xxxx(AAAA-AAAA)'!M60+'€10-xxxx(AAAA-AAAA)'!M60+'€11-xxxx(AAAA-AAAA)'!M60+'€12-xxxx(AAAA-AAAA)'!M60+'€13-xxxx(AAAA-AAAA)'!M60+'€14-xxxx(AAAA-AAAA)'!M60+'€15-xxxx(AAAA-AAAA)'!M60+'€16-xxxx(AAAA-AAAA)'!M60+'€17-xxxx(AAAA-AAAA)'!M60+'€18-xxxx(AAAA-AAAA)'!M60+'€19-xxxx(AAAA-AAAA)'!M60+'€20-xxxx(AAAA-AAAA)'!M60</f>
        <v>2029.6</v>
      </c>
      <c r="U60" s="100">
        <f>'EnC1_2017-22_DEAL_ONF_Animation'!N60+'EnC2_2018-22_FEDER_ONF_Conserv'!N60+'EnC3_2019-21_OFB-DEAL_ONF_Coli'!N60+'EnC4_2018-20_MTE_ONF_MIGBio'!N60+'EnC5_2020_DEAL_Titè_IPA Desira'!N60+'Sol1_2018_DEAL_ONF_Lutte IC DSD'!N60+'Sol2_2019_DEAL_ONF_Lutte IC'!N60+'€8-xxxx(AAAA-AAAA)'!N60+'€9-xxxx(AAAA-AAAA)'!N60+'€10-xxxx(AAAA-AAAA)'!N60+'€11-xxxx(AAAA-AAAA)'!N60+'€12-xxxx(AAAA-AAAA)'!N60+'€13-xxxx(AAAA-AAAA)'!N60+'€14-xxxx(AAAA-AAAA)'!N60+'€15-xxxx(AAAA-AAAA)'!N60+'€16-xxxx(AAAA-AAAA)'!N60+'€17-xxxx(AAAA-AAAA)'!N60+'€18-xxxx(AAAA-AAAA)'!N60+'€19-xxxx(AAAA-AAAA)'!N60+'€20-xxxx(AAAA-AAAA)'!N60</f>
        <v>0</v>
      </c>
      <c r="V60" s="101">
        <f>'EnC1_2017-22_DEAL_ONF_Animation'!O60+'EnC2_2018-22_FEDER_ONF_Conserv'!O60+'EnC3_2019-21_OFB-DEAL_ONF_Coli'!O60+'EnC4_2018-20_MTE_ONF_MIGBio'!O60+'EnC5_2020_DEAL_Titè_IPA Desira'!O60+'Sol1_2018_DEAL_ONF_Lutte IC DSD'!O60+'Sol2_2019_DEAL_ONF_Lutte IC'!O60+'€8-xxxx(AAAA-AAAA)'!O60+'€9-xxxx(AAAA-AAAA)'!O60+'€10-xxxx(AAAA-AAAA)'!O60+'€11-xxxx(AAAA-AAAA)'!O60+'€12-xxxx(AAAA-AAAA)'!O60+'€13-xxxx(AAAA-AAAA)'!O60+'€14-xxxx(AAAA-AAAA)'!O60+'€15-xxxx(AAAA-AAAA)'!O60+'€16-xxxx(AAAA-AAAA)'!O60+'€17-xxxx(AAAA-AAAA)'!O60+'€18-xxxx(AAAA-AAAA)'!O60+'€19-xxxx(AAAA-AAAA)'!O60+'€20-xxxx(AAAA-AAAA)'!O60</f>
        <v>0</v>
      </c>
      <c r="W60" s="102">
        <f>'EnC1_2017-22_DEAL_ONF_Animation'!P60+'EnC2_2018-22_FEDER_ONF_Conserv'!P60+'EnC3_2019-21_OFB-DEAL_ONF_Coli'!P60+'EnC4_2018-20_MTE_ONF_MIGBio'!P60+'EnC5_2020_DEAL_Titè_IPA Desira'!P60+'Sol1_2018_DEAL_ONF_Lutte IC DSD'!P60+'Sol2_2019_DEAL_ONF_Lutte IC'!P60+'€8-xxxx(AAAA-AAAA)'!P60+'€9-xxxx(AAAA-AAAA)'!P60+'€10-xxxx(AAAA-AAAA)'!P60+'€11-xxxx(AAAA-AAAA)'!P60+'€12-xxxx(AAAA-AAAA)'!P60+'€13-xxxx(AAAA-AAAA)'!P60+'€14-xxxx(AAAA-AAAA)'!P60+'€15-xxxx(AAAA-AAAA)'!P60+'€16-xxxx(AAAA-AAAA)'!P60+'€17-xxxx(AAAA-AAAA)'!P60+'€18-xxxx(AAAA-AAAA)'!P60+'€19-xxxx(AAAA-AAAA)'!P60+'€20-xxxx(AAAA-AAAA)'!P60</f>
        <v>0</v>
      </c>
      <c r="X60" s="102">
        <f>'EnC1_2017-22_DEAL_ONF_Animation'!Q60+'EnC2_2018-22_FEDER_ONF_Conserv'!Q60+'EnC3_2019-21_OFB-DEAL_ONF_Coli'!Q60+'EnC4_2018-20_MTE_ONF_MIGBio'!Q60+'EnC5_2020_DEAL_Titè_IPA Desira'!Q60+'Sol1_2018_DEAL_ONF_Lutte IC DSD'!Q60+'Sol2_2019_DEAL_ONF_Lutte IC'!Q60+'€8-xxxx(AAAA-AAAA)'!Q60+'€9-xxxx(AAAA-AAAA)'!Q60+'€10-xxxx(AAAA-AAAA)'!Q60+'€11-xxxx(AAAA-AAAA)'!Q60+'€12-xxxx(AAAA-AAAA)'!Q60+'€13-xxxx(AAAA-AAAA)'!Q60+'€14-xxxx(AAAA-AAAA)'!Q60+'€15-xxxx(AAAA-AAAA)'!Q60+'€16-xxxx(AAAA-AAAA)'!Q60+'€17-xxxx(AAAA-AAAA)'!Q60+'€18-xxxx(AAAA-AAAA)'!Q60+'€19-xxxx(AAAA-AAAA)'!Q60+'€20-xxxx(AAAA-AAAA)'!Q60</f>
        <v>0</v>
      </c>
      <c r="Y60" s="102">
        <f>'EnC1_2017-22_DEAL_ONF_Animation'!R60+'EnC2_2018-22_FEDER_ONF_Conserv'!R60+'EnC3_2019-21_OFB-DEAL_ONF_Coli'!R60+'EnC4_2018-20_MTE_ONF_MIGBio'!R60+'EnC5_2020_DEAL_Titè_IPA Desira'!R60+'Sol1_2018_DEAL_ONF_Lutte IC DSD'!R60+'Sol2_2019_DEAL_ONF_Lutte IC'!R60+'€8-xxxx(AAAA-AAAA)'!R60+'€9-xxxx(AAAA-AAAA)'!R60+'€10-xxxx(AAAA-AAAA)'!R60+'€11-xxxx(AAAA-AAAA)'!R60+'€12-xxxx(AAAA-AAAA)'!R60+'€13-xxxx(AAAA-AAAA)'!R60+'€14-xxxx(AAAA-AAAA)'!R60+'€15-xxxx(AAAA-AAAA)'!R60+'€16-xxxx(AAAA-AAAA)'!R60+'€17-xxxx(AAAA-AAAA)'!R60+'€18-xxxx(AAAA-AAAA)'!R60+'€19-xxxx(AAAA-AAAA)'!R60+'€20-xxxx(AAAA-AAAA)'!R60</f>
        <v>0</v>
      </c>
      <c r="Z60" s="104">
        <f>'EnC1_2017-22_DEAL_ONF_Animation'!S60+'EnC2_2018-22_FEDER_ONF_Conserv'!S60+'EnC3_2019-21_OFB-DEAL_ONF_Coli'!S60+'EnC4_2018-20_MTE_ONF_MIGBio'!S60+'EnC5_2020_DEAL_Titè_IPA Desira'!S60+'Sol1_2018_DEAL_ONF_Lutte IC DSD'!S60+'Sol2_2019_DEAL_ONF_Lutte IC'!S60+'€8-xxxx(AAAA-AAAA)'!S60+'€9-xxxx(AAAA-AAAA)'!S60+'€10-xxxx(AAAA-AAAA)'!S60+'€11-xxxx(AAAA-AAAA)'!S60+'€12-xxxx(AAAA-AAAA)'!S60+'€13-xxxx(AAAA-AAAA)'!S60+'€14-xxxx(AAAA-AAAA)'!S60+'€15-xxxx(AAAA-AAAA)'!S60+'€16-xxxx(AAAA-AAAA)'!S60+'€17-xxxx(AAAA-AAAA)'!S60+'€18-xxxx(AAAA-AAAA)'!S60+'€19-xxxx(AAAA-AAAA)'!S60+'€20-xxxx(AAAA-AAAA)'!S60</f>
        <v>0</v>
      </c>
      <c r="AA60" s="655">
        <f>'EnC1_2017-22_DEAL_ONF_Animation'!T60+'EnC2_2018-22_FEDER_ONF_Conserv'!T60+'EnC3_2019-21_OFB-DEAL_ONF_Coli'!T60+'EnC4_2018-20_MTE_ONF_MIGBio'!T60+'EnC5_2020_DEAL_Titè_IPA Desira'!T60+'Sol1_2018_DEAL_ONF_Lutte IC DSD'!T60+'Sol2_2019_DEAL_ONF_Lutte IC'!T60+'€8-xxxx(AAAA-AAAA)'!T60+'€9-xxxx(AAAA-AAAA)'!T60+'€10-xxxx(AAAA-AAAA)'!T60+'€11-xxxx(AAAA-AAAA)'!T60+'€12-xxxx(AAAA-AAAA)'!T60+'€13-xxxx(AAAA-AAAA)'!T60+'€14-xxxx(AAAA-AAAA)'!T60+'€15-xxxx(AAAA-AAAA)'!T60+'€16-xxxx(AAAA-AAAA)'!T60+'€17-xxxx(AAAA-AAAA)'!T60+'€18-xxxx(AAAA-AAAA)'!T60+'€19-xxxx(AAAA-AAAA)'!T60+'€20-xxxx(AAAA-AAAA)'!T60</f>
        <v>-10148</v>
      </c>
      <c r="AB60" s="656">
        <f>'EnC1_2017-22_DEAL_ONF_Animation'!U60+'EnC2_2018-22_FEDER_ONF_Conserv'!U60+'EnC3_2019-21_OFB-DEAL_ONF_Coli'!U60+'EnC4_2018-20_MTE_ONF_MIGBio'!U60+'EnC5_2020_DEAL_Titè_IPA Desira'!U60+'Sol1_2018_DEAL_ONF_Lutte IC DSD'!U60+'Sol2_2019_DEAL_ONF_Lutte IC'!U60+'€8-xxxx(AAAA-AAAA)'!U60+'€9-xxxx(AAAA-AAAA)'!U60+'€10-xxxx(AAAA-AAAA)'!U60+'€11-xxxx(AAAA-AAAA)'!U60+'€12-xxxx(AAAA-AAAA)'!U60+'€13-xxxx(AAAA-AAAA)'!U60+'€14-xxxx(AAAA-AAAA)'!U60+'€15-xxxx(AAAA-AAAA)'!U60+'€16-xxxx(AAAA-AAAA)'!U60+'€17-xxxx(AAAA-AAAA)'!U60+'€18-xxxx(AAAA-AAAA)'!U60+'€19-xxxx(AAAA-AAAA)'!U60+'€20-xxxx(AAAA-AAAA)'!U60</f>
        <v>-2029.6</v>
      </c>
      <c r="AC60" s="657">
        <f>'EnC1_2017-22_DEAL_ONF_Animation'!V60+'EnC2_2018-22_FEDER_ONF_Conserv'!V60+'EnC3_2019-21_OFB-DEAL_ONF_Coli'!V60+'EnC4_2018-20_MTE_ONF_MIGBio'!V60+'EnC5_2020_DEAL_Titè_IPA Desira'!V60+'Sol1_2018_DEAL_ONF_Lutte IC DSD'!V60+'Sol2_2019_DEAL_ONF_Lutte IC'!V60+'€8-xxxx(AAAA-AAAA)'!V60+'€9-xxxx(AAAA-AAAA)'!V60+'€10-xxxx(AAAA-AAAA)'!V60+'€11-xxxx(AAAA-AAAA)'!V60+'€12-xxxx(AAAA-AAAA)'!V60+'€13-xxxx(AAAA-AAAA)'!V60+'€14-xxxx(AAAA-AAAA)'!V60+'€15-xxxx(AAAA-AAAA)'!V60+'€16-xxxx(AAAA-AAAA)'!V60+'€17-xxxx(AAAA-AAAA)'!V60+'€18-xxxx(AAAA-AAAA)'!V60+'€19-xxxx(AAAA-AAAA)'!V60+'€20-xxxx(AAAA-AAAA)'!V60</f>
        <v>-2029.6</v>
      </c>
      <c r="AD60" s="657">
        <f>'EnC1_2017-22_DEAL_ONF_Animation'!W60+'EnC2_2018-22_FEDER_ONF_Conserv'!W60+'EnC3_2019-21_OFB-DEAL_ONF_Coli'!W60+'EnC4_2018-20_MTE_ONF_MIGBio'!W60+'EnC5_2020_DEAL_Titè_IPA Desira'!W60+'Sol1_2018_DEAL_ONF_Lutte IC DSD'!W60+'Sol2_2019_DEAL_ONF_Lutte IC'!W60+'€8-xxxx(AAAA-AAAA)'!W60+'€9-xxxx(AAAA-AAAA)'!W60+'€10-xxxx(AAAA-AAAA)'!W60+'€11-xxxx(AAAA-AAAA)'!W60+'€12-xxxx(AAAA-AAAA)'!W60+'€13-xxxx(AAAA-AAAA)'!W60+'€14-xxxx(AAAA-AAAA)'!W60+'€15-xxxx(AAAA-AAAA)'!W60+'€16-xxxx(AAAA-AAAA)'!W60+'€17-xxxx(AAAA-AAAA)'!W60+'€18-xxxx(AAAA-AAAA)'!W60+'€19-xxxx(AAAA-AAAA)'!W60+'€20-xxxx(AAAA-AAAA)'!W60</f>
        <v>-2029.6</v>
      </c>
      <c r="AE60" s="657">
        <f>'EnC1_2017-22_DEAL_ONF_Animation'!X60+'EnC2_2018-22_FEDER_ONF_Conserv'!X60+'EnC3_2019-21_OFB-DEAL_ONF_Coli'!X60+'EnC4_2018-20_MTE_ONF_MIGBio'!X60+'EnC5_2020_DEAL_Titè_IPA Desira'!X60+'Sol1_2018_DEAL_ONF_Lutte IC DSD'!X60+'Sol2_2019_DEAL_ONF_Lutte IC'!X60+'€8-xxxx(AAAA-AAAA)'!X60+'€9-xxxx(AAAA-AAAA)'!X60+'€10-xxxx(AAAA-AAAA)'!X60+'€11-xxxx(AAAA-AAAA)'!X60+'€12-xxxx(AAAA-AAAA)'!X60+'€13-xxxx(AAAA-AAAA)'!X60+'€14-xxxx(AAAA-AAAA)'!X60+'€15-xxxx(AAAA-AAAA)'!X60+'€16-xxxx(AAAA-AAAA)'!X60+'€17-xxxx(AAAA-AAAA)'!X60+'€18-xxxx(AAAA-AAAA)'!X60+'€19-xxxx(AAAA-AAAA)'!X60+'€20-xxxx(AAAA-AAAA)'!X60</f>
        <v>-2029.6</v>
      </c>
      <c r="AF60" s="658">
        <f>'EnC1_2017-22_DEAL_ONF_Animation'!Y60+'EnC2_2018-22_FEDER_ONF_Conserv'!Y60+'EnC3_2019-21_OFB-DEAL_ONF_Coli'!Y60+'EnC4_2018-20_MTE_ONF_MIGBio'!Y60+'EnC5_2020_DEAL_Titè_IPA Desira'!Y60+'Sol1_2018_DEAL_ONF_Lutte IC DSD'!Y60+'Sol2_2019_DEAL_ONF_Lutte IC'!Y60+'€8-xxxx(AAAA-AAAA)'!Y60+'€9-xxxx(AAAA-AAAA)'!Y60+'€10-xxxx(AAAA-AAAA)'!Y60+'€11-xxxx(AAAA-AAAA)'!Y60+'€12-xxxx(AAAA-AAAA)'!Y60+'€13-xxxx(AAAA-AAAA)'!Y60+'€14-xxxx(AAAA-AAAA)'!Y60+'€15-xxxx(AAAA-AAAA)'!Y60+'€16-xxxx(AAAA-AAAA)'!Y60+'€17-xxxx(AAAA-AAAA)'!Y60+'€18-xxxx(AAAA-AAAA)'!Y60+'€19-xxxx(AAAA-AAAA)'!Y60+'€20-xxxx(AAAA-AAAA)'!Y60</f>
        <v>-2029.6</v>
      </c>
      <c r="AG60" s="659">
        <f t="shared" si="58"/>
        <v>5148</v>
      </c>
      <c r="AH60" s="656">
        <f t="shared" si="48"/>
        <v>2029.6</v>
      </c>
      <c r="AI60" s="657">
        <f t="shared" si="60"/>
        <v>362.93333333333317</v>
      </c>
      <c r="AJ60" s="657">
        <f t="shared" si="61"/>
        <v>362.93333333333317</v>
      </c>
      <c r="AK60" s="657">
        <f t="shared" si="62"/>
        <v>362.93333333333317</v>
      </c>
      <c r="AL60" s="660">
        <f t="shared" si="63"/>
        <v>2029.6</v>
      </c>
      <c r="AM60" s="655">
        <f t="shared" si="64"/>
        <v>-5000</v>
      </c>
      <c r="AN60" s="656">
        <f t="shared" si="65"/>
        <v>0</v>
      </c>
      <c r="AO60" s="657">
        <f t="shared" si="66"/>
        <v>-1666.6666666666667</v>
      </c>
      <c r="AP60" s="657">
        <f t="shared" si="67"/>
        <v>-1666.6666666666667</v>
      </c>
      <c r="AQ60" s="657">
        <f t="shared" si="68"/>
        <v>-1666.6666666666667</v>
      </c>
      <c r="AR60" s="662">
        <f t="shared" si="69"/>
        <v>0</v>
      </c>
      <c r="AS60" s="268"/>
      <c r="AT60" s="12"/>
      <c r="AU60" s="41"/>
    </row>
    <row r="61" spans="1:47" s="38" customFormat="1" ht="14">
      <c r="A61" s="14">
        <v>0</v>
      </c>
      <c r="B61" s="1116"/>
      <c r="C61" s="1109"/>
      <c r="D61" s="1110"/>
      <c r="E61" s="1110"/>
      <c r="F61" s="1113"/>
      <c r="G61" s="518" t="s">
        <v>108</v>
      </c>
      <c r="H61" s="116">
        <f t="shared" ref="H61:H62" si="74">H49+H52+H55+H58</f>
        <v>0</v>
      </c>
      <c r="I61" s="106">
        <f t="shared" ref="I61:M61" si="75">I49+I52+I55+I58</f>
        <v>0</v>
      </c>
      <c r="J61" s="107">
        <f t="shared" si="75"/>
        <v>0</v>
      </c>
      <c r="K61" s="107">
        <f t="shared" si="75"/>
        <v>0</v>
      </c>
      <c r="L61" s="107">
        <f t="shared" si="75"/>
        <v>0</v>
      </c>
      <c r="M61" s="506">
        <f t="shared" si="75"/>
        <v>0</v>
      </c>
      <c r="N61" s="518" t="s">
        <v>108</v>
      </c>
      <c r="O61" s="105">
        <f>'EnC1_2017-22_DEAL_ONF_Animation'!H61+'EnC2_2018-22_FEDER_ONF_Conserv'!H61+'EnC3_2019-21_OFB-DEAL_ONF_Coli'!H61+'EnC4_2018-20_MTE_ONF_MIGBio'!H61+'EnC5_2020_DEAL_Titè_IPA Desira'!H61+'Sol1_2018_DEAL_ONF_Lutte IC DSD'!H61+'Sol2_2019_DEAL_ONF_Lutte IC'!H61+'€8-xxxx(AAAA-AAAA)'!H61+'€9-xxxx(AAAA-AAAA)'!H61+'€10-xxxx(AAAA-AAAA)'!H61+'€11-xxxx(AAAA-AAAA)'!H61+'€12-xxxx(AAAA-AAAA)'!H61+'€13-xxxx(AAAA-AAAA)'!H61+'€14-xxxx(AAAA-AAAA)'!H61+'€15-xxxx(AAAA-AAAA)'!H61+'€16-xxxx(AAAA-AAAA)'!H61+'€17-xxxx(AAAA-AAAA)'!H61+'€18-xxxx(AAAA-AAAA)'!H61+'€19-xxxx(AAAA-AAAA)'!H61+'€20-xxxx(AAAA-AAAA)'!H61</f>
        <v>10148</v>
      </c>
      <c r="P61" s="106">
        <f>'EnC1_2017-22_DEAL_ONF_Animation'!I61+'EnC2_2018-22_FEDER_ONF_Conserv'!I61+'EnC3_2019-21_OFB-DEAL_ONF_Coli'!I61+'EnC4_2018-20_MTE_ONF_MIGBio'!I61+'EnC5_2020_DEAL_Titè_IPA Desira'!I61+'Sol1_2018_DEAL_ONF_Lutte IC DSD'!I61+'Sol2_2019_DEAL_ONF_Lutte IC'!I61+'€8-xxxx(AAAA-AAAA)'!I61+'€9-xxxx(AAAA-AAAA)'!I61+'€10-xxxx(AAAA-AAAA)'!I61+'€11-xxxx(AAAA-AAAA)'!I61+'€12-xxxx(AAAA-AAAA)'!I61+'€13-xxxx(AAAA-AAAA)'!I61+'€14-xxxx(AAAA-AAAA)'!I61+'€15-xxxx(AAAA-AAAA)'!I61+'€16-xxxx(AAAA-AAAA)'!I61+'€17-xxxx(AAAA-AAAA)'!I61+'€18-xxxx(AAAA-AAAA)'!I61+'€19-xxxx(AAAA-AAAA)'!I61+'€20-xxxx(AAAA-AAAA)'!I61</f>
        <v>2029.6</v>
      </c>
      <c r="Q61" s="107">
        <f>'EnC1_2017-22_DEAL_ONF_Animation'!J61+'EnC2_2018-22_FEDER_ONF_Conserv'!J61+'EnC3_2019-21_OFB-DEAL_ONF_Coli'!J61+'EnC4_2018-20_MTE_ONF_MIGBio'!J61+'EnC5_2020_DEAL_Titè_IPA Desira'!J61+'Sol1_2018_DEAL_ONF_Lutte IC DSD'!J61+'Sol2_2019_DEAL_ONF_Lutte IC'!J61+'€8-xxxx(AAAA-AAAA)'!J61+'€9-xxxx(AAAA-AAAA)'!J61+'€10-xxxx(AAAA-AAAA)'!J61+'€11-xxxx(AAAA-AAAA)'!J61+'€12-xxxx(AAAA-AAAA)'!J61+'€13-xxxx(AAAA-AAAA)'!J61+'€14-xxxx(AAAA-AAAA)'!J61+'€15-xxxx(AAAA-AAAA)'!J61+'€16-xxxx(AAAA-AAAA)'!J61+'€17-xxxx(AAAA-AAAA)'!J61+'€18-xxxx(AAAA-AAAA)'!J61+'€19-xxxx(AAAA-AAAA)'!J61+'€20-xxxx(AAAA-AAAA)'!J61</f>
        <v>2029.6</v>
      </c>
      <c r="R61" s="107">
        <f>'EnC1_2017-22_DEAL_ONF_Animation'!K61+'EnC2_2018-22_FEDER_ONF_Conserv'!K61+'EnC3_2019-21_OFB-DEAL_ONF_Coli'!K61+'EnC4_2018-20_MTE_ONF_MIGBio'!K61+'EnC5_2020_DEAL_Titè_IPA Desira'!K61+'Sol1_2018_DEAL_ONF_Lutte IC DSD'!K61+'Sol2_2019_DEAL_ONF_Lutte IC'!K61+'€8-xxxx(AAAA-AAAA)'!K61+'€9-xxxx(AAAA-AAAA)'!K61+'€10-xxxx(AAAA-AAAA)'!K61+'€11-xxxx(AAAA-AAAA)'!K61+'€12-xxxx(AAAA-AAAA)'!K61+'€13-xxxx(AAAA-AAAA)'!K61+'€14-xxxx(AAAA-AAAA)'!K61+'€15-xxxx(AAAA-AAAA)'!K61+'€16-xxxx(AAAA-AAAA)'!K61+'€17-xxxx(AAAA-AAAA)'!K61+'€18-xxxx(AAAA-AAAA)'!K61+'€19-xxxx(AAAA-AAAA)'!K61+'€20-xxxx(AAAA-AAAA)'!K61</f>
        <v>2029.6</v>
      </c>
      <c r="S61" s="107">
        <f>'EnC1_2017-22_DEAL_ONF_Animation'!L61+'EnC2_2018-22_FEDER_ONF_Conserv'!L61+'EnC3_2019-21_OFB-DEAL_ONF_Coli'!L61+'EnC4_2018-20_MTE_ONF_MIGBio'!L61+'EnC5_2020_DEAL_Titè_IPA Desira'!L61+'Sol1_2018_DEAL_ONF_Lutte IC DSD'!L61+'Sol2_2019_DEAL_ONF_Lutte IC'!L61+'€8-xxxx(AAAA-AAAA)'!L61+'€9-xxxx(AAAA-AAAA)'!L61+'€10-xxxx(AAAA-AAAA)'!L61+'€11-xxxx(AAAA-AAAA)'!L61+'€12-xxxx(AAAA-AAAA)'!L61+'€13-xxxx(AAAA-AAAA)'!L61+'€14-xxxx(AAAA-AAAA)'!L61+'€15-xxxx(AAAA-AAAA)'!L61+'€16-xxxx(AAAA-AAAA)'!L61+'€17-xxxx(AAAA-AAAA)'!L61+'€18-xxxx(AAAA-AAAA)'!L61+'€19-xxxx(AAAA-AAAA)'!L61+'€20-xxxx(AAAA-AAAA)'!L61</f>
        <v>2029.6</v>
      </c>
      <c r="T61" s="108">
        <f>'EnC1_2017-22_DEAL_ONF_Animation'!M61+'EnC2_2018-22_FEDER_ONF_Conserv'!M61+'EnC3_2019-21_OFB-DEAL_ONF_Coli'!M61+'EnC4_2018-20_MTE_ONF_MIGBio'!M61+'EnC5_2020_DEAL_Titè_IPA Desira'!M61+'Sol1_2018_DEAL_ONF_Lutte IC DSD'!M61+'Sol2_2019_DEAL_ONF_Lutte IC'!M61+'€8-xxxx(AAAA-AAAA)'!M61+'€9-xxxx(AAAA-AAAA)'!M61+'€10-xxxx(AAAA-AAAA)'!M61+'€11-xxxx(AAAA-AAAA)'!M61+'€12-xxxx(AAAA-AAAA)'!M61+'€13-xxxx(AAAA-AAAA)'!M61+'€14-xxxx(AAAA-AAAA)'!M61+'€15-xxxx(AAAA-AAAA)'!M61+'€16-xxxx(AAAA-AAAA)'!M61+'€17-xxxx(AAAA-AAAA)'!M61+'€18-xxxx(AAAA-AAAA)'!M61+'€19-xxxx(AAAA-AAAA)'!M61+'€20-xxxx(AAAA-AAAA)'!M61</f>
        <v>2029.6</v>
      </c>
      <c r="U61" s="105">
        <f>'EnC1_2017-22_DEAL_ONF_Animation'!N61+'EnC2_2018-22_FEDER_ONF_Conserv'!N61+'EnC3_2019-21_OFB-DEAL_ONF_Coli'!N61+'EnC4_2018-20_MTE_ONF_MIGBio'!N61+'EnC5_2020_DEAL_Titè_IPA Desira'!N61+'Sol1_2018_DEAL_ONF_Lutte IC DSD'!N61+'Sol2_2019_DEAL_ONF_Lutte IC'!N61+'€8-xxxx(AAAA-AAAA)'!N61+'€9-xxxx(AAAA-AAAA)'!N61+'€10-xxxx(AAAA-AAAA)'!N61+'€11-xxxx(AAAA-AAAA)'!N61+'€12-xxxx(AAAA-AAAA)'!N61+'€13-xxxx(AAAA-AAAA)'!N61+'€14-xxxx(AAAA-AAAA)'!N61+'€15-xxxx(AAAA-AAAA)'!N61+'€16-xxxx(AAAA-AAAA)'!N61+'€17-xxxx(AAAA-AAAA)'!N61+'€18-xxxx(AAAA-AAAA)'!N61+'€19-xxxx(AAAA-AAAA)'!N61+'€20-xxxx(AAAA-AAAA)'!N61</f>
        <v>0</v>
      </c>
      <c r="V61" s="106">
        <f>'EnC1_2017-22_DEAL_ONF_Animation'!O61+'EnC2_2018-22_FEDER_ONF_Conserv'!O61+'EnC3_2019-21_OFB-DEAL_ONF_Coli'!O61+'EnC4_2018-20_MTE_ONF_MIGBio'!O61+'EnC5_2020_DEAL_Titè_IPA Desira'!O61+'Sol1_2018_DEAL_ONF_Lutte IC DSD'!O61+'Sol2_2019_DEAL_ONF_Lutte IC'!O61+'€8-xxxx(AAAA-AAAA)'!O61+'€9-xxxx(AAAA-AAAA)'!O61+'€10-xxxx(AAAA-AAAA)'!O61+'€11-xxxx(AAAA-AAAA)'!O61+'€12-xxxx(AAAA-AAAA)'!O61+'€13-xxxx(AAAA-AAAA)'!O61+'€14-xxxx(AAAA-AAAA)'!O61+'€15-xxxx(AAAA-AAAA)'!O61+'€16-xxxx(AAAA-AAAA)'!O61+'€17-xxxx(AAAA-AAAA)'!O61+'€18-xxxx(AAAA-AAAA)'!O61+'€19-xxxx(AAAA-AAAA)'!O61+'€20-xxxx(AAAA-AAAA)'!O61</f>
        <v>0</v>
      </c>
      <c r="W61" s="107">
        <f>'EnC1_2017-22_DEAL_ONF_Animation'!P61+'EnC2_2018-22_FEDER_ONF_Conserv'!P61+'EnC3_2019-21_OFB-DEAL_ONF_Coli'!P61+'EnC4_2018-20_MTE_ONF_MIGBio'!P61+'EnC5_2020_DEAL_Titè_IPA Desira'!P61+'Sol1_2018_DEAL_ONF_Lutte IC DSD'!P61+'Sol2_2019_DEAL_ONF_Lutte IC'!P61+'€8-xxxx(AAAA-AAAA)'!P61+'€9-xxxx(AAAA-AAAA)'!P61+'€10-xxxx(AAAA-AAAA)'!P61+'€11-xxxx(AAAA-AAAA)'!P61+'€12-xxxx(AAAA-AAAA)'!P61+'€13-xxxx(AAAA-AAAA)'!P61+'€14-xxxx(AAAA-AAAA)'!P61+'€15-xxxx(AAAA-AAAA)'!P61+'€16-xxxx(AAAA-AAAA)'!P61+'€17-xxxx(AAAA-AAAA)'!P61+'€18-xxxx(AAAA-AAAA)'!P61+'€19-xxxx(AAAA-AAAA)'!P61+'€20-xxxx(AAAA-AAAA)'!P61</f>
        <v>0</v>
      </c>
      <c r="X61" s="107">
        <f>'EnC1_2017-22_DEAL_ONF_Animation'!Q61+'EnC2_2018-22_FEDER_ONF_Conserv'!Q61+'EnC3_2019-21_OFB-DEAL_ONF_Coli'!Q61+'EnC4_2018-20_MTE_ONF_MIGBio'!Q61+'EnC5_2020_DEAL_Titè_IPA Desira'!Q61+'Sol1_2018_DEAL_ONF_Lutte IC DSD'!Q61+'Sol2_2019_DEAL_ONF_Lutte IC'!Q61+'€8-xxxx(AAAA-AAAA)'!Q61+'€9-xxxx(AAAA-AAAA)'!Q61+'€10-xxxx(AAAA-AAAA)'!Q61+'€11-xxxx(AAAA-AAAA)'!Q61+'€12-xxxx(AAAA-AAAA)'!Q61+'€13-xxxx(AAAA-AAAA)'!Q61+'€14-xxxx(AAAA-AAAA)'!Q61+'€15-xxxx(AAAA-AAAA)'!Q61+'€16-xxxx(AAAA-AAAA)'!Q61+'€17-xxxx(AAAA-AAAA)'!Q61+'€18-xxxx(AAAA-AAAA)'!Q61+'€19-xxxx(AAAA-AAAA)'!Q61+'€20-xxxx(AAAA-AAAA)'!Q61</f>
        <v>0</v>
      </c>
      <c r="Y61" s="107">
        <f>'EnC1_2017-22_DEAL_ONF_Animation'!R61+'EnC2_2018-22_FEDER_ONF_Conserv'!R61+'EnC3_2019-21_OFB-DEAL_ONF_Coli'!R61+'EnC4_2018-20_MTE_ONF_MIGBio'!R61+'EnC5_2020_DEAL_Titè_IPA Desira'!R61+'Sol1_2018_DEAL_ONF_Lutte IC DSD'!R61+'Sol2_2019_DEAL_ONF_Lutte IC'!R61+'€8-xxxx(AAAA-AAAA)'!R61+'€9-xxxx(AAAA-AAAA)'!R61+'€10-xxxx(AAAA-AAAA)'!R61+'€11-xxxx(AAAA-AAAA)'!R61+'€12-xxxx(AAAA-AAAA)'!R61+'€13-xxxx(AAAA-AAAA)'!R61+'€14-xxxx(AAAA-AAAA)'!R61+'€15-xxxx(AAAA-AAAA)'!R61+'€16-xxxx(AAAA-AAAA)'!R61+'€17-xxxx(AAAA-AAAA)'!R61+'€18-xxxx(AAAA-AAAA)'!R61+'€19-xxxx(AAAA-AAAA)'!R61+'€20-xxxx(AAAA-AAAA)'!R61</f>
        <v>0</v>
      </c>
      <c r="Z61" s="109">
        <f>'EnC1_2017-22_DEAL_ONF_Animation'!S61+'EnC2_2018-22_FEDER_ONF_Conserv'!S61+'EnC3_2019-21_OFB-DEAL_ONF_Coli'!S61+'EnC4_2018-20_MTE_ONF_MIGBio'!S61+'EnC5_2020_DEAL_Titè_IPA Desira'!S61+'Sol1_2018_DEAL_ONF_Lutte IC DSD'!S61+'Sol2_2019_DEAL_ONF_Lutte IC'!S61+'€8-xxxx(AAAA-AAAA)'!S61+'€9-xxxx(AAAA-AAAA)'!S61+'€10-xxxx(AAAA-AAAA)'!S61+'€11-xxxx(AAAA-AAAA)'!S61+'€12-xxxx(AAAA-AAAA)'!S61+'€13-xxxx(AAAA-AAAA)'!S61+'€14-xxxx(AAAA-AAAA)'!S61+'€15-xxxx(AAAA-AAAA)'!S61+'€16-xxxx(AAAA-AAAA)'!S61+'€17-xxxx(AAAA-AAAA)'!S61+'€18-xxxx(AAAA-AAAA)'!S61+'€19-xxxx(AAAA-AAAA)'!S61+'€20-xxxx(AAAA-AAAA)'!S61</f>
        <v>0</v>
      </c>
      <c r="AA61" s="663">
        <f>'EnC1_2017-22_DEAL_ONF_Animation'!T61+'EnC2_2018-22_FEDER_ONF_Conserv'!T61+'EnC3_2019-21_OFB-DEAL_ONF_Coli'!T61+'EnC4_2018-20_MTE_ONF_MIGBio'!T61+'EnC5_2020_DEAL_Titè_IPA Desira'!T61+'Sol1_2018_DEAL_ONF_Lutte IC DSD'!T61+'Sol2_2019_DEAL_ONF_Lutte IC'!T61+'€8-xxxx(AAAA-AAAA)'!T61+'€9-xxxx(AAAA-AAAA)'!T61+'€10-xxxx(AAAA-AAAA)'!T61+'€11-xxxx(AAAA-AAAA)'!T61+'€12-xxxx(AAAA-AAAA)'!T61+'€13-xxxx(AAAA-AAAA)'!T61+'€14-xxxx(AAAA-AAAA)'!T61+'€15-xxxx(AAAA-AAAA)'!T61+'€16-xxxx(AAAA-AAAA)'!T61+'€17-xxxx(AAAA-AAAA)'!T61+'€18-xxxx(AAAA-AAAA)'!T61+'€19-xxxx(AAAA-AAAA)'!T61+'€20-xxxx(AAAA-AAAA)'!T61</f>
        <v>-10148</v>
      </c>
      <c r="AB61" s="664">
        <f>'EnC1_2017-22_DEAL_ONF_Animation'!U61+'EnC2_2018-22_FEDER_ONF_Conserv'!U61+'EnC3_2019-21_OFB-DEAL_ONF_Coli'!U61+'EnC4_2018-20_MTE_ONF_MIGBio'!U61+'EnC5_2020_DEAL_Titè_IPA Desira'!U61+'Sol1_2018_DEAL_ONF_Lutte IC DSD'!U61+'Sol2_2019_DEAL_ONF_Lutte IC'!U61+'€8-xxxx(AAAA-AAAA)'!U61+'€9-xxxx(AAAA-AAAA)'!U61+'€10-xxxx(AAAA-AAAA)'!U61+'€11-xxxx(AAAA-AAAA)'!U61+'€12-xxxx(AAAA-AAAA)'!U61+'€13-xxxx(AAAA-AAAA)'!U61+'€14-xxxx(AAAA-AAAA)'!U61+'€15-xxxx(AAAA-AAAA)'!U61+'€16-xxxx(AAAA-AAAA)'!U61+'€17-xxxx(AAAA-AAAA)'!U61+'€18-xxxx(AAAA-AAAA)'!U61+'€19-xxxx(AAAA-AAAA)'!U61+'€20-xxxx(AAAA-AAAA)'!U61</f>
        <v>-2029.6</v>
      </c>
      <c r="AC61" s="665">
        <f>'EnC1_2017-22_DEAL_ONF_Animation'!V61+'EnC2_2018-22_FEDER_ONF_Conserv'!V61+'EnC3_2019-21_OFB-DEAL_ONF_Coli'!V61+'EnC4_2018-20_MTE_ONF_MIGBio'!V61+'EnC5_2020_DEAL_Titè_IPA Desira'!V61+'Sol1_2018_DEAL_ONF_Lutte IC DSD'!V61+'Sol2_2019_DEAL_ONF_Lutte IC'!V61+'€8-xxxx(AAAA-AAAA)'!V61+'€9-xxxx(AAAA-AAAA)'!V61+'€10-xxxx(AAAA-AAAA)'!V61+'€11-xxxx(AAAA-AAAA)'!V61+'€12-xxxx(AAAA-AAAA)'!V61+'€13-xxxx(AAAA-AAAA)'!V61+'€14-xxxx(AAAA-AAAA)'!V61+'€15-xxxx(AAAA-AAAA)'!V61+'€16-xxxx(AAAA-AAAA)'!V61+'€17-xxxx(AAAA-AAAA)'!V61+'€18-xxxx(AAAA-AAAA)'!V61+'€19-xxxx(AAAA-AAAA)'!V61+'€20-xxxx(AAAA-AAAA)'!V61</f>
        <v>-2029.6</v>
      </c>
      <c r="AD61" s="665">
        <f>'EnC1_2017-22_DEAL_ONF_Animation'!W61+'EnC2_2018-22_FEDER_ONF_Conserv'!W61+'EnC3_2019-21_OFB-DEAL_ONF_Coli'!W61+'EnC4_2018-20_MTE_ONF_MIGBio'!W61+'EnC5_2020_DEAL_Titè_IPA Desira'!W61+'Sol1_2018_DEAL_ONF_Lutte IC DSD'!W61+'Sol2_2019_DEAL_ONF_Lutte IC'!W61+'€8-xxxx(AAAA-AAAA)'!W61+'€9-xxxx(AAAA-AAAA)'!W61+'€10-xxxx(AAAA-AAAA)'!W61+'€11-xxxx(AAAA-AAAA)'!W61+'€12-xxxx(AAAA-AAAA)'!W61+'€13-xxxx(AAAA-AAAA)'!W61+'€14-xxxx(AAAA-AAAA)'!W61+'€15-xxxx(AAAA-AAAA)'!W61+'€16-xxxx(AAAA-AAAA)'!W61+'€17-xxxx(AAAA-AAAA)'!W61+'€18-xxxx(AAAA-AAAA)'!W61+'€19-xxxx(AAAA-AAAA)'!W61+'€20-xxxx(AAAA-AAAA)'!W61</f>
        <v>-2029.6</v>
      </c>
      <c r="AE61" s="665">
        <f>'EnC1_2017-22_DEAL_ONF_Animation'!X61+'EnC2_2018-22_FEDER_ONF_Conserv'!X61+'EnC3_2019-21_OFB-DEAL_ONF_Coli'!X61+'EnC4_2018-20_MTE_ONF_MIGBio'!X61+'EnC5_2020_DEAL_Titè_IPA Desira'!X61+'Sol1_2018_DEAL_ONF_Lutte IC DSD'!X61+'Sol2_2019_DEAL_ONF_Lutte IC'!X61+'€8-xxxx(AAAA-AAAA)'!X61+'€9-xxxx(AAAA-AAAA)'!X61+'€10-xxxx(AAAA-AAAA)'!X61+'€11-xxxx(AAAA-AAAA)'!X61+'€12-xxxx(AAAA-AAAA)'!X61+'€13-xxxx(AAAA-AAAA)'!X61+'€14-xxxx(AAAA-AAAA)'!X61+'€15-xxxx(AAAA-AAAA)'!X61+'€16-xxxx(AAAA-AAAA)'!X61+'€17-xxxx(AAAA-AAAA)'!X61+'€18-xxxx(AAAA-AAAA)'!X61+'€19-xxxx(AAAA-AAAA)'!X61+'€20-xxxx(AAAA-AAAA)'!X61</f>
        <v>-2029.6</v>
      </c>
      <c r="AF61" s="666">
        <f>'EnC1_2017-22_DEAL_ONF_Animation'!Y61+'EnC2_2018-22_FEDER_ONF_Conserv'!Y61+'EnC3_2019-21_OFB-DEAL_ONF_Coli'!Y61+'EnC4_2018-20_MTE_ONF_MIGBio'!Y61+'EnC5_2020_DEAL_Titè_IPA Desira'!Y61+'Sol1_2018_DEAL_ONF_Lutte IC DSD'!Y61+'Sol2_2019_DEAL_ONF_Lutte IC'!Y61+'€8-xxxx(AAAA-AAAA)'!Y61+'€9-xxxx(AAAA-AAAA)'!Y61+'€10-xxxx(AAAA-AAAA)'!Y61+'€11-xxxx(AAAA-AAAA)'!Y61+'€12-xxxx(AAAA-AAAA)'!Y61+'€13-xxxx(AAAA-AAAA)'!Y61+'€14-xxxx(AAAA-AAAA)'!Y61+'€15-xxxx(AAAA-AAAA)'!Y61+'€16-xxxx(AAAA-AAAA)'!Y61+'€17-xxxx(AAAA-AAAA)'!Y61+'€18-xxxx(AAAA-AAAA)'!Y61+'€19-xxxx(AAAA-AAAA)'!Y61+'€20-xxxx(AAAA-AAAA)'!Y61</f>
        <v>-2029.6</v>
      </c>
      <c r="AG61" s="667">
        <f t="shared" si="58"/>
        <v>10148</v>
      </c>
      <c r="AH61" s="664">
        <f t="shared" si="48"/>
        <v>2029.6</v>
      </c>
      <c r="AI61" s="665">
        <f t="shared" si="60"/>
        <v>2029.6</v>
      </c>
      <c r="AJ61" s="665">
        <f t="shared" si="61"/>
        <v>2029.6</v>
      </c>
      <c r="AK61" s="665">
        <f t="shared" si="62"/>
        <v>2029.6</v>
      </c>
      <c r="AL61" s="668">
        <f t="shared" si="63"/>
        <v>2029.6</v>
      </c>
      <c r="AM61" s="663">
        <f t="shared" si="64"/>
        <v>0</v>
      </c>
      <c r="AN61" s="664">
        <f t="shared" si="65"/>
        <v>0</v>
      </c>
      <c r="AO61" s="665">
        <f t="shared" si="66"/>
        <v>0</v>
      </c>
      <c r="AP61" s="665">
        <f t="shared" si="67"/>
        <v>0</v>
      </c>
      <c r="AQ61" s="665">
        <f t="shared" si="68"/>
        <v>0</v>
      </c>
      <c r="AR61" s="669">
        <f t="shared" si="69"/>
        <v>0</v>
      </c>
      <c r="AS61" s="44"/>
      <c r="AT61" s="12"/>
      <c r="AU61" s="41"/>
    </row>
    <row r="62" spans="1:47" s="38" customFormat="1" ht="14.5" thickBot="1">
      <c r="A62" s="14"/>
      <c r="B62" s="1116"/>
      <c r="C62" s="1111"/>
      <c r="D62" s="1112"/>
      <c r="E62" s="1112"/>
      <c r="F62" s="1114"/>
      <c r="G62" s="519" t="s">
        <v>109</v>
      </c>
      <c r="H62" s="508">
        <f t="shared" si="74"/>
        <v>0</v>
      </c>
      <c r="I62" s="509">
        <f t="shared" ref="I62:M62" si="76">I50+I53+I56+I59</f>
        <v>0</v>
      </c>
      <c r="J62" s="510">
        <f t="shared" si="76"/>
        <v>0</v>
      </c>
      <c r="K62" s="510">
        <f t="shared" si="76"/>
        <v>0</v>
      </c>
      <c r="L62" s="510">
        <f t="shared" si="76"/>
        <v>0</v>
      </c>
      <c r="M62" s="511">
        <f t="shared" si="76"/>
        <v>0</v>
      </c>
      <c r="N62" s="741" t="s">
        <v>109</v>
      </c>
      <c r="O62" s="240">
        <f>'EnC1_2017-22_DEAL_ONF_Animation'!H62+'EnC2_2018-22_FEDER_ONF_Conserv'!H62+'EnC3_2019-21_OFB-DEAL_ONF_Coli'!H62+'EnC4_2018-20_MTE_ONF_MIGBio'!H62+'EnC5_2020_DEAL_Titè_IPA Desira'!H62+'Sol1_2018_DEAL_ONF_Lutte IC DSD'!H62+'Sol2_2019_DEAL_ONF_Lutte IC'!H62+'€8-xxxx(AAAA-AAAA)'!H62+'€9-xxxx(AAAA-AAAA)'!H62+'€10-xxxx(AAAA-AAAA)'!H62+'€11-xxxx(AAAA-AAAA)'!H62+'€12-xxxx(AAAA-AAAA)'!H62+'€13-xxxx(AAAA-AAAA)'!H62+'€14-xxxx(AAAA-AAAA)'!H62+'€15-xxxx(AAAA-AAAA)'!H62+'€16-xxxx(AAAA-AAAA)'!H62+'€17-xxxx(AAAA-AAAA)'!H62+'€18-xxxx(AAAA-AAAA)'!H62+'€19-xxxx(AAAA-AAAA)'!H62+'€20-xxxx(AAAA-AAAA)'!H62</f>
        <v>0</v>
      </c>
      <c r="P62" s="176">
        <f>'EnC1_2017-22_DEAL_ONF_Animation'!I62+'EnC2_2018-22_FEDER_ONF_Conserv'!I62+'EnC3_2019-21_OFB-DEAL_ONF_Coli'!I62+'EnC4_2018-20_MTE_ONF_MIGBio'!I62+'EnC5_2020_DEAL_Titè_IPA Desira'!I62+'Sol1_2018_DEAL_ONF_Lutte IC DSD'!I62+'Sol2_2019_DEAL_ONF_Lutte IC'!I62+'€8-xxxx(AAAA-AAAA)'!I62+'€9-xxxx(AAAA-AAAA)'!I62+'€10-xxxx(AAAA-AAAA)'!I62+'€11-xxxx(AAAA-AAAA)'!I62+'€12-xxxx(AAAA-AAAA)'!I62+'€13-xxxx(AAAA-AAAA)'!I62+'€14-xxxx(AAAA-AAAA)'!I62+'€15-xxxx(AAAA-AAAA)'!I62+'€16-xxxx(AAAA-AAAA)'!I62+'€17-xxxx(AAAA-AAAA)'!I62+'€18-xxxx(AAAA-AAAA)'!I62+'€19-xxxx(AAAA-AAAA)'!I62+'€20-xxxx(AAAA-AAAA)'!I62</f>
        <v>0</v>
      </c>
      <c r="Q62" s="177">
        <f>'EnC1_2017-22_DEAL_ONF_Animation'!J62+'EnC2_2018-22_FEDER_ONF_Conserv'!J62+'EnC3_2019-21_OFB-DEAL_ONF_Coli'!J62+'EnC4_2018-20_MTE_ONF_MIGBio'!J62+'EnC5_2020_DEAL_Titè_IPA Desira'!J62+'Sol1_2018_DEAL_ONF_Lutte IC DSD'!J62+'Sol2_2019_DEAL_ONF_Lutte IC'!J62+'€8-xxxx(AAAA-AAAA)'!J62+'€9-xxxx(AAAA-AAAA)'!J62+'€10-xxxx(AAAA-AAAA)'!J62+'€11-xxxx(AAAA-AAAA)'!J62+'€12-xxxx(AAAA-AAAA)'!J62+'€13-xxxx(AAAA-AAAA)'!J62+'€14-xxxx(AAAA-AAAA)'!J62+'€15-xxxx(AAAA-AAAA)'!J62+'€16-xxxx(AAAA-AAAA)'!J62+'€17-xxxx(AAAA-AAAA)'!J62+'€18-xxxx(AAAA-AAAA)'!J62+'€19-xxxx(AAAA-AAAA)'!J62+'€20-xxxx(AAAA-AAAA)'!J62</f>
        <v>0</v>
      </c>
      <c r="R62" s="177">
        <f>'EnC1_2017-22_DEAL_ONF_Animation'!K62+'EnC2_2018-22_FEDER_ONF_Conserv'!K62+'EnC3_2019-21_OFB-DEAL_ONF_Coli'!K62+'EnC4_2018-20_MTE_ONF_MIGBio'!K62+'EnC5_2020_DEAL_Titè_IPA Desira'!K62+'Sol1_2018_DEAL_ONF_Lutte IC DSD'!K62+'Sol2_2019_DEAL_ONF_Lutte IC'!K62+'€8-xxxx(AAAA-AAAA)'!K62+'€9-xxxx(AAAA-AAAA)'!K62+'€10-xxxx(AAAA-AAAA)'!K62+'€11-xxxx(AAAA-AAAA)'!K62+'€12-xxxx(AAAA-AAAA)'!K62+'€13-xxxx(AAAA-AAAA)'!K62+'€14-xxxx(AAAA-AAAA)'!K62+'€15-xxxx(AAAA-AAAA)'!K62+'€16-xxxx(AAAA-AAAA)'!K62+'€17-xxxx(AAAA-AAAA)'!K62+'€18-xxxx(AAAA-AAAA)'!K62+'€19-xxxx(AAAA-AAAA)'!K62+'€20-xxxx(AAAA-AAAA)'!K62</f>
        <v>0</v>
      </c>
      <c r="S62" s="177">
        <f>'EnC1_2017-22_DEAL_ONF_Animation'!L62+'EnC2_2018-22_FEDER_ONF_Conserv'!L62+'EnC3_2019-21_OFB-DEAL_ONF_Coli'!L62+'EnC4_2018-20_MTE_ONF_MIGBio'!L62+'EnC5_2020_DEAL_Titè_IPA Desira'!L62+'Sol1_2018_DEAL_ONF_Lutte IC DSD'!L62+'Sol2_2019_DEAL_ONF_Lutte IC'!L62+'€8-xxxx(AAAA-AAAA)'!L62+'€9-xxxx(AAAA-AAAA)'!L62+'€10-xxxx(AAAA-AAAA)'!L62+'€11-xxxx(AAAA-AAAA)'!L62+'€12-xxxx(AAAA-AAAA)'!L62+'€13-xxxx(AAAA-AAAA)'!L62+'€14-xxxx(AAAA-AAAA)'!L62+'€15-xxxx(AAAA-AAAA)'!L62+'€16-xxxx(AAAA-AAAA)'!L62+'€17-xxxx(AAAA-AAAA)'!L62+'€18-xxxx(AAAA-AAAA)'!L62+'€19-xxxx(AAAA-AAAA)'!L62+'€20-xxxx(AAAA-AAAA)'!L62</f>
        <v>0</v>
      </c>
      <c r="T62" s="241">
        <f>'EnC1_2017-22_DEAL_ONF_Animation'!M62+'EnC2_2018-22_FEDER_ONF_Conserv'!M62+'EnC3_2019-21_OFB-DEAL_ONF_Coli'!M62+'EnC4_2018-20_MTE_ONF_MIGBio'!M62+'EnC5_2020_DEAL_Titè_IPA Desira'!M62+'Sol1_2018_DEAL_ONF_Lutte IC DSD'!M62+'Sol2_2019_DEAL_ONF_Lutte IC'!M62+'€8-xxxx(AAAA-AAAA)'!M62+'€9-xxxx(AAAA-AAAA)'!M62+'€10-xxxx(AAAA-AAAA)'!M62+'€11-xxxx(AAAA-AAAA)'!M62+'€12-xxxx(AAAA-AAAA)'!M62+'€13-xxxx(AAAA-AAAA)'!M62+'€14-xxxx(AAAA-AAAA)'!M62+'€15-xxxx(AAAA-AAAA)'!M62+'€16-xxxx(AAAA-AAAA)'!M62+'€17-xxxx(AAAA-AAAA)'!M62+'€18-xxxx(AAAA-AAAA)'!M62+'€19-xxxx(AAAA-AAAA)'!M62+'€20-xxxx(AAAA-AAAA)'!M62</f>
        <v>0</v>
      </c>
      <c r="U62" s="240">
        <f>'EnC1_2017-22_DEAL_ONF_Animation'!N62+'EnC2_2018-22_FEDER_ONF_Conserv'!N62+'EnC3_2019-21_OFB-DEAL_ONF_Coli'!N62+'EnC4_2018-20_MTE_ONF_MIGBio'!N62+'EnC5_2020_DEAL_Titè_IPA Desira'!N62+'Sol1_2018_DEAL_ONF_Lutte IC DSD'!N62+'Sol2_2019_DEAL_ONF_Lutte IC'!N62+'€8-xxxx(AAAA-AAAA)'!N62+'€9-xxxx(AAAA-AAAA)'!N62+'€10-xxxx(AAAA-AAAA)'!N62+'€11-xxxx(AAAA-AAAA)'!N62+'€12-xxxx(AAAA-AAAA)'!N62+'€13-xxxx(AAAA-AAAA)'!N62+'€14-xxxx(AAAA-AAAA)'!N62+'€15-xxxx(AAAA-AAAA)'!N62+'€16-xxxx(AAAA-AAAA)'!N62+'€17-xxxx(AAAA-AAAA)'!N62+'€18-xxxx(AAAA-AAAA)'!N62+'€19-xxxx(AAAA-AAAA)'!N62+'€20-xxxx(AAAA-AAAA)'!N62</f>
        <v>0</v>
      </c>
      <c r="V62" s="176">
        <f>'EnC1_2017-22_DEAL_ONF_Animation'!O62+'EnC2_2018-22_FEDER_ONF_Conserv'!O62+'EnC3_2019-21_OFB-DEAL_ONF_Coli'!O62+'EnC4_2018-20_MTE_ONF_MIGBio'!O62+'EnC5_2020_DEAL_Titè_IPA Desira'!O62+'Sol1_2018_DEAL_ONF_Lutte IC DSD'!O62+'Sol2_2019_DEAL_ONF_Lutte IC'!O62+'€8-xxxx(AAAA-AAAA)'!O62+'€9-xxxx(AAAA-AAAA)'!O62+'€10-xxxx(AAAA-AAAA)'!O62+'€11-xxxx(AAAA-AAAA)'!O62+'€12-xxxx(AAAA-AAAA)'!O62+'€13-xxxx(AAAA-AAAA)'!O62+'€14-xxxx(AAAA-AAAA)'!O62+'€15-xxxx(AAAA-AAAA)'!O62+'€16-xxxx(AAAA-AAAA)'!O62+'€17-xxxx(AAAA-AAAA)'!O62+'€18-xxxx(AAAA-AAAA)'!O62+'€19-xxxx(AAAA-AAAA)'!O62+'€20-xxxx(AAAA-AAAA)'!O62</f>
        <v>0</v>
      </c>
      <c r="W62" s="177">
        <f>'EnC1_2017-22_DEAL_ONF_Animation'!P62+'EnC2_2018-22_FEDER_ONF_Conserv'!P62+'EnC3_2019-21_OFB-DEAL_ONF_Coli'!P62+'EnC4_2018-20_MTE_ONF_MIGBio'!P62+'EnC5_2020_DEAL_Titè_IPA Desira'!P62+'Sol1_2018_DEAL_ONF_Lutte IC DSD'!P62+'Sol2_2019_DEAL_ONF_Lutte IC'!P62+'€8-xxxx(AAAA-AAAA)'!P62+'€9-xxxx(AAAA-AAAA)'!P62+'€10-xxxx(AAAA-AAAA)'!P62+'€11-xxxx(AAAA-AAAA)'!P62+'€12-xxxx(AAAA-AAAA)'!P62+'€13-xxxx(AAAA-AAAA)'!P62+'€14-xxxx(AAAA-AAAA)'!P62+'€15-xxxx(AAAA-AAAA)'!P62+'€16-xxxx(AAAA-AAAA)'!P62+'€17-xxxx(AAAA-AAAA)'!P62+'€18-xxxx(AAAA-AAAA)'!P62+'€19-xxxx(AAAA-AAAA)'!P62+'€20-xxxx(AAAA-AAAA)'!P62</f>
        <v>0</v>
      </c>
      <c r="X62" s="177">
        <f>'EnC1_2017-22_DEAL_ONF_Animation'!Q62+'EnC2_2018-22_FEDER_ONF_Conserv'!Q62+'EnC3_2019-21_OFB-DEAL_ONF_Coli'!Q62+'EnC4_2018-20_MTE_ONF_MIGBio'!Q62+'EnC5_2020_DEAL_Titè_IPA Desira'!Q62+'Sol1_2018_DEAL_ONF_Lutte IC DSD'!Q62+'Sol2_2019_DEAL_ONF_Lutte IC'!Q62+'€8-xxxx(AAAA-AAAA)'!Q62+'€9-xxxx(AAAA-AAAA)'!Q62+'€10-xxxx(AAAA-AAAA)'!Q62+'€11-xxxx(AAAA-AAAA)'!Q62+'€12-xxxx(AAAA-AAAA)'!Q62+'€13-xxxx(AAAA-AAAA)'!Q62+'€14-xxxx(AAAA-AAAA)'!Q62+'€15-xxxx(AAAA-AAAA)'!Q62+'€16-xxxx(AAAA-AAAA)'!Q62+'€17-xxxx(AAAA-AAAA)'!Q62+'€18-xxxx(AAAA-AAAA)'!Q62+'€19-xxxx(AAAA-AAAA)'!Q62+'€20-xxxx(AAAA-AAAA)'!Q62</f>
        <v>0</v>
      </c>
      <c r="Y62" s="177">
        <f>'EnC1_2017-22_DEAL_ONF_Animation'!R62+'EnC2_2018-22_FEDER_ONF_Conserv'!R62+'EnC3_2019-21_OFB-DEAL_ONF_Coli'!R62+'EnC4_2018-20_MTE_ONF_MIGBio'!R62+'EnC5_2020_DEAL_Titè_IPA Desira'!R62+'Sol1_2018_DEAL_ONF_Lutte IC DSD'!R62+'Sol2_2019_DEAL_ONF_Lutte IC'!R62+'€8-xxxx(AAAA-AAAA)'!R62+'€9-xxxx(AAAA-AAAA)'!R62+'€10-xxxx(AAAA-AAAA)'!R62+'€11-xxxx(AAAA-AAAA)'!R62+'€12-xxxx(AAAA-AAAA)'!R62+'€13-xxxx(AAAA-AAAA)'!R62+'€14-xxxx(AAAA-AAAA)'!R62+'€15-xxxx(AAAA-AAAA)'!R62+'€16-xxxx(AAAA-AAAA)'!R62+'€17-xxxx(AAAA-AAAA)'!R62+'€18-xxxx(AAAA-AAAA)'!R62+'€19-xxxx(AAAA-AAAA)'!R62+'€20-xxxx(AAAA-AAAA)'!R62</f>
        <v>0</v>
      </c>
      <c r="Z62" s="178">
        <f>'EnC1_2017-22_DEAL_ONF_Animation'!S62+'EnC2_2018-22_FEDER_ONF_Conserv'!S62+'EnC3_2019-21_OFB-DEAL_ONF_Coli'!S62+'EnC4_2018-20_MTE_ONF_MIGBio'!S62+'EnC5_2020_DEAL_Titè_IPA Desira'!S62+'Sol1_2018_DEAL_ONF_Lutte IC DSD'!S62+'Sol2_2019_DEAL_ONF_Lutte IC'!S62+'€8-xxxx(AAAA-AAAA)'!S62+'€9-xxxx(AAAA-AAAA)'!S62+'€10-xxxx(AAAA-AAAA)'!S62+'€11-xxxx(AAAA-AAAA)'!S62+'€12-xxxx(AAAA-AAAA)'!S62+'€13-xxxx(AAAA-AAAA)'!S62+'€14-xxxx(AAAA-AAAA)'!S62+'€15-xxxx(AAAA-AAAA)'!S62+'€16-xxxx(AAAA-AAAA)'!S62+'€17-xxxx(AAAA-AAAA)'!S62+'€18-xxxx(AAAA-AAAA)'!S62+'€19-xxxx(AAAA-AAAA)'!S62+'€20-xxxx(AAAA-AAAA)'!S62</f>
        <v>0</v>
      </c>
      <c r="AA62" s="698">
        <f>'EnC1_2017-22_DEAL_ONF_Animation'!T62+'EnC2_2018-22_FEDER_ONF_Conserv'!T62+'EnC3_2019-21_OFB-DEAL_ONF_Coli'!T62+'EnC4_2018-20_MTE_ONF_MIGBio'!T62+'EnC5_2020_DEAL_Titè_IPA Desira'!T62+'Sol1_2018_DEAL_ONF_Lutte IC DSD'!T62+'Sol2_2019_DEAL_ONF_Lutte IC'!T62+'€8-xxxx(AAAA-AAAA)'!T62+'€9-xxxx(AAAA-AAAA)'!T62+'€10-xxxx(AAAA-AAAA)'!T62+'€11-xxxx(AAAA-AAAA)'!T62+'€12-xxxx(AAAA-AAAA)'!T62+'€13-xxxx(AAAA-AAAA)'!T62+'€14-xxxx(AAAA-AAAA)'!T62+'€15-xxxx(AAAA-AAAA)'!T62+'€16-xxxx(AAAA-AAAA)'!T62+'€17-xxxx(AAAA-AAAA)'!T62+'€18-xxxx(AAAA-AAAA)'!T62+'€19-xxxx(AAAA-AAAA)'!T62+'€20-xxxx(AAAA-AAAA)'!T62</f>
        <v>0</v>
      </c>
      <c r="AB62" s="699">
        <f>'EnC1_2017-22_DEAL_ONF_Animation'!U62+'EnC2_2018-22_FEDER_ONF_Conserv'!U62+'EnC3_2019-21_OFB-DEAL_ONF_Coli'!U62+'EnC4_2018-20_MTE_ONF_MIGBio'!U62+'EnC5_2020_DEAL_Titè_IPA Desira'!U62+'Sol1_2018_DEAL_ONF_Lutte IC DSD'!U62+'Sol2_2019_DEAL_ONF_Lutte IC'!U62+'€8-xxxx(AAAA-AAAA)'!U62+'€9-xxxx(AAAA-AAAA)'!U62+'€10-xxxx(AAAA-AAAA)'!U62+'€11-xxxx(AAAA-AAAA)'!U62+'€12-xxxx(AAAA-AAAA)'!U62+'€13-xxxx(AAAA-AAAA)'!U62+'€14-xxxx(AAAA-AAAA)'!U62+'€15-xxxx(AAAA-AAAA)'!U62+'€16-xxxx(AAAA-AAAA)'!U62+'€17-xxxx(AAAA-AAAA)'!U62+'€18-xxxx(AAAA-AAAA)'!U62+'€19-xxxx(AAAA-AAAA)'!U62+'€20-xxxx(AAAA-AAAA)'!U62</f>
        <v>0</v>
      </c>
      <c r="AC62" s="700">
        <f>'EnC1_2017-22_DEAL_ONF_Animation'!V62+'EnC2_2018-22_FEDER_ONF_Conserv'!V62+'EnC3_2019-21_OFB-DEAL_ONF_Coli'!V62+'EnC4_2018-20_MTE_ONF_MIGBio'!V62+'EnC5_2020_DEAL_Titè_IPA Desira'!V62+'Sol1_2018_DEAL_ONF_Lutte IC DSD'!V62+'Sol2_2019_DEAL_ONF_Lutte IC'!V62+'€8-xxxx(AAAA-AAAA)'!V62+'€9-xxxx(AAAA-AAAA)'!V62+'€10-xxxx(AAAA-AAAA)'!V62+'€11-xxxx(AAAA-AAAA)'!V62+'€12-xxxx(AAAA-AAAA)'!V62+'€13-xxxx(AAAA-AAAA)'!V62+'€14-xxxx(AAAA-AAAA)'!V62+'€15-xxxx(AAAA-AAAA)'!V62+'€16-xxxx(AAAA-AAAA)'!V62+'€17-xxxx(AAAA-AAAA)'!V62+'€18-xxxx(AAAA-AAAA)'!V62+'€19-xxxx(AAAA-AAAA)'!V62+'€20-xxxx(AAAA-AAAA)'!V62</f>
        <v>0</v>
      </c>
      <c r="AD62" s="700">
        <f>'EnC1_2017-22_DEAL_ONF_Animation'!W62+'EnC2_2018-22_FEDER_ONF_Conserv'!W62+'EnC3_2019-21_OFB-DEAL_ONF_Coli'!W62+'EnC4_2018-20_MTE_ONF_MIGBio'!W62+'EnC5_2020_DEAL_Titè_IPA Desira'!W62+'Sol1_2018_DEAL_ONF_Lutte IC DSD'!W62+'Sol2_2019_DEAL_ONF_Lutte IC'!W62+'€8-xxxx(AAAA-AAAA)'!W62+'€9-xxxx(AAAA-AAAA)'!W62+'€10-xxxx(AAAA-AAAA)'!W62+'€11-xxxx(AAAA-AAAA)'!W62+'€12-xxxx(AAAA-AAAA)'!W62+'€13-xxxx(AAAA-AAAA)'!W62+'€14-xxxx(AAAA-AAAA)'!W62+'€15-xxxx(AAAA-AAAA)'!W62+'€16-xxxx(AAAA-AAAA)'!W62+'€17-xxxx(AAAA-AAAA)'!W62+'€18-xxxx(AAAA-AAAA)'!W62+'€19-xxxx(AAAA-AAAA)'!W62+'€20-xxxx(AAAA-AAAA)'!W62</f>
        <v>0</v>
      </c>
      <c r="AE62" s="700">
        <f>'EnC1_2017-22_DEAL_ONF_Animation'!X62+'EnC2_2018-22_FEDER_ONF_Conserv'!X62+'EnC3_2019-21_OFB-DEAL_ONF_Coli'!X62+'EnC4_2018-20_MTE_ONF_MIGBio'!X62+'EnC5_2020_DEAL_Titè_IPA Desira'!X62+'Sol1_2018_DEAL_ONF_Lutte IC DSD'!X62+'Sol2_2019_DEAL_ONF_Lutte IC'!X62+'€8-xxxx(AAAA-AAAA)'!X62+'€9-xxxx(AAAA-AAAA)'!X62+'€10-xxxx(AAAA-AAAA)'!X62+'€11-xxxx(AAAA-AAAA)'!X62+'€12-xxxx(AAAA-AAAA)'!X62+'€13-xxxx(AAAA-AAAA)'!X62+'€14-xxxx(AAAA-AAAA)'!X62+'€15-xxxx(AAAA-AAAA)'!X62+'€16-xxxx(AAAA-AAAA)'!X62+'€17-xxxx(AAAA-AAAA)'!X62+'€18-xxxx(AAAA-AAAA)'!X62+'€19-xxxx(AAAA-AAAA)'!X62+'€20-xxxx(AAAA-AAAA)'!X62</f>
        <v>0</v>
      </c>
      <c r="AF62" s="701">
        <f>'EnC1_2017-22_DEAL_ONF_Animation'!Y62+'EnC2_2018-22_FEDER_ONF_Conserv'!Y62+'EnC3_2019-21_OFB-DEAL_ONF_Coli'!Y62+'EnC4_2018-20_MTE_ONF_MIGBio'!Y62+'EnC5_2020_DEAL_Titè_IPA Desira'!Y62+'Sol1_2018_DEAL_ONF_Lutte IC DSD'!Y62+'Sol2_2019_DEAL_ONF_Lutte IC'!Y62+'€8-xxxx(AAAA-AAAA)'!Y62+'€9-xxxx(AAAA-AAAA)'!Y62+'€10-xxxx(AAAA-AAAA)'!Y62+'€11-xxxx(AAAA-AAAA)'!Y62+'€12-xxxx(AAAA-AAAA)'!Y62+'€13-xxxx(AAAA-AAAA)'!Y62+'€14-xxxx(AAAA-AAAA)'!Y62+'€15-xxxx(AAAA-AAAA)'!Y62+'€16-xxxx(AAAA-AAAA)'!Y62+'€17-xxxx(AAAA-AAAA)'!Y62+'€18-xxxx(AAAA-AAAA)'!Y62+'€19-xxxx(AAAA-AAAA)'!Y62+'€20-xxxx(AAAA-AAAA)'!Y62</f>
        <v>0</v>
      </c>
      <c r="AG62" s="702">
        <f t="shared" si="58"/>
        <v>0</v>
      </c>
      <c r="AH62" s="699">
        <f t="shared" si="48"/>
        <v>0</v>
      </c>
      <c r="AI62" s="700">
        <f t="shared" si="60"/>
        <v>0</v>
      </c>
      <c r="AJ62" s="700">
        <f t="shared" si="61"/>
        <v>0</v>
      </c>
      <c r="AK62" s="700">
        <f t="shared" si="62"/>
        <v>0</v>
      </c>
      <c r="AL62" s="703">
        <f t="shared" si="63"/>
        <v>0</v>
      </c>
      <c r="AM62" s="698">
        <f t="shared" si="64"/>
        <v>0</v>
      </c>
      <c r="AN62" s="699">
        <f t="shared" si="65"/>
        <v>0</v>
      </c>
      <c r="AO62" s="700">
        <f t="shared" si="66"/>
        <v>0</v>
      </c>
      <c r="AP62" s="700">
        <f t="shared" si="67"/>
        <v>0</v>
      </c>
      <c r="AQ62" s="700">
        <f t="shared" si="68"/>
        <v>0</v>
      </c>
      <c r="AR62" s="704">
        <f t="shared" si="69"/>
        <v>0</v>
      </c>
      <c r="AS62" s="46"/>
      <c r="AT62" s="15"/>
      <c r="AU62" s="15"/>
    </row>
    <row r="63" spans="1:47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134">
        <v>2</v>
      </c>
      <c r="G63" s="490" t="s">
        <v>106</v>
      </c>
      <c r="H63" s="865">
        <f>5000/2</f>
        <v>2500</v>
      </c>
      <c r="I63" s="851">
        <f>5000/2/2</f>
        <v>1250</v>
      </c>
      <c r="J63" s="852">
        <f>5000/2/2</f>
        <v>1250</v>
      </c>
      <c r="K63" s="853"/>
      <c r="L63" s="853"/>
      <c r="M63" s="854"/>
      <c r="N63" s="536" t="s">
        <v>106</v>
      </c>
      <c r="O63" s="179">
        <f>'EnC1_2017-22_DEAL_ONF_Animation'!H63+'EnC2_2018-22_FEDER_ONF_Conserv'!H63+'EnC3_2019-21_OFB-DEAL_ONF_Coli'!H63+'EnC4_2018-20_MTE_ONF_MIGBio'!H63+'EnC5_2020_DEAL_Titè_IPA Desira'!H63+'Sol1_2018_DEAL_ONF_Lutte IC DSD'!H63+'Sol2_2019_DEAL_ONF_Lutte IC'!H63+'€8-xxxx(AAAA-AAAA)'!H63+'€9-xxxx(AAAA-AAAA)'!H63+'€10-xxxx(AAAA-AAAA)'!H63+'€11-xxxx(AAAA-AAAA)'!H63+'€12-xxxx(AAAA-AAAA)'!H63+'€13-xxxx(AAAA-AAAA)'!H63+'€14-xxxx(AAAA-AAAA)'!H63+'€15-xxxx(AAAA-AAAA)'!H63+'€16-xxxx(AAAA-AAAA)'!H63+'€17-xxxx(AAAA-AAAA)'!H63+'€18-xxxx(AAAA-AAAA)'!H63+'€19-xxxx(AAAA-AAAA)'!H63+'€20-xxxx(AAAA-AAAA)'!H63</f>
        <v>5000</v>
      </c>
      <c r="P63" s="180">
        <f>'EnC1_2017-22_DEAL_ONF_Animation'!I63+'EnC2_2018-22_FEDER_ONF_Conserv'!I63+'EnC3_2019-21_OFB-DEAL_ONF_Coli'!I63+'EnC4_2018-20_MTE_ONF_MIGBio'!I63+'EnC5_2020_DEAL_Titè_IPA Desira'!I63+'Sol1_2018_DEAL_ONF_Lutte IC DSD'!I63+'Sol2_2019_DEAL_ONF_Lutte IC'!I63+'€8-xxxx(AAAA-AAAA)'!I63+'€9-xxxx(AAAA-AAAA)'!I63+'€10-xxxx(AAAA-AAAA)'!I63+'€11-xxxx(AAAA-AAAA)'!I63+'€12-xxxx(AAAA-AAAA)'!I63+'€13-xxxx(AAAA-AAAA)'!I63+'€14-xxxx(AAAA-AAAA)'!I63+'€15-xxxx(AAAA-AAAA)'!I63+'€16-xxxx(AAAA-AAAA)'!I63+'€17-xxxx(AAAA-AAAA)'!I63+'€18-xxxx(AAAA-AAAA)'!I63+'€19-xxxx(AAAA-AAAA)'!I63+'€20-xxxx(AAAA-AAAA)'!I63</f>
        <v>1000</v>
      </c>
      <c r="Q63" s="224">
        <f>'EnC1_2017-22_DEAL_ONF_Animation'!J63+'EnC2_2018-22_FEDER_ONF_Conserv'!J63+'EnC3_2019-21_OFB-DEAL_ONF_Coli'!J63+'EnC4_2018-20_MTE_ONF_MIGBio'!J63+'EnC5_2020_DEAL_Titè_IPA Desira'!J63+'Sol1_2018_DEAL_ONF_Lutte IC DSD'!J63+'Sol2_2019_DEAL_ONF_Lutte IC'!J63+'€8-xxxx(AAAA-AAAA)'!J63+'€9-xxxx(AAAA-AAAA)'!J63+'€10-xxxx(AAAA-AAAA)'!J63+'€11-xxxx(AAAA-AAAA)'!J63+'€12-xxxx(AAAA-AAAA)'!J63+'€13-xxxx(AAAA-AAAA)'!J63+'€14-xxxx(AAAA-AAAA)'!J63+'€15-xxxx(AAAA-AAAA)'!J63+'€16-xxxx(AAAA-AAAA)'!J63+'€17-xxxx(AAAA-AAAA)'!J63+'€18-xxxx(AAAA-AAAA)'!J63+'€19-xxxx(AAAA-AAAA)'!J63+'€20-xxxx(AAAA-AAAA)'!J63</f>
        <v>1000</v>
      </c>
      <c r="R63" s="149">
        <f>'EnC1_2017-22_DEAL_ONF_Animation'!K63+'EnC2_2018-22_FEDER_ONF_Conserv'!K63+'EnC3_2019-21_OFB-DEAL_ONF_Coli'!K63+'EnC4_2018-20_MTE_ONF_MIGBio'!K63+'EnC5_2020_DEAL_Titè_IPA Desira'!K63+'Sol1_2018_DEAL_ONF_Lutte IC DSD'!K63+'Sol2_2019_DEAL_ONF_Lutte IC'!K63+'€8-xxxx(AAAA-AAAA)'!K63+'€9-xxxx(AAAA-AAAA)'!K63+'€10-xxxx(AAAA-AAAA)'!K63+'€11-xxxx(AAAA-AAAA)'!K63+'€12-xxxx(AAAA-AAAA)'!K63+'€13-xxxx(AAAA-AAAA)'!K63+'€14-xxxx(AAAA-AAAA)'!K63+'€15-xxxx(AAAA-AAAA)'!K63+'€16-xxxx(AAAA-AAAA)'!K63+'€17-xxxx(AAAA-AAAA)'!K63+'€18-xxxx(AAAA-AAAA)'!K63+'€19-xxxx(AAAA-AAAA)'!K63+'€20-xxxx(AAAA-AAAA)'!K63</f>
        <v>1000</v>
      </c>
      <c r="S63" s="149">
        <f>'EnC1_2017-22_DEAL_ONF_Animation'!L63+'EnC2_2018-22_FEDER_ONF_Conserv'!L63+'EnC3_2019-21_OFB-DEAL_ONF_Coli'!L63+'EnC4_2018-20_MTE_ONF_MIGBio'!L63+'EnC5_2020_DEAL_Titè_IPA Desira'!L63+'Sol1_2018_DEAL_ONF_Lutte IC DSD'!L63+'Sol2_2019_DEAL_ONF_Lutte IC'!L63+'€8-xxxx(AAAA-AAAA)'!L63+'€9-xxxx(AAAA-AAAA)'!L63+'€10-xxxx(AAAA-AAAA)'!L63+'€11-xxxx(AAAA-AAAA)'!L63+'€12-xxxx(AAAA-AAAA)'!L63+'€13-xxxx(AAAA-AAAA)'!L63+'€14-xxxx(AAAA-AAAA)'!L63+'€15-xxxx(AAAA-AAAA)'!L63+'€16-xxxx(AAAA-AAAA)'!L63+'€17-xxxx(AAAA-AAAA)'!L63+'€18-xxxx(AAAA-AAAA)'!L63+'€19-xxxx(AAAA-AAAA)'!L63+'€20-xxxx(AAAA-AAAA)'!L63</f>
        <v>1000</v>
      </c>
      <c r="T63" s="181">
        <f>'EnC1_2017-22_DEAL_ONF_Animation'!M63+'EnC2_2018-22_FEDER_ONF_Conserv'!M63+'EnC3_2019-21_OFB-DEAL_ONF_Coli'!M63+'EnC4_2018-20_MTE_ONF_MIGBio'!M63+'EnC5_2020_DEAL_Titè_IPA Desira'!M63+'Sol1_2018_DEAL_ONF_Lutte IC DSD'!M63+'Sol2_2019_DEAL_ONF_Lutte IC'!M63+'€8-xxxx(AAAA-AAAA)'!M63+'€9-xxxx(AAAA-AAAA)'!M63+'€10-xxxx(AAAA-AAAA)'!M63+'€11-xxxx(AAAA-AAAA)'!M63+'€12-xxxx(AAAA-AAAA)'!M63+'€13-xxxx(AAAA-AAAA)'!M63+'€14-xxxx(AAAA-AAAA)'!M63+'€15-xxxx(AAAA-AAAA)'!M63+'€16-xxxx(AAAA-AAAA)'!M63+'€17-xxxx(AAAA-AAAA)'!M63+'€18-xxxx(AAAA-AAAA)'!M63+'€19-xxxx(AAAA-AAAA)'!M63+'€20-xxxx(AAAA-AAAA)'!M63</f>
        <v>1000</v>
      </c>
      <c r="U63" s="179">
        <f>'EnC1_2017-22_DEAL_ONF_Animation'!N63+'EnC2_2018-22_FEDER_ONF_Conserv'!N63+'EnC3_2019-21_OFB-DEAL_ONF_Coli'!N63+'EnC4_2018-20_MTE_ONF_MIGBio'!N63+'EnC5_2020_DEAL_Titè_IPA Desira'!N63+'Sol1_2018_DEAL_ONF_Lutte IC DSD'!N63+'Sol2_2019_DEAL_ONF_Lutte IC'!N63+'€8-xxxx(AAAA-AAAA)'!N63+'€9-xxxx(AAAA-AAAA)'!N63+'€10-xxxx(AAAA-AAAA)'!N63+'€11-xxxx(AAAA-AAAA)'!N63+'€12-xxxx(AAAA-AAAA)'!N63+'€13-xxxx(AAAA-AAAA)'!N63+'€14-xxxx(AAAA-AAAA)'!N63+'€15-xxxx(AAAA-AAAA)'!N63+'€16-xxxx(AAAA-AAAA)'!N63+'€17-xxxx(AAAA-AAAA)'!N63+'€18-xxxx(AAAA-AAAA)'!N63+'€19-xxxx(AAAA-AAAA)'!N63+'€20-xxxx(AAAA-AAAA)'!N63</f>
        <v>0</v>
      </c>
      <c r="V63" s="180">
        <f>'EnC1_2017-22_DEAL_ONF_Animation'!O63+'EnC2_2018-22_FEDER_ONF_Conserv'!O63+'EnC3_2019-21_OFB-DEAL_ONF_Coli'!O63+'EnC4_2018-20_MTE_ONF_MIGBio'!O63+'EnC5_2020_DEAL_Titè_IPA Desira'!O63+'Sol1_2018_DEAL_ONF_Lutte IC DSD'!O63+'Sol2_2019_DEAL_ONF_Lutte IC'!O63+'€8-xxxx(AAAA-AAAA)'!O63+'€9-xxxx(AAAA-AAAA)'!O63+'€10-xxxx(AAAA-AAAA)'!O63+'€11-xxxx(AAAA-AAAA)'!O63+'€12-xxxx(AAAA-AAAA)'!O63+'€13-xxxx(AAAA-AAAA)'!O63+'€14-xxxx(AAAA-AAAA)'!O63+'€15-xxxx(AAAA-AAAA)'!O63+'€16-xxxx(AAAA-AAAA)'!O63+'€17-xxxx(AAAA-AAAA)'!O63+'€18-xxxx(AAAA-AAAA)'!O63+'€19-xxxx(AAAA-AAAA)'!O63+'€20-xxxx(AAAA-AAAA)'!O63</f>
        <v>0</v>
      </c>
      <c r="W63" s="224">
        <f>'EnC1_2017-22_DEAL_ONF_Animation'!P63+'EnC2_2018-22_FEDER_ONF_Conserv'!P63+'EnC3_2019-21_OFB-DEAL_ONF_Coli'!P63+'EnC4_2018-20_MTE_ONF_MIGBio'!P63+'EnC5_2020_DEAL_Titè_IPA Desira'!P63+'Sol1_2018_DEAL_ONF_Lutte IC DSD'!P63+'Sol2_2019_DEAL_ONF_Lutte IC'!P63+'€8-xxxx(AAAA-AAAA)'!P63+'€9-xxxx(AAAA-AAAA)'!P63+'€10-xxxx(AAAA-AAAA)'!P63+'€11-xxxx(AAAA-AAAA)'!P63+'€12-xxxx(AAAA-AAAA)'!P63+'€13-xxxx(AAAA-AAAA)'!P63+'€14-xxxx(AAAA-AAAA)'!P63+'€15-xxxx(AAAA-AAAA)'!P63+'€16-xxxx(AAAA-AAAA)'!P63+'€17-xxxx(AAAA-AAAA)'!P63+'€18-xxxx(AAAA-AAAA)'!P63+'€19-xxxx(AAAA-AAAA)'!P63+'€20-xxxx(AAAA-AAAA)'!P63</f>
        <v>0</v>
      </c>
      <c r="X63" s="149">
        <f>'EnC1_2017-22_DEAL_ONF_Animation'!Q63+'EnC2_2018-22_FEDER_ONF_Conserv'!Q63+'EnC3_2019-21_OFB-DEAL_ONF_Coli'!Q63+'EnC4_2018-20_MTE_ONF_MIGBio'!Q63+'EnC5_2020_DEAL_Titè_IPA Desira'!Q63+'Sol1_2018_DEAL_ONF_Lutte IC DSD'!Q63+'Sol2_2019_DEAL_ONF_Lutte IC'!Q63+'€8-xxxx(AAAA-AAAA)'!Q63+'€9-xxxx(AAAA-AAAA)'!Q63+'€10-xxxx(AAAA-AAAA)'!Q63+'€11-xxxx(AAAA-AAAA)'!Q63+'€12-xxxx(AAAA-AAAA)'!Q63+'€13-xxxx(AAAA-AAAA)'!Q63+'€14-xxxx(AAAA-AAAA)'!Q63+'€15-xxxx(AAAA-AAAA)'!Q63+'€16-xxxx(AAAA-AAAA)'!Q63+'€17-xxxx(AAAA-AAAA)'!Q63+'€18-xxxx(AAAA-AAAA)'!Q63+'€19-xxxx(AAAA-AAAA)'!Q63+'€20-xxxx(AAAA-AAAA)'!Q63</f>
        <v>0</v>
      </c>
      <c r="Y63" s="149">
        <f>'EnC1_2017-22_DEAL_ONF_Animation'!R63+'EnC2_2018-22_FEDER_ONF_Conserv'!R63+'EnC3_2019-21_OFB-DEAL_ONF_Coli'!R63+'EnC4_2018-20_MTE_ONF_MIGBio'!R63+'EnC5_2020_DEAL_Titè_IPA Desira'!R63+'Sol1_2018_DEAL_ONF_Lutte IC DSD'!R63+'Sol2_2019_DEAL_ONF_Lutte IC'!R63+'€8-xxxx(AAAA-AAAA)'!R63+'€9-xxxx(AAAA-AAAA)'!R63+'€10-xxxx(AAAA-AAAA)'!R63+'€11-xxxx(AAAA-AAAA)'!R63+'€12-xxxx(AAAA-AAAA)'!R63+'€13-xxxx(AAAA-AAAA)'!R63+'€14-xxxx(AAAA-AAAA)'!R63+'€15-xxxx(AAAA-AAAA)'!R63+'€16-xxxx(AAAA-AAAA)'!R63+'€17-xxxx(AAAA-AAAA)'!R63+'€18-xxxx(AAAA-AAAA)'!R63+'€19-xxxx(AAAA-AAAA)'!R63+'€20-xxxx(AAAA-AAAA)'!R63</f>
        <v>0</v>
      </c>
      <c r="Z63" s="150">
        <f>'EnC1_2017-22_DEAL_ONF_Animation'!S63+'EnC2_2018-22_FEDER_ONF_Conserv'!S63+'EnC3_2019-21_OFB-DEAL_ONF_Coli'!S63+'EnC4_2018-20_MTE_ONF_MIGBio'!S63+'EnC5_2020_DEAL_Titè_IPA Desira'!S63+'Sol1_2018_DEAL_ONF_Lutte IC DSD'!S63+'Sol2_2019_DEAL_ONF_Lutte IC'!S63+'€8-xxxx(AAAA-AAAA)'!S63+'€9-xxxx(AAAA-AAAA)'!S63+'€10-xxxx(AAAA-AAAA)'!S63+'€11-xxxx(AAAA-AAAA)'!S63+'€12-xxxx(AAAA-AAAA)'!S63+'€13-xxxx(AAAA-AAAA)'!S63+'€14-xxxx(AAAA-AAAA)'!S63+'€15-xxxx(AAAA-AAAA)'!S63+'€16-xxxx(AAAA-AAAA)'!S63+'€17-xxxx(AAAA-AAAA)'!S63+'€18-xxxx(AAAA-AAAA)'!S63+'€19-xxxx(AAAA-AAAA)'!S63+'€20-xxxx(AAAA-AAAA)'!S63</f>
        <v>0</v>
      </c>
      <c r="AA63" s="182">
        <f>'EnC1_2017-22_DEAL_ONF_Animation'!T63+'EnC2_2018-22_FEDER_ONF_Conserv'!T63+'EnC3_2019-21_OFB-DEAL_ONF_Coli'!T63+'EnC4_2018-20_MTE_ONF_MIGBio'!T63+'EnC5_2020_DEAL_Titè_IPA Desira'!T63+'Sol1_2018_DEAL_ONF_Lutte IC DSD'!T63+'Sol2_2019_DEAL_ONF_Lutte IC'!T63+'€8-xxxx(AAAA-AAAA)'!T63+'€9-xxxx(AAAA-AAAA)'!T63+'€10-xxxx(AAAA-AAAA)'!T63+'€11-xxxx(AAAA-AAAA)'!T63+'€12-xxxx(AAAA-AAAA)'!T63+'€13-xxxx(AAAA-AAAA)'!T63+'€14-xxxx(AAAA-AAAA)'!T63+'€15-xxxx(AAAA-AAAA)'!T63+'€16-xxxx(AAAA-AAAA)'!T63+'€17-xxxx(AAAA-AAAA)'!T63+'€18-xxxx(AAAA-AAAA)'!T63+'€19-xxxx(AAAA-AAAA)'!T63+'€20-xxxx(AAAA-AAAA)'!T63</f>
        <v>-5000</v>
      </c>
      <c r="AB63" s="183">
        <f>'EnC1_2017-22_DEAL_ONF_Animation'!U63+'EnC2_2018-22_FEDER_ONF_Conserv'!U63+'EnC3_2019-21_OFB-DEAL_ONF_Coli'!U63+'EnC4_2018-20_MTE_ONF_MIGBio'!U63+'EnC5_2020_DEAL_Titè_IPA Desira'!U63+'Sol1_2018_DEAL_ONF_Lutte IC DSD'!U63+'Sol2_2019_DEAL_ONF_Lutte IC'!U63+'€8-xxxx(AAAA-AAAA)'!U63+'€9-xxxx(AAAA-AAAA)'!U63+'€10-xxxx(AAAA-AAAA)'!U63+'€11-xxxx(AAAA-AAAA)'!U63+'€12-xxxx(AAAA-AAAA)'!U63+'€13-xxxx(AAAA-AAAA)'!U63+'€14-xxxx(AAAA-AAAA)'!U63+'€15-xxxx(AAAA-AAAA)'!U63+'€16-xxxx(AAAA-AAAA)'!U63+'€17-xxxx(AAAA-AAAA)'!U63+'€18-xxxx(AAAA-AAAA)'!U63+'€19-xxxx(AAAA-AAAA)'!U63+'€20-xxxx(AAAA-AAAA)'!U63</f>
        <v>-1000</v>
      </c>
      <c r="AC63" s="225">
        <f>'EnC1_2017-22_DEAL_ONF_Animation'!V63+'EnC2_2018-22_FEDER_ONF_Conserv'!V63+'EnC3_2019-21_OFB-DEAL_ONF_Coli'!V63+'EnC4_2018-20_MTE_ONF_MIGBio'!V63+'EnC5_2020_DEAL_Titè_IPA Desira'!V63+'Sol1_2018_DEAL_ONF_Lutte IC DSD'!V63+'Sol2_2019_DEAL_ONF_Lutte IC'!V63+'€8-xxxx(AAAA-AAAA)'!V63+'€9-xxxx(AAAA-AAAA)'!V63+'€10-xxxx(AAAA-AAAA)'!V63+'€11-xxxx(AAAA-AAAA)'!V63+'€12-xxxx(AAAA-AAAA)'!V63+'€13-xxxx(AAAA-AAAA)'!V63+'€14-xxxx(AAAA-AAAA)'!V63+'€15-xxxx(AAAA-AAAA)'!V63+'€16-xxxx(AAAA-AAAA)'!V63+'€17-xxxx(AAAA-AAAA)'!V63+'€18-xxxx(AAAA-AAAA)'!V63+'€19-xxxx(AAAA-AAAA)'!V63+'€20-xxxx(AAAA-AAAA)'!V63</f>
        <v>-1000</v>
      </c>
      <c r="AD63" s="184">
        <f>'EnC1_2017-22_DEAL_ONF_Animation'!W63+'EnC2_2018-22_FEDER_ONF_Conserv'!W63+'EnC3_2019-21_OFB-DEAL_ONF_Coli'!W63+'EnC4_2018-20_MTE_ONF_MIGBio'!W63+'EnC5_2020_DEAL_Titè_IPA Desira'!W63+'Sol1_2018_DEAL_ONF_Lutte IC DSD'!W63+'Sol2_2019_DEAL_ONF_Lutte IC'!W63+'€8-xxxx(AAAA-AAAA)'!W63+'€9-xxxx(AAAA-AAAA)'!W63+'€10-xxxx(AAAA-AAAA)'!W63+'€11-xxxx(AAAA-AAAA)'!W63+'€12-xxxx(AAAA-AAAA)'!W63+'€13-xxxx(AAAA-AAAA)'!W63+'€14-xxxx(AAAA-AAAA)'!W63+'€15-xxxx(AAAA-AAAA)'!W63+'€16-xxxx(AAAA-AAAA)'!W63+'€17-xxxx(AAAA-AAAA)'!W63+'€18-xxxx(AAAA-AAAA)'!W63+'€19-xxxx(AAAA-AAAA)'!W63+'€20-xxxx(AAAA-AAAA)'!W63</f>
        <v>-1000</v>
      </c>
      <c r="AE63" s="184">
        <f>'EnC1_2017-22_DEAL_ONF_Animation'!X63+'EnC2_2018-22_FEDER_ONF_Conserv'!X63+'EnC3_2019-21_OFB-DEAL_ONF_Coli'!X63+'EnC4_2018-20_MTE_ONF_MIGBio'!X63+'EnC5_2020_DEAL_Titè_IPA Desira'!X63+'Sol1_2018_DEAL_ONF_Lutte IC DSD'!X63+'Sol2_2019_DEAL_ONF_Lutte IC'!X63+'€8-xxxx(AAAA-AAAA)'!X63+'€9-xxxx(AAAA-AAAA)'!X63+'€10-xxxx(AAAA-AAAA)'!X63+'€11-xxxx(AAAA-AAAA)'!X63+'€12-xxxx(AAAA-AAAA)'!X63+'€13-xxxx(AAAA-AAAA)'!X63+'€14-xxxx(AAAA-AAAA)'!X63+'€15-xxxx(AAAA-AAAA)'!X63+'€16-xxxx(AAAA-AAAA)'!X63+'€17-xxxx(AAAA-AAAA)'!X63+'€18-xxxx(AAAA-AAAA)'!X63+'€19-xxxx(AAAA-AAAA)'!X63+'€20-xxxx(AAAA-AAAA)'!X63</f>
        <v>-1000</v>
      </c>
      <c r="AF63" s="185">
        <f>'EnC1_2017-22_DEAL_ONF_Animation'!Y63+'EnC2_2018-22_FEDER_ONF_Conserv'!Y63+'EnC3_2019-21_OFB-DEAL_ONF_Coli'!Y63+'EnC4_2018-20_MTE_ONF_MIGBio'!Y63+'EnC5_2020_DEAL_Titè_IPA Desira'!Y63+'Sol1_2018_DEAL_ONF_Lutte IC DSD'!Y63+'Sol2_2019_DEAL_ONF_Lutte IC'!Y63+'€8-xxxx(AAAA-AAAA)'!Y63+'€9-xxxx(AAAA-AAAA)'!Y63+'€10-xxxx(AAAA-AAAA)'!Y63+'€11-xxxx(AAAA-AAAA)'!Y63+'€12-xxxx(AAAA-AAAA)'!Y63+'€13-xxxx(AAAA-AAAA)'!Y63+'€14-xxxx(AAAA-AAAA)'!Y63+'€15-xxxx(AAAA-AAAA)'!Y63+'€16-xxxx(AAAA-AAAA)'!Y63+'€17-xxxx(AAAA-AAAA)'!Y63+'€18-xxxx(AAAA-AAAA)'!Y63+'€19-xxxx(AAAA-AAAA)'!Y63+'€20-xxxx(AAAA-AAAA)'!Y63</f>
        <v>-1000</v>
      </c>
      <c r="AG63" s="186">
        <f t="shared" si="58"/>
        <v>2500</v>
      </c>
      <c r="AH63" s="187">
        <f t="shared" si="48"/>
        <v>-250</v>
      </c>
      <c r="AI63" s="678">
        <f t="shared" si="60"/>
        <v>-250</v>
      </c>
      <c r="AJ63" s="679">
        <f t="shared" si="61"/>
        <v>1000</v>
      </c>
      <c r="AK63" s="679">
        <f t="shared" si="62"/>
        <v>1000</v>
      </c>
      <c r="AL63" s="680">
        <f t="shared" si="63"/>
        <v>1000</v>
      </c>
      <c r="AM63" s="186">
        <f t="shared" si="64"/>
        <v>-2500</v>
      </c>
      <c r="AN63" s="187">
        <f t="shared" si="65"/>
        <v>-1250</v>
      </c>
      <c r="AO63" s="678">
        <f t="shared" si="66"/>
        <v>-1250</v>
      </c>
      <c r="AP63" s="679">
        <f t="shared" si="67"/>
        <v>0</v>
      </c>
      <c r="AQ63" s="679">
        <f t="shared" si="68"/>
        <v>0</v>
      </c>
      <c r="AR63" s="681">
        <f t="shared" si="69"/>
        <v>0</v>
      </c>
      <c r="AS63" s="43"/>
      <c r="AT63" s="18"/>
      <c r="AU63" s="18"/>
    </row>
    <row r="64" spans="1:47" s="38" customFormat="1" ht="12.65" customHeight="1">
      <c r="A64" s="23"/>
      <c r="B64" s="1116"/>
      <c r="C64" s="1230"/>
      <c r="D64" s="1119"/>
      <c r="E64" s="1122"/>
      <c r="F64" s="1135"/>
      <c r="G64" s="494" t="s">
        <v>108</v>
      </c>
      <c r="H64" s="855"/>
      <c r="I64" s="830"/>
      <c r="J64" s="842"/>
      <c r="K64" s="856"/>
      <c r="L64" s="856"/>
      <c r="M64" s="857"/>
      <c r="N64" s="494" t="s">
        <v>108</v>
      </c>
      <c r="O64" s="188">
        <f>'EnC1_2017-22_DEAL_ONF_Animation'!H64+'EnC2_2018-22_FEDER_ONF_Conserv'!H64+'EnC3_2019-21_OFB-DEAL_ONF_Coli'!H64+'EnC4_2018-20_MTE_ONF_MIGBio'!H64+'EnC5_2020_DEAL_Titè_IPA Desira'!H64+'Sol1_2018_DEAL_ONF_Lutte IC DSD'!H64+'Sol2_2019_DEAL_ONF_Lutte IC'!H64+'€8-xxxx(AAAA-AAAA)'!H64+'€9-xxxx(AAAA-AAAA)'!H64+'€10-xxxx(AAAA-AAAA)'!H64+'€11-xxxx(AAAA-AAAA)'!H64+'€12-xxxx(AAAA-AAAA)'!H64+'€13-xxxx(AAAA-AAAA)'!H64+'€14-xxxx(AAAA-AAAA)'!H64+'€15-xxxx(AAAA-AAAA)'!H64+'€16-xxxx(AAAA-AAAA)'!H64+'€17-xxxx(AAAA-AAAA)'!H64+'€18-xxxx(AAAA-AAAA)'!H64+'€19-xxxx(AAAA-AAAA)'!H64+'€20-xxxx(AAAA-AAAA)'!H64</f>
        <v>5000</v>
      </c>
      <c r="P64" s="189">
        <f>'EnC1_2017-22_DEAL_ONF_Animation'!I64+'EnC2_2018-22_FEDER_ONF_Conserv'!I64+'EnC3_2019-21_OFB-DEAL_ONF_Coli'!I64+'EnC4_2018-20_MTE_ONF_MIGBio'!I64+'EnC5_2020_DEAL_Titè_IPA Desira'!I64+'Sol1_2018_DEAL_ONF_Lutte IC DSD'!I64+'Sol2_2019_DEAL_ONF_Lutte IC'!I64+'€8-xxxx(AAAA-AAAA)'!I64+'€9-xxxx(AAAA-AAAA)'!I64+'€10-xxxx(AAAA-AAAA)'!I64+'€11-xxxx(AAAA-AAAA)'!I64+'€12-xxxx(AAAA-AAAA)'!I64+'€13-xxxx(AAAA-AAAA)'!I64+'€14-xxxx(AAAA-AAAA)'!I64+'€15-xxxx(AAAA-AAAA)'!I64+'€16-xxxx(AAAA-AAAA)'!I64+'€17-xxxx(AAAA-AAAA)'!I64+'€18-xxxx(AAAA-AAAA)'!I64+'€19-xxxx(AAAA-AAAA)'!I64+'€20-xxxx(AAAA-AAAA)'!I64</f>
        <v>1000</v>
      </c>
      <c r="Q64" s="226">
        <f>'EnC1_2017-22_DEAL_ONF_Animation'!J64+'EnC2_2018-22_FEDER_ONF_Conserv'!J64+'EnC3_2019-21_OFB-DEAL_ONF_Coli'!J64+'EnC4_2018-20_MTE_ONF_MIGBio'!J64+'EnC5_2020_DEAL_Titè_IPA Desira'!J64+'Sol1_2018_DEAL_ONF_Lutte IC DSD'!J64+'Sol2_2019_DEAL_ONF_Lutte IC'!J64+'€8-xxxx(AAAA-AAAA)'!J64+'€9-xxxx(AAAA-AAAA)'!J64+'€10-xxxx(AAAA-AAAA)'!J64+'€11-xxxx(AAAA-AAAA)'!J64+'€12-xxxx(AAAA-AAAA)'!J64+'€13-xxxx(AAAA-AAAA)'!J64+'€14-xxxx(AAAA-AAAA)'!J64+'€15-xxxx(AAAA-AAAA)'!J64+'€16-xxxx(AAAA-AAAA)'!J64+'€17-xxxx(AAAA-AAAA)'!J64+'€18-xxxx(AAAA-AAAA)'!J64+'€19-xxxx(AAAA-AAAA)'!J64+'€20-xxxx(AAAA-AAAA)'!J64</f>
        <v>1000</v>
      </c>
      <c r="R64" s="153">
        <f>'EnC1_2017-22_DEAL_ONF_Animation'!K64+'EnC2_2018-22_FEDER_ONF_Conserv'!K64+'EnC3_2019-21_OFB-DEAL_ONF_Coli'!K64+'EnC4_2018-20_MTE_ONF_MIGBio'!K64+'EnC5_2020_DEAL_Titè_IPA Desira'!K64+'Sol1_2018_DEAL_ONF_Lutte IC DSD'!K64+'Sol2_2019_DEAL_ONF_Lutte IC'!K64+'€8-xxxx(AAAA-AAAA)'!K64+'€9-xxxx(AAAA-AAAA)'!K64+'€10-xxxx(AAAA-AAAA)'!K64+'€11-xxxx(AAAA-AAAA)'!K64+'€12-xxxx(AAAA-AAAA)'!K64+'€13-xxxx(AAAA-AAAA)'!K64+'€14-xxxx(AAAA-AAAA)'!K64+'€15-xxxx(AAAA-AAAA)'!K64+'€16-xxxx(AAAA-AAAA)'!K64+'€17-xxxx(AAAA-AAAA)'!K64+'€18-xxxx(AAAA-AAAA)'!K64+'€19-xxxx(AAAA-AAAA)'!K64+'€20-xxxx(AAAA-AAAA)'!K64</f>
        <v>1000</v>
      </c>
      <c r="S64" s="153">
        <f>'EnC1_2017-22_DEAL_ONF_Animation'!L64+'EnC2_2018-22_FEDER_ONF_Conserv'!L64+'EnC3_2019-21_OFB-DEAL_ONF_Coli'!L64+'EnC4_2018-20_MTE_ONF_MIGBio'!L64+'EnC5_2020_DEAL_Titè_IPA Desira'!L64+'Sol1_2018_DEAL_ONF_Lutte IC DSD'!L64+'Sol2_2019_DEAL_ONF_Lutte IC'!L64+'€8-xxxx(AAAA-AAAA)'!L64+'€9-xxxx(AAAA-AAAA)'!L64+'€10-xxxx(AAAA-AAAA)'!L64+'€11-xxxx(AAAA-AAAA)'!L64+'€12-xxxx(AAAA-AAAA)'!L64+'€13-xxxx(AAAA-AAAA)'!L64+'€14-xxxx(AAAA-AAAA)'!L64+'€15-xxxx(AAAA-AAAA)'!L64+'€16-xxxx(AAAA-AAAA)'!L64+'€17-xxxx(AAAA-AAAA)'!L64+'€18-xxxx(AAAA-AAAA)'!L64+'€19-xxxx(AAAA-AAAA)'!L64+'€20-xxxx(AAAA-AAAA)'!L64</f>
        <v>1000</v>
      </c>
      <c r="T64" s="190">
        <f>'EnC1_2017-22_DEAL_ONF_Animation'!M64+'EnC2_2018-22_FEDER_ONF_Conserv'!M64+'EnC3_2019-21_OFB-DEAL_ONF_Coli'!M64+'EnC4_2018-20_MTE_ONF_MIGBio'!M64+'EnC5_2020_DEAL_Titè_IPA Desira'!M64+'Sol1_2018_DEAL_ONF_Lutte IC DSD'!M64+'Sol2_2019_DEAL_ONF_Lutte IC'!M64+'€8-xxxx(AAAA-AAAA)'!M64+'€9-xxxx(AAAA-AAAA)'!M64+'€10-xxxx(AAAA-AAAA)'!M64+'€11-xxxx(AAAA-AAAA)'!M64+'€12-xxxx(AAAA-AAAA)'!M64+'€13-xxxx(AAAA-AAAA)'!M64+'€14-xxxx(AAAA-AAAA)'!M64+'€15-xxxx(AAAA-AAAA)'!M64+'€16-xxxx(AAAA-AAAA)'!M64+'€17-xxxx(AAAA-AAAA)'!M64+'€18-xxxx(AAAA-AAAA)'!M64+'€19-xxxx(AAAA-AAAA)'!M64+'€20-xxxx(AAAA-AAAA)'!M64</f>
        <v>1000</v>
      </c>
      <c r="U64" s="188">
        <f>'EnC1_2017-22_DEAL_ONF_Animation'!N64+'EnC2_2018-22_FEDER_ONF_Conserv'!N64+'EnC3_2019-21_OFB-DEAL_ONF_Coli'!N64+'EnC4_2018-20_MTE_ONF_MIGBio'!N64+'EnC5_2020_DEAL_Titè_IPA Desira'!N64+'Sol1_2018_DEAL_ONF_Lutte IC DSD'!N64+'Sol2_2019_DEAL_ONF_Lutte IC'!N64+'€8-xxxx(AAAA-AAAA)'!N64+'€9-xxxx(AAAA-AAAA)'!N64+'€10-xxxx(AAAA-AAAA)'!N64+'€11-xxxx(AAAA-AAAA)'!N64+'€12-xxxx(AAAA-AAAA)'!N64+'€13-xxxx(AAAA-AAAA)'!N64+'€14-xxxx(AAAA-AAAA)'!N64+'€15-xxxx(AAAA-AAAA)'!N64+'€16-xxxx(AAAA-AAAA)'!N64+'€17-xxxx(AAAA-AAAA)'!N64+'€18-xxxx(AAAA-AAAA)'!N64+'€19-xxxx(AAAA-AAAA)'!N64+'€20-xxxx(AAAA-AAAA)'!N64</f>
        <v>0</v>
      </c>
      <c r="V64" s="189">
        <f>'EnC1_2017-22_DEAL_ONF_Animation'!O64+'EnC2_2018-22_FEDER_ONF_Conserv'!O64+'EnC3_2019-21_OFB-DEAL_ONF_Coli'!O64+'EnC4_2018-20_MTE_ONF_MIGBio'!O64+'EnC5_2020_DEAL_Titè_IPA Desira'!O64+'Sol1_2018_DEAL_ONF_Lutte IC DSD'!O64+'Sol2_2019_DEAL_ONF_Lutte IC'!O64+'€8-xxxx(AAAA-AAAA)'!O64+'€9-xxxx(AAAA-AAAA)'!O64+'€10-xxxx(AAAA-AAAA)'!O64+'€11-xxxx(AAAA-AAAA)'!O64+'€12-xxxx(AAAA-AAAA)'!O64+'€13-xxxx(AAAA-AAAA)'!O64+'€14-xxxx(AAAA-AAAA)'!O64+'€15-xxxx(AAAA-AAAA)'!O64+'€16-xxxx(AAAA-AAAA)'!O64+'€17-xxxx(AAAA-AAAA)'!O64+'€18-xxxx(AAAA-AAAA)'!O64+'€19-xxxx(AAAA-AAAA)'!O64+'€20-xxxx(AAAA-AAAA)'!O64</f>
        <v>0</v>
      </c>
      <c r="W64" s="226">
        <f>'EnC1_2017-22_DEAL_ONF_Animation'!P64+'EnC2_2018-22_FEDER_ONF_Conserv'!P64+'EnC3_2019-21_OFB-DEAL_ONF_Coli'!P64+'EnC4_2018-20_MTE_ONF_MIGBio'!P64+'EnC5_2020_DEAL_Titè_IPA Desira'!P64+'Sol1_2018_DEAL_ONF_Lutte IC DSD'!P64+'Sol2_2019_DEAL_ONF_Lutte IC'!P64+'€8-xxxx(AAAA-AAAA)'!P64+'€9-xxxx(AAAA-AAAA)'!P64+'€10-xxxx(AAAA-AAAA)'!P64+'€11-xxxx(AAAA-AAAA)'!P64+'€12-xxxx(AAAA-AAAA)'!P64+'€13-xxxx(AAAA-AAAA)'!P64+'€14-xxxx(AAAA-AAAA)'!P64+'€15-xxxx(AAAA-AAAA)'!P64+'€16-xxxx(AAAA-AAAA)'!P64+'€17-xxxx(AAAA-AAAA)'!P64+'€18-xxxx(AAAA-AAAA)'!P64+'€19-xxxx(AAAA-AAAA)'!P64+'€20-xxxx(AAAA-AAAA)'!P64</f>
        <v>0</v>
      </c>
      <c r="X64" s="153">
        <f>'EnC1_2017-22_DEAL_ONF_Animation'!Q64+'EnC2_2018-22_FEDER_ONF_Conserv'!Q64+'EnC3_2019-21_OFB-DEAL_ONF_Coli'!Q64+'EnC4_2018-20_MTE_ONF_MIGBio'!Q64+'EnC5_2020_DEAL_Titè_IPA Desira'!Q64+'Sol1_2018_DEAL_ONF_Lutte IC DSD'!Q64+'Sol2_2019_DEAL_ONF_Lutte IC'!Q64+'€8-xxxx(AAAA-AAAA)'!Q64+'€9-xxxx(AAAA-AAAA)'!Q64+'€10-xxxx(AAAA-AAAA)'!Q64+'€11-xxxx(AAAA-AAAA)'!Q64+'€12-xxxx(AAAA-AAAA)'!Q64+'€13-xxxx(AAAA-AAAA)'!Q64+'€14-xxxx(AAAA-AAAA)'!Q64+'€15-xxxx(AAAA-AAAA)'!Q64+'€16-xxxx(AAAA-AAAA)'!Q64+'€17-xxxx(AAAA-AAAA)'!Q64+'€18-xxxx(AAAA-AAAA)'!Q64+'€19-xxxx(AAAA-AAAA)'!Q64+'€20-xxxx(AAAA-AAAA)'!Q64</f>
        <v>0</v>
      </c>
      <c r="Y64" s="153">
        <f>'EnC1_2017-22_DEAL_ONF_Animation'!R64+'EnC2_2018-22_FEDER_ONF_Conserv'!R64+'EnC3_2019-21_OFB-DEAL_ONF_Coli'!R64+'EnC4_2018-20_MTE_ONF_MIGBio'!R64+'EnC5_2020_DEAL_Titè_IPA Desira'!R64+'Sol1_2018_DEAL_ONF_Lutte IC DSD'!R64+'Sol2_2019_DEAL_ONF_Lutte IC'!R64+'€8-xxxx(AAAA-AAAA)'!R64+'€9-xxxx(AAAA-AAAA)'!R64+'€10-xxxx(AAAA-AAAA)'!R64+'€11-xxxx(AAAA-AAAA)'!R64+'€12-xxxx(AAAA-AAAA)'!R64+'€13-xxxx(AAAA-AAAA)'!R64+'€14-xxxx(AAAA-AAAA)'!R64+'€15-xxxx(AAAA-AAAA)'!R64+'€16-xxxx(AAAA-AAAA)'!R64+'€17-xxxx(AAAA-AAAA)'!R64+'€18-xxxx(AAAA-AAAA)'!R64+'€19-xxxx(AAAA-AAAA)'!R64+'€20-xxxx(AAAA-AAAA)'!R64</f>
        <v>0</v>
      </c>
      <c r="Z64" s="154">
        <f>'EnC1_2017-22_DEAL_ONF_Animation'!S64+'EnC2_2018-22_FEDER_ONF_Conserv'!S64+'EnC3_2019-21_OFB-DEAL_ONF_Coli'!S64+'EnC4_2018-20_MTE_ONF_MIGBio'!S64+'EnC5_2020_DEAL_Titè_IPA Desira'!S64+'Sol1_2018_DEAL_ONF_Lutte IC DSD'!S64+'Sol2_2019_DEAL_ONF_Lutte IC'!S64+'€8-xxxx(AAAA-AAAA)'!S64+'€9-xxxx(AAAA-AAAA)'!S64+'€10-xxxx(AAAA-AAAA)'!S64+'€11-xxxx(AAAA-AAAA)'!S64+'€12-xxxx(AAAA-AAAA)'!S64+'€13-xxxx(AAAA-AAAA)'!S64+'€14-xxxx(AAAA-AAAA)'!S64+'€15-xxxx(AAAA-AAAA)'!S64+'€16-xxxx(AAAA-AAAA)'!S64+'€17-xxxx(AAAA-AAAA)'!S64+'€18-xxxx(AAAA-AAAA)'!S64+'€19-xxxx(AAAA-AAAA)'!S64+'€20-xxxx(AAAA-AAAA)'!S64</f>
        <v>0</v>
      </c>
      <c r="AA64" s="191">
        <f>'EnC1_2017-22_DEAL_ONF_Animation'!T64+'EnC2_2018-22_FEDER_ONF_Conserv'!T64+'EnC3_2019-21_OFB-DEAL_ONF_Coli'!T64+'EnC4_2018-20_MTE_ONF_MIGBio'!T64+'EnC5_2020_DEAL_Titè_IPA Desira'!T64+'Sol1_2018_DEAL_ONF_Lutte IC DSD'!T64+'Sol2_2019_DEAL_ONF_Lutte IC'!T64+'€8-xxxx(AAAA-AAAA)'!T64+'€9-xxxx(AAAA-AAAA)'!T64+'€10-xxxx(AAAA-AAAA)'!T64+'€11-xxxx(AAAA-AAAA)'!T64+'€12-xxxx(AAAA-AAAA)'!T64+'€13-xxxx(AAAA-AAAA)'!T64+'€14-xxxx(AAAA-AAAA)'!T64+'€15-xxxx(AAAA-AAAA)'!T64+'€16-xxxx(AAAA-AAAA)'!T64+'€17-xxxx(AAAA-AAAA)'!T64+'€18-xxxx(AAAA-AAAA)'!T64+'€19-xxxx(AAAA-AAAA)'!T64+'€20-xxxx(AAAA-AAAA)'!T64</f>
        <v>-5000</v>
      </c>
      <c r="AB64" s="192">
        <f>'EnC1_2017-22_DEAL_ONF_Animation'!U64+'EnC2_2018-22_FEDER_ONF_Conserv'!U64+'EnC3_2019-21_OFB-DEAL_ONF_Coli'!U64+'EnC4_2018-20_MTE_ONF_MIGBio'!U64+'EnC5_2020_DEAL_Titè_IPA Desira'!U64+'Sol1_2018_DEAL_ONF_Lutte IC DSD'!U64+'Sol2_2019_DEAL_ONF_Lutte IC'!U64+'€8-xxxx(AAAA-AAAA)'!U64+'€9-xxxx(AAAA-AAAA)'!U64+'€10-xxxx(AAAA-AAAA)'!U64+'€11-xxxx(AAAA-AAAA)'!U64+'€12-xxxx(AAAA-AAAA)'!U64+'€13-xxxx(AAAA-AAAA)'!U64+'€14-xxxx(AAAA-AAAA)'!U64+'€15-xxxx(AAAA-AAAA)'!U64+'€16-xxxx(AAAA-AAAA)'!U64+'€17-xxxx(AAAA-AAAA)'!U64+'€18-xxxx(AAAA-AAAA)'!U64+'€19-xxxx(AAAA-AAAA)'!U64+'€20-xxxx(AAAA-AAAA)'!U64</f>
        <v>-1000</v>
      </c>
      <c r="AC64" s="227">
        <f>'EnC1_2017-22_DEAL_ONF_Animation'!V64+'EnC2_2018-22_FEDER_ONF_Conserv'!V64+'EnC3_2019-21_OFB-DEAL_ONF_Coli'!V64+'EnC4_2018-20_MTE_ONF_MIGBio'!V64+'EnC5_2020_DEAL_Titè_IPA Desira'!V64+'Sol1_2018_DEAL_ONF_Lutte IC DSD'!V64+'Sol2_2019_DEAL_ONF_Lutte IC'!V64+'€8-xxxx(AAAA-AAAA)'!V64+'€9-xxxx(AAAA-AAAA)'!V64+'€10-xxxx(AAAA-AAAA)'!V64+'€11-xxxx(AAAA-AAAA)'!V64+'€12-xxxx(AAAA-AAAA)'!V64+'€13-xxxx(AAAA-AAAA)'!V64+'€14-xxxx(AAAA-AAAA)'!V64+'€15-xxxx(AAAA-AAAA)'!V64+'€16-xxxx(AAAA-AAAA)'!V64+'€17-xxxx(AAAA-AAAA)'!V64+'€18-xxxx(AAAA-AAAA)'!V64+'€19-xxxx(AAAA-AAAA)'!V64+'€20-xxxx(AAAA-AAAA)'!V64</f>
        <v>-1000</v>
      </c>
      <c r="AD64" s="193">
        <f>'EnC1_2017-22_DEAL_ONF_Animation'!W64+'EnC2_2018-22_FEDER_ONF_Conserv'!W64+'EnC3_2019-21_OFB-DEAL_ONF_Coli'!W64+'EnC4_2018-20_MTE_ONF_MIGBio'!W64+'EnC5_2020_DEAL_Titè_IPA Desira'!W64+'Sol1_2018_DEAL_ONF_Lutte IC DSD'!W64+'Sol2_2019_DEAL_ONF_Lutte IC'!W64+'€8-xxxx(AAAA-AAAA)'!W64+'€9-xxxx(AAAA-AAAA)'!W64+'€10-xxxx(AAAA-AAAA)'!W64+'€11-xxxx(AAAA-AAAA)'!W64+'€12-xxxx(AAAA-AAAA)'!W64+'€13-xxxx(AAAA-AAAA)'!W64+'€14-xxxx(AAAA-AAAA)'!W64+'€15-xxxx(AAAA-AAAA)'!W64+'€16-xxxx(AAAA-AAAA)'!W64+'€17-xxxx(AAAA-AAAA)'!W64+'€18-xxxx(AAAA-AAAA)'!W64+'€19-xxxx(AAAA-AAAA)'!W64+'€20-xxxx(AAAA-AAAA)'!W64</f>
        <v>-1000</v>
      </c>
      <c r="AE64" s="193">
        <f>'EnC1_2017-22_DEAL_ONF_Animation'!X64+'EnC2_2018-22_FEDER_ONF_Conserv'!X64+'EnC3_2019-21_OFB-DEAL_ONF_Coli'!X64+'EnC4_2018-20_MTE_ONF_MIGBio'!X64+'EnC5_2020_DEAL_Titè_IPA Desira'!X64+'Sol1_2018_DEAL_ONF_Lutte IC DSD'!X64+'Sol2_2019_DEAL_ONF_Lutte IC'!X64+'€8-xxxx(AAAA-AAAA)'!X64+'€9-xxxx(AAAA-AAAA)'!X64+'€10-xxxx(AAAA-AAAA)'!X64+'€11-xxxx(AAAA-AAAA)'!X64+'€12-xxxx(AAAA-AAAA)'!X64+'€13-xxxx(AAAA-AAAA)'!X64+'€14-xxxx(AAAA-AAAA)'!X64+'€15-xxxx(AAAA-AAAA)'!X64+'€16-xxxx(AAAA-AAAA)'!X64+'€17-xxxx(AAAA-AAAA)'!X64+'€18-xxxx(AAAA-AAAA)'!X64+'€19-xxxx(AAAA-AAAA)'!X64+'€20-xxxx(AAAA-AAAA)'!X64</f>
        <v>-1000</v>
      </c>
      <c r="AF64" s="194">
        <f>'EnC1_2017-22_DEAL_ONF_Animation'!Y64+'EnC2_2018-22_FEDER_ONF_Conserv'!Y64+'EnC3_2019-21_OFB-DEAL_ONF_Coli'!Y64+'EnC4_2018-20_MTE_ONF_MIGBio'!Y64+'EnC5_2020_DEAL_Titè_IPA Desira'!Y64+'Sol1_2018_DEAL_ONF_Lutte IC DSD'!Y64+'Sol2_2019_DEAL_ONF_Lutte IC'!Y64+'€8-xxxx(AAAA-AAAA)'!Y64+'€9-xxxx(AAAA-AAAA)'!Y64+'€10-xxxx(AAAA-AAAA)'!Y64+'€11-xxxx(AAAA-AAAA)'!Y64+'€12-xxxx(AAAA-AAAA)'!Y64+'€13-xxxx(AAAA-AAAA)'!Y64+'€14-xxxx(AAAA-AAAA)'!Y64+'€15-xxxx(AAAA-AAAA)'!Y64+'€16-xxxx(AAAA-AAAA)'!Y64+'€17-xxxx(AAAA-AAAA)'!Y64+'€18-xxxx(AAAA-AAAA)'!Y64+'€19-xxxx(AAAA-AAAA)'!Y64+'€20-xxxx(AAAA-AAAA)'!Y64</f>
        <v>-1000</v>
      </c>
      <c r="AG64" s="195">
        <f t="shared" si="58"/>
        <v>5000</v>
      </c>
      <c r="AH64" s="196">
        <f t="shared" si="48"/>
        <v>1000</v>
      </c>
      <c r="AI64" s="641">
        <f t="shared" si="60"/>
        <v>1000</v>
      </c>
      <c r="AJ64" s="652">
        <f t="shared" si="61"/>
        <v>1000</v>
      </c>
      <c r="AK64" s="652">
        <f t="shared" si="62"/>
        <v>1000</v>
      </c>
      <c r="AL64" s="682">
        <f t="shared" si="63"/>
        <v>1000</v>
      </c>
      <c r="AM64" s="198">
        <f t="shared" si="64"/>
        <v>0</v>
      </c>
      <c r="AN64" s="196">
        <f t="shared" si="65"/>
        <v>0</v>
      </c>
      <c r="AO64" s="641">
        <f t="shared" si="66"/>
        <v>0</v>
      </c>
      <c r="AP64" s="652">
        <f t="shared" si="67"/>
        <v>0</v>
      </c>
      <c r="AQ64" s="652">
        <f t="shared" si="68"/>
        <v>0</v>
      </c>
      <c r="AR64" s="654">
        <f t="shared" si="69"/>
        <v>0</v>
      </c>
      <c r="AS64" s="44"/>
      <c r="AT64" s="18"/>
      <c r="AU64" s="18"/>
    </row>
    <row r="65" spans="1:47" s="38" customFormat="1" ht="12.65" customHeight="1">
      <c r="A65" s="23"/>
      <c r="B65" s="1116"/>
      <c r="C65" s="1230"/>
      <c r="D65" s="1119"/>
      <c r="E65" s="1122"/>
      <c r="F65" s="1135"/>
      <c r="G65" s="495" t="s">
        <v>109</v>
      </c>
      <c r="H65" s="836"/>
      <c r="I65" s="837"/>
      <c r="J65" s="858"/>
      <c r="K65" s="856"/>
      <c r="L65" s="856"/>
      <c r="M65" s="857"/>
      <c r="N65" s="495" t="s">
        <v>109</v>
      </c>
      <c r="O65" s="199">
        <f>'EnC1_2017-22_DEAL_ONF_Animation'!H65+'EnC2_2018-22_FEDER_ONF_Conserv'!H65+'EnC3_2019-21_OFB-DEAL_ONF_Coli'!H65+'EnC4_2018-20_MTE_ONF_MIGBio'!H65+'EnC5_2020_DEAL_Titè_IPA Desira'!H65+'Sol1_2018_DEAL_ONF_Lutte IC DSD'!H65+'Sol2_2019_DEAL_ONF_Lutte IC'!H65+'€8-xxxx(AAAA-AAAA)'!H65+'€9-xxxx(AAAA-AAAA)'!H65+'€10-xxxx(AAAA-AAAA)'!H65+'€11-xxxx(AAAA-AAAA)'!H65+'€12-xxxx(AAAA-AAAA)'!H65+'€13-xxxx(AAAA-AAAA)'!H65+'€14-xxxx(AAAA-AAAA)'!H65+'€15-xxxx(AAAA-AAAA)'!H65+'€16-xxxx(AAAA-AAAA)'!H65+'€17-xxxx(AAAA-AAAA)'!H65+'€18-xxxx(AAAA-AAAA)'!H65+'€19-xxxx(AAAA-AAAA)'!H65+'€20-xxxx(AAAA-AAAA)'!H65</f>
        <v>0</v>
      </c>
      <c r="P65" s="200">
        <f>'EnC1_2017-22_DEAL_ONF_Animation'!I65+'EnC2_2018-22_FEDER_ONF_Conserv'!I65+'EnC3_2019-21_OFB-DEAL_ONF_Coli'!I65+'EnC4_2018-20_MTE_ONF_MIGBio'!I65+'EnC5_2020_DEAL_Titè_IPA Desira'!I65+'Sol1_2018_DEAL_ONF_Lutte IC DSD'!I65+'Sol2_2019_DEAL_ONF_Lutte IC'!I65+'€8-xxxx(AAAA-AAAA)'!I65+'€9-xxxx(AAAA-AAAA)'!I65+'€10-xxxx(AAAA-AAAA)'!I65+'€11-xxxx(AAAA-AAAA)'!I65+'€12-xxxx(AAAA-AAAA)'!I65+'€13-xxxx(AAAA-AAAA)'!I65+'€14-xxxx(AAAA-AAAA)'!I65+'€15-xxxx(AAAA-AAAA)'!I65+'€16-xxxx(AAAA-AAAA)'!I65+'€17-xxxx(AAAA-AAAA)'!I65+'€18-xxxx(AAAA-AAAA)'!I65+'€19-xxxx(AAAA-AAAA)'!I65+'€20-xxxx(AAAA-AAAA)'!I65</f>
        <v>0</v>
      </c>
      <c r="Q65" s="229">
        <f>'EnC1_2017-22_DEAL_ONF_Animation'!J65+'EnC2_2018-22_FEDER_ONF_Conserv'!J65+'EnC3_2019-21_OFB-DEAL_ONF_Coli'!J65+'EnC4_2018-20_MTE_ONF_MIGBio'!J65+'EnC5_2020_DEAL_Titè_IPA Desira'!J65+'Sol1_2018_DEAL_ONF_Lutte IC DSD'!J65+'Sol2_2019_DEAL_ONF_Lutte IC'!J65+'€8-xxxx(AAAA-AAAA)'!J65+'€9-xxxx(AAAA-AAAA)'!J65+'€10-xxxx(AAAA-AAAA)'!J65+'€11-xxxx(AAAA-AAAA)'!J65+'€12-xxxx(AAAA-AAAA)'!J65+'€13-xxxx(AAAA-AAAA)'!J65+'€14-xxxx(AAAA-AAAA)'!J65+'€15-xxxx(AAAA-AAAA)'!J65+'€16-xxxx(AAAA-AAAA)'!J65+'€17-xxxx(AAAA-AAAA)'!J65+'€18-xxxx(AAAA-AAAA)'!J65+'€19-xxxx(AAAA-AAAA)'!J65+'€20-xxxx(AAAA-AAAA)'!J65</f>
        <v>0</v>
      </c>
      <c r="R65" s="153">
        <f>'EnC1_2017-22_DEAL_ONF_Animation'!K65+'EnC2_2018-22_FEDER_ONF_Conserv'!K65+'EnC3_2019-21_OFB-DEAL_ONF_Coli'!K65+'EnC4_2018-20_MTE_ONF_MIGBio'!K65+'EnC5_2020_DEAL_Titè_IPA Desira'!K65+'Sol1_2018_DEAL_ONF_Lutte IC DSD'!K65+'Sol2_2019_DEAL_ONF_Lutte IC'!K65+'€8-xxxx(AAAA-AAAA)'!K65+'€9-xxxx(AAAA-AAAA)'!K65+'€10-xxxx(AAAA-AAAA)'!K65+'€11-xxxx(AAAA-AAAA)'!K65+'€12-xxxx(AAAA-AAAA)'!K65+'€13-xxxx(AAAA-AAAA)'!K65+'€14-xxxx(AAAA-AAAA)'!K65+'€15-xxxx(AAAA-AAAA)'!K65+'€16-xxxx(AAAA-AAAA)'!K65+'€17-xxxx(AAAA-AAAA)'!K65+'€18-xxxx(AAAA-AAAA)'!K65+'€19-xxxx(AAAA-AAAA)'!K65+'€20-xxxx(AAAA-AAAA)'!K65</f>
        <v>0</v>
      </c>
      <c r="S65" s="153">
        <f>'EnC1_2017-22_DEAL_ONF_Animation'!L65+'EnC2_2018-22_FEDER_ONF_Conserv'!L65+'EnC3_2019-21_OFB-DEAL_ONF_Coli'!L65+'EnC4_2018-20_MTE_ONF_MIGBio'!L65+'EnC5_2020_DEAL_Titè_IPA Desira'!L65+'Sol1_2018_DEAL_ONF_Lutte IC DSD'!L65+'Sol2_2019_DEAL_ONF_Lutte IC'!L65+'€8-xxxx(AAAA-AAAA)'!L65+'€9-xxxx(AAAA-AAAA)'!L65+'€10-xxxx(AAAA-AAAA)'!L65+'€11-xxxx(AAAA-AAAA)'!L65+'€12-xxxx(AAAA-AAAA)'!L65+'€13-xxxx(AAAA-AAAA)'!L65+'€14-xxxx(AAAA-AAAA)'!L65+'€15-xxxx(AAAA-AAAA)'!L65+'€16-xxxx(AAAA-AAAA)'!L65+'€17-xxxx(AAAA-AAAA)'!L65+'€18-xxxx(AAAA-AAAA)'!L65+'€19-xxxx(AAAA-AAAA)'!L65+'€20-xxxx(AAAA-AAAA)'!L65</f>
        <v>0</v>
      </c>
      <c r="T65" s="190">
        <f>'EnC1_2017-22_DEAL_ONF_Animation'!M65+'EnC2_2018-22_FEDER_ONF_Conserv'!M65+'EnC3_2019-21_OFB-DEAL_ONF_Coli'!M65+'EnC4_2018-20_MTE_ONF_MIGBio'!M65+'EnC5_2020_DEAL_Titè_IPA Desira'!M65+'Sol1_2018_DEAL_ONF_Lutte IC DSD'!M65+'Sol2_2019_DEAL_ONF_Lutte IC'!M65+'€8-xxxx(AAAA-AAAA)'!M65+'€9-xxxx(AAAA-AAAA)'!M65+'€10-xxxx(AAAA-AAAA)'!M65+'€11-xxxx(AAAA-AAAA)'!M65+'€12-xxxx(AAAA-AAAA)'!M65+'€13-xxxx(AAAA-AAAA)'!M65+'€14-xxxx(AAAA-AAAA)'!M65+'€15-xxxx(AAAA-AAAA)'!M65+'€16-xxxx(AAAA-AAAA)'!M65+'€17-xxxx(AAAA-AAAA)'!M65+'€18-xxxx(AAAA-AAAA)'!M65+'€19-xxxx(AAAA-AAAA)'!M65+'€20-xxxx(AAAA-AAAA)'!M65</f>
        <v>0</v>
      </c>
      <c r="U65" s="199">
        <f>'EnC1_2017-22_DEAL_ONF_Animation'!N65+'EnC2_2018-22_FEDER_ONF_Conserv'!N65+'EnC3_2019-21_OFB-DEAL_ONF_Coli'!N65+'EnC4_2018-20_MTE_ONF_MIGBio'!N65+'EnC5_2020_DEAL_Titè_IPA Desira'!N65+'Sol1_2018_DEAL_ONF_Lutte IC DSD'!N65+'Sol2_2019_DEAL_ONF_Lutte IC'!N65+'€8-xxxx(AAAA-AAAA)'!N65+'€9-xxxx(AAAA-AAAA)'!N65+'€10-xxxx(AAAA-AAAA)'!N65+'€11-xxxx(AAAA-AAAA)'!N65+'€12-xxxx(AAAA-AAAA)'!N65+'€13-xxxx(AAAA-AAAA)'!N65+'€14-xxxx(AAAA-AAAA)'!N65+'€15-xxxx(AAAA-AAAA)'!N65+'€16-xxxx(AAAA-AAAA)'!N65+'€17-xxxx(AAAA-AAAA)'!N65+'€18-xxxx(AAAA-AAAA)'!N65+'€19-xxxx(AAAA-AAAA)'!N65+'€20-xxxx(AAAA-AAAA)'!N65</f>
        <v>0</v>
      </c>
      <c r="V65" s="200">
        <f>'EnC1_2017-22_DEAL_ONF_Animation'!O65+'EnC2_2018-22_FEDER_ONF_Conserv'!O65+'EnC3_2019-21_OFB-DEAL_ONF_Coli'!O65+'EnC4_2018-20_MTE_ONF_MIGBio'!O65+'EnC5_2020_DEAL_Titè_IPA Desira'!O65+'Sol1_2018_DEAL_ONF_Lutte IC DSD'!O65+'Sol2_2019_DEAL_ONF_Lutte IC'!O65+'€8-xxxx(AAAA-AAAA)'!O65+'€9-xxxx(AAAA-AAAA)'!O65+'€10-xxxx(AAAA-AAAA)'!O65+'€11-xxxx(AAAA-AAAA)'!O65+'€12-xxxx(AAAA-AAAA)'!O65+'€13-xxxx(AAAA-AAAA)'!O65+'€14-xxxx(AAAA-AAAA)'!O65+'€15-xxxx(AAAA-AAAA)'!O65+'€16-xxxx(AAAA-AAAA)'!O65+'€17-xxxx(AAAA-AAAA)'!O65+'€18-xxxx(AAAA-AAAA)'!O65+'€19-xxxx(AAAA-AAAA)'!O65+'€20-xxxx(AAAA-AAAA)'!O65</f>
        <v>0</v>
      </c>
      <c r="W65" s="229">
        <f>'EnC1_2017-22_DEAL_ONF_Animation'!P65+'EnC2_2018-22_FEDER_ONF_Conserv'!P65+'EnC3_2019-21_OFB-DEAL_ONF_Coli'!P65+'EnC4_2018-20_MTE_ONF_MIGBio'!P65+'EnC5_2020_DEAL_Titè_IPA Desira'!P65+'Sol1_2018_DEAL_ONF_Lutte IC DSD'!P65+'Sol2_2019_DEAL_ONF_Lutte IC'!P65+'€8-xxxx(AAAA-AAAA)'!P65+'€9-xxxx(AAAA-AAAA)'!P65+'€10-xxxx(AAAA-AAAA)'!P65+'€11-xxxx(AAAA-AAAA)'!P65+'€12-xxxx(AAAA-AAAA)'!P65+'€13-xxxx(AAAA-AAAA)'!P65+'€14-xxxx(AAAA-AAAA)'!P65+'€15-xxxx(AAAA-AAAA)'!P65+'€16-xxxx(AAAA-AAAA)'!P65+'€17-xxxx(AAAA-AAAA)'!P65+'€18-xxxx(AAAA-AAAA)'!P65+'€19-xxxx(AAAA-AAAA)'!P65+'€20-xxxx(AAAA-AAAA)'!P65</f>
        <v>0</v>
      </c>
      <c r="X65" s="153">
        <f>'EnC1_2017-22_DEAL_ONF_Animation'!Q65+'EnC2_2018-22_FEDER_ONF_Conserv'!Q65+'EnC3_2019-21_OFB-DEAL_ONF_Coli'!Q65+'EnC4_2018-20_MTE_ONF_MIGBio'!Q65+'EnC5_2020_DEAL_Titè_IPA Desira'!Q65+'Sol1_2018_DEAL_ONF_Lutte IC DSD'!Q65+'Sol2_2019_DEAL_ONF_Lutte IC'!Q65+'€8-xxxx(AAAA-AAAA)'!Q65+'€9-xxxx(AAAA-AAAA)'!Q65+'€10-xxxx(AAAA-AAAA)'!Q65+'€11-xxxx(AAAA-AAAA)'!Q65+'€12-xxxx(AAAA-AAAA)'!Q65+'€13-xxxx(AAAA-AAAA)'!Q65+'€14-xxxx(AAAA-AAAA)'!Q65+'€15-xxxx(AAAA-AAAA)'!Q65+'€16-xxxx(AAAA-AAAA)'!Q65+'€17-xxxx(AAAA-AAAA)'!Q65+'€18-xxxx(AAAA-AAAA)'!Q65+'€19-xxxx(AAAA-AAAA)'!Q65+'€20-xxxx(AAAA-AAAA)'!Q65</f>
        <v>0</v>
      </c>
      <c r="Y65" s="153">
        <f>'EnC1_2017-22_DEAL_ONF_Animation'!R65+'EnC2_2018-22_FEDER_ONF_Conserv'!R65+'EnC3_2019-21_OFB-DEAL_ONF_Coli'!R65+'EnC4_2018-20_MTE_ONF_MIGBio'!R65+'EnC5_2020_DEAL_Titè_IPA Desira'!R65+'Sol1_2018_DEAL_ONF_Lutte IC DSD'!R65+'Sol2_2019_DEAL_ONF_Lutte IC'!R65+'€8-xxxx(AAAA-AAAA)'!R65+'€9-xxxx(AAAA-AAAA)'!R65+'€10-xxxx(AAAA-AAAA)'!R65+'€11-xxxx(AAAA-AAAA)'!R65+'€12-xxxx(AAAA-AAAA)'!R65+'€13-xxxx(AAAA-AAAA)'!R65+'€14-xxxx(AAAA-AAAA)'!R65+'€15-xxxx(AAAA-AAAA)'!R65+'€16-xxxx(AAAA-AAAA)'!R65+'€17-xxxx(AAAA-AAAA)'!R65+'€18-xxxx(AAAA-AAAA)'!R65+'€19-xxxx(AAAA-AAAA)'!R65+'€20-xxxx(AAAA-AAAA)'!R65</f>
        <v>0</v>
      </c>
      <c r="Z65" s="154">
        <f>'EnC1_2017-22_DEAL_ONF_Animation'!S65+'EnC2_2018-22_FEDER_ONF_Conserv'!S65+'EnC3_2019-21_OFB-DEAL_ONF_Coli'!S65+'EnC4_2018-20_MTE_ONF_MIGBio'!S65+'EnC5_2020_DEAL_Titè_IPA Desira'!S65+'Sol1_2018_DEAL_ONF_Lutte IC DSD'!S65+'Sol2_2019_DEAL_ONF_Lutte IC'!S65+'€8-xxxx(AAAA-AAAA)'!S65+'€9-xxxx(AAAA-AAAA)'!S65+'€10-xxxx(AAAA-AAAA)'!S65+'€11-xxxx(AAAA-AAAA)'!S65+'€12-xxxx(AAAA-AAAA)'!S65+'€13-xxxx(AAAA-AAAA)'!S65+'€14-xxxx(AAAA-AAAA)'!S65+'€15-xxxx(AAAA-AAAA)'!S65+'€16-xxxx(AAAA-AAAA)'!S65+'€17-xxxx(AAAA-AAAA)'!S65+'€18-xxxx(AAAA-AAAA)'!S65+'€19-xxxx(AAAA-AAAA)'!S65+'€20-xxxx(AAAA-AAAA)'!S65</f>
        <v>0</v>
      </c>
      <c r="AA65" s="201">
        <f>'EnC1_2017-22_DEAL_ONF_Animation'!T65+'EnC2_2018-22_FEDER_ONF_Conserv'!T65+'EnC3_2019-21_OFB-DEAL_ONF_Coli'!T65+'EnC4_2018-20_MTE_ONF_MIGBio'!T65+'EnC5_2020_DEAL_Titè_IPA Desira'!T65+'Sol1_2018_DEAL_ONF_Lutte IC DSD'!T65+'Sol2_2019_DEAL_ONF_Lutte IC'!T65+'€8-xxxx(AAAA-AAAA)'!T65+'€9-xxxx(AAAA-AAAA)'!T65+'€10-xxxx(AAAA-AAAA)'!T65+'€11-xxxx(AAAA-AAAA)'!T65+'€12-xxxx(AAAA-AAAA)'!T65+'€13-xxxx(AAAA-AAAA)'!T65+'€14-xxxx(AAAA-AAAA)'!T65+'€15-xxxx(AAAA-AAAA)'!T65+'€16-xxxx(AAAA-AAAA)'!T65+'€17-xxxx(AAAA-AAAA)'!T65+'€18-xxxx(AAAA-AAAA)'!T65+'€19-xxxx(AAAA-AAAA)'!T65+'€20-xxxx(AAAA-AAAA)'!T65</f>
        <v>0</v>
      </c>
      <c r="AB65" s="202">
        <f>'EnC1_2017-22_DEAL_ONF_Animation'!U65+'EnC2_2018-22_FEDER_ONF_Conserv'!U65+'EnC3_2019-21_OFB-DEAL_ONF_Coli'!U65+'EnC4_2018-20_MTE_ONF_MIGBio'!U65+'EnC5_2020_DEAL_Titè_IPA Desira'!U65+'Sol1_2018_DEAL_ONF_Lutte IC DSD'!U65+'Sol2_2019_DEAL_ONF_Lutte IC'!U65+'€8-xxxx(AAAA-AAAA)'!U65+'€9-xxxx(AAAA-AAAA)'!U65+'€10-xxxx(AAAA-AAAA)'!U65+'€11-xxxx(AAAA-AAAA)'!U65+'€12-xxxx(AAAA-AAAA)'!U65+'€13-xxxx(AAAA-AAAA)'!U65+'€14-xxxx(AAAA-AAAA)'!U65+'€15-xxxx(AAAA-AAAA)'!U65+'€16-xxxx(AAAA-AAAA)'!U65+'€17-xxxx(AAAA-AAAA)'!U65+'€18-xxxx(AAAA-AAAA)'!U65+'€19-xxxx(AAAA-AAAA)'!U65+'€20-xxxx(AAAA-AAAA)'!U65</f>
        <v>0</v>
      </c>
      <c r="AC65" s="230">
        <f>'EnC1_2017-22_DEAL_ONF_Animation'!V65+'EnC2_2018-22_FEDER_ONF_Conserv'!V65+'EnC3_2019-21_OFB-DEAL_ONF_Coli'!V65+'EnC4_2018-20_MTE_ONF_MIGBio'!V65+'EnC5_2020_DEAL_Titè_IPA Desira'!V65+'Sol1_2018_DEAL_ONF_Lutte IC DSD'!V65+'Sol2_2019_DEAL_ONF_Lutte IC'!V65+'€8-xxxx(AAAA-AAAA)'!V65+'€9-xxxx(AAAA-AAAA)'!V65+'€10-xxxx(AAAA-AAAA)'!V65+'€11-xxxx(AAAA-AAAA)'!V65+'€12-xxxx(AAAA-AAAA)'!V65+'€13-xxxx(AAAA-AAAA)'!V65+'€14-xxxx(AAAA-AAAA)'!V65+'€15-xxxx(AAAA-AAAA)'!V65+'€16-xxxx(AAAA-AAAA)'!V65+'€17-xxxx(AAAA-AAAA)'!V65+'€18-xxxx(AAAA-AAAA)'!V65+'€19-xxxx(AAAA-AAAA)'!V65+'€20-xxxx(AAAA-AAAA)'!V65</f>
        <v>0</v>
      </c>
      <c r="AD65" s="193">
        <f>'EnC1_2017-22_DEAL_ONF_Animation'!W65+'EnC2_2018-22_FEDER_ONF_Conserv'!W65+'EnC3_2019-21_OFB-DEAL_ONF_Coli'!W65+'EnC4_2018-20_MTE_ONF_MIGBio'!W65+'EnC5_2020_DEAL_Titè_IPA Desira'!W65+'Sol1_2018_DEAL_ONF_Lutte IC DSD'!W65+'Sol2_2019_DEAL_ONF_Lutte IC'!W65+'€8-xxxx(AAAA-AAAA)'!W65+'€9-xxxx(AAAA-AAAA)'!W65+'€10-xxxx(AAAA-AAAA)'!W65+'€11-xxxx(AAAA-AAAA)'!W65+'€12-xxxx(AAAA-AAAA)'!W65+'€13-xxxx(AAAA-AAAA)'!W65+'€14-xxxx(AAAA-AAAA)'!W65+'€15-xxxx(AAAA-AAAA)'!W65+'€16-xxxx(AAAA-AAAA)'!W65+'€17-xxxx(AAAA-AAAA)'!W65+'€18-xxxx(AAAA-AAAA)'!W65+'€19-xxxx(AAAA-AAAA)'!W65+'€20-xxxx(AAAA-AAAA)'!W65</f>
        <v>0</v>
      </c>
      <c r="AE65" s="193">
        <f>'EnC1_2017-22_DEAL_ONF_Animation'!X65+'EnC2_2018-22_FEDER_ONF_Conserv'!X65+'EnC3_2019-21_OFB-DEAL_ONF_Coli'!X65+'EnC4_2018-20_MTE_ONF_MIGBio'!X65+'EnC5_2020_DEAL_Titè_IPA Desira'!X65+'Sol1_2018_DEAL_ONF_Lutte IC DSD'!X65+'Sol2_2019_DEAL_ONF_Lutte IC'!X65+'€8-xxxx(AAAA-AAAA)'!X65+'€9-xxxx(AAAA-AAAA)'!X65+'€10-xxxx(AAAA-AAAA)'!X65+'€11-xxxx(AAAA-AAAA)'!X65+'€12-xxxx(AAAA-AAAA)'!X65+'€13-xxxx(AAAA-AAAA)'!X65+'€14-xxxx(AAAA-AAAA)'!X65+'€15-xxxx(AAAA-AAAA)'!X65+'€16-xxxx(AAAA-AAAA)'!X65+'€17-xxxx(AAAA-AAAA)'!X65+'€18-xxxx(AAAA-AAAA)'!X65+'€19-xxxx(AAAA-AAAA)'!X65+'€20-xxxx(AAAA-AAAA)'!X65</f>
        <v>0</v>
      </c>
      <c r="AF65" s="194">
        <f>'EnC1_2017-22_DEAL_ONF_Animation'!Y65+'EnC2_2018-22_FEDER_ONF_Conserv'!Y65+'EnC3_2019-21_OFB-DEAL_ONF_Coli'!Y65+'EnC4_2018-20_MTE_ONF_MIGBio'!Y65+'EnC5_2020_DEAL_Titè_IPA Desira'!Y65+'Sol1_2018_DEAL_ONF_Lutte IC DSD'!Y65+'Sol2_2019_DEAL_ONF_Lutte IC'!Y65+'€8-xxxx(AAAA-AAAA)'!Y65+'€9-xxxx(AAAA-AAAA)'!Y65+'€10-xxxx(AAAA-AAAA)'!Y65+'€11-xxxx(AAAA-AAAA)'!Y65+'€12-xxxx(AAAA-AAAA)'!Y65+'€13-xxxx(AAAA-AAAA)'!Y65+'€14-xxxx(AAAA-AAAA)'!Y65+'€15-xxxx(AAAA-AAAA)'!Y65+'€16-xxxx(AAAA-AAAA)'!Y65+'€17-xxxx(AAAA-AAAA)'!Y65+'€18-xxxx(AAAA-AAAA)'!Y65+'€19-xxxx(AAAA-AAAA)'!Y65+'€20-xxxx(AAAA-AAAA)'!Y65</f>
        <v>0</v>
      </c>
      <c r="AG65" s="203">
        <f t="shared" si="58"/>
        <v>0</v>
      </c>
      <c r="AH65" s="204">
        <f t="shared" si="48"/>
        <v>0</v>
      </c>
      <c r="AI65" s="683">
        <f t="shared" si="60"/>
        <v>0</v>
      </c>
      <c r="AJ65" s="627">
        <f t="shared" si="61"/>
        <v>0</v>
      </c>
      <c r="AK65" s="627">
        <f t="shared" si="62"/>
        <v>0</v>
      </c>
      <c r="AL65" s="684">
        <f t="shared" si="63"/>
        <v>0</v>
      </c>
      <c r="AM65" s="205">
        <f t="shared" si="64"/>
        <v>0</v>
      </c>
      <c r="AN65" s="204">
        <f t="shared" si="65"/>
        <v>0</v>
      </c>
      <c r="AO65" s="683">
        <f t="shared" si="66"/>
        <v>0</v>
      </c>
      <c r="AP65" s="627">
        <f t="shared" si="67"/>
        <v>0</v>
      </c>
      <c r="AQ65" s="627">
        <f t="shared" si="68"/>
        <v>0</v>
      </c>
      <c r="AR65" s="633">
        <f t="shared" si="69"/>
        <v>0</v>
      </c>
      <c r="AS65" s="44"/>
      <c r="AT65" s="18"/>
      <c r="AU65" s="18"/>
    </row>
    <row r="66" spans="1:47" s="38" customFormat="1" ht="12.65" customHeight="1">
      <c r="A66" s="23"/>
      <c r="B66" s="1116"/>
      <c r="C66" s="1230"/>
      <c r="D66" s="1127" t="s">
        <v>34</v>
      </c>
      <c r="E66" s="1122" t="s">
        <v>79</v>
      </c>
      <c r="F66" s="1136">
        <v>2</v>
      </c>
      <c r="G66" s="496" t="s">
        <v>106</v>
      </c>
      <c r="H66" s="866">
        <v>0</v>
      </c>
      <c r="I66" s="867"/>
      <c r="J66" s="840"/>
      <c r="K66" s="862"/>
      <c r="L66" s="862"/>
      <c r="M66" s="863"/>
      <c r="N66" s="496" t="s">
        <v>106</v>
      </c>
      <c r="O66" s="206">
        <f>'EnC1_2017-22_DEAL_ONF_Animation'!H66+'EnC2_2018-22_FEDER_ONF_Conserv'!H66+'EnC3_2019-21_OFB-DEAL_ONF_Coli'!H66+'EnC4_2018-20_MTE_ONF_MIGBio'!H66+'EnC5_2020_DEAL_Titè_IPA Desira'!H66+'Sol1_2018_DEAL_ONF_Lutte IC DSD'!H66+'Sol2_2019_DEAL_ONF_Lutte IC'!H66+'€8-xxxx(AAAA-AAAA)'!H66+'€9-xxxx(AAAA-AAAA)'!H66+'€10-xxxx(AAAA-AAAA)'!H66+'€11-xxxx(AAAA-AAAA)'!H66+'€12-xxxx(AAAA-AAAA)'!H66+'€13-xxxx(AAAA-AAAA)'!H66+'€14-xxxx(AAAA-AAAA)'!H66+'€15-xxxx(AAAA-AAAA)'!H66+'€16-xxxx(AAAA-AAAA)'!H66+'€17-xxxx(AAAA-AAAA)'!H66+'€18-xxxx(AAAA-AAAA)'!H66+'€19-xxxx(AAAA-AAAA)'!H66+'€20-xxxx(AAAA-AAAA)'!H66</f>
        <v>0</v>
      </c>
      <c r="P66" s="233">
        <f>'EnC1_2017-22_DEAL_ONF_Animation'!I66+'EnC2_2018-22_FEDER_ONF_Conserv'!I66+'EnC3_2019-21_OFB-DEAL_ONF_Coli'!I66+'EnC4_2018-20_MTE_ONF_MIGBio'!I66+'EnC5_2020_DEAL_Titè_IPA Desira'!I66+'Sol1_2018_DEAL_ONF_Lutte IC DSD'!I66+'Sol2_2019_DEAL_ONF_Lutte IC'!I66+'€8-xxxx(AAAA-AAAA)'!I66+'€9-xxxx(AAAA-AAAA)'!I66+'€10-xxxx(AAAA-AAAA)'!I66+'€11-xxxx(AAAA-AAAA)'!I66+'€12-xxxx(AAAA-AAAA)'!I66+'€13-xxxx(AAAA-AAAA)'!I66+'€14-xxxx(AAAA-AAAA)'!I66+'€15-xxxx(AAAA-AAAA)'!I66+'€16-xxxx(AAAA-AAAA)'!I66+'€17-xxxx(AAAA-AAAA)'!I66+'€18-xxxx(AAAA-AAAA)'!I66+'€19-xxxx(AAAA-AAAA)'!I66+'€20-xxxx(AAAA-AAAA)'!I66</f>
        <v>0</v>
      </c>
      <c r="Q66" s="215">
        <f>'EnC1_2017-22_DEAL_ONF_Animation'!J66+'EnC2_2018-22_FEDER_ONF_Conserv'!J66+'EnC3_2019-21_OFB-DEAL_ONF_Coli'!J66+'EnC4_2018-20_MTE_ONF_MIGBio'!J66+'EnC5_2020_DEAL_Titè_IPA Desira'!J66+'Sol1_2018_DEAL_ONF_Lutte IC DSD'!J66+'Sol2_2019_DEAL_ONF_Lutte IC'!J66+'€8-xxxx(AAAA-AAAA)'!J66+'€9-xxxx(AAAA-AAAA)'!J66+'€10-xxxx(AAAA-AAAA)'!J66+'€11-xxxx(AAAA-AAAA)'!J66+'€12-xxxx(AAAA-AAAA)'!J66+'€13-xxxx(AAAA-AAAA)'!J66+'€14-xxxx(AAAA-AAAA)'!J66+'€15-xxxx(AAAA-AAAA)'!J66+'€16-xxxx(AAAA-AAAA)'!J66+'€17-xxxx(AAAA-AAAA)'!J66+'€18-xxxx(AAAA-AAAA)'!J66+'€19-xxxx(AAAA-AAAA)'!J66+'€20-xxxx(AAAA-AAAA)'!J66</f>
        <v>0</v>
      </c>
      <c r="R66" s="159">
        <f>'EnC1_2017-22_DEAL_ONF_Animation'!K66+'EnC2_2018-22_FEDER_ONF_Conserv'!K66+'EnC3_2019-21_OFB-DEAL_ONF_Coli'!K66+'EnC4_2018-20_MTE_ONF_MIGBio'!K66+'EnC5_2020_DEAL_Titè_IPA Desira'!K66+'Sol1_2018_DEAL_ONF_Lutte IC DSD'!K66+'Sol2_2019_DEAL_ONF_Lutte IC'!K66+'€8-xxxx(AAAA-AAAA)'!K66+'€9-xxxx(AAAA-AAAA)'!K66+'€10-xxxx(AAAA-AAAA)'!K66+'€11-xxxx(AAAA-AAAA)'!K66+'€12-xxxx(AAAA-AAAA)'!K66+'€13-xxxx(AAAA-AAAA)'!K66+'€14-xxxx(AAAA-AAAA)'!K66+'€15-xxxx(AAAA-AAAA)'!K66+'€16-xxxx(AAAA-AAAA)'!K66+'€17-xxxx(AAAA-AAAA)'!K66+'€18-xxxx(AAAA-AAAA)'!K66+'€19-xxxx(AAAA-AAAA)'!K66+'€20-xxxx(AAAA-AAAA)'!K66</f>
        <v>0</v>
      </c>
      <c r="S66" s="159">
        <f>'EnC1_2017-22_DEAL_ONF_Animation'!L66+'EnC2_2018-22_FEDER_ONF_Conserv'!L66+'EnC3_2019-21_OFB-DEAL_ONF_Coli'!L66+'EnC4_2018-20_MTE_ONF_MIGBio'!L66+'EnC5_2020_DEAL_Titè_IPA Desira'!L66+'Sol1_2018_DEAL_ONF_Lutte IC DSD'!L66+'Sol2_2019_DEAL_ONF_Lutte IC'!L66+'€8-xxxx(AAAA-AAAA)'!L66+'€9-xxxx(AAAA-AAAA)'!L66+'€10-xxxx(AAAA-AAAA)'!L66+'€11-xxxx(AAAA-AAAA)'!L66+'€12-xxxx(AAAA-AAAA)'!L66+'€13-xxxx(AAAA-AAAA)'!L66+'€14-xxxx(AAAA-AAAA)'!L66+'€15-xxxx(AAAA-AAAA)'!L66+'€16-xxxx(AAAA-AAAA)'!L66+'€17-xxxx(AAAA-AAAA)'!L66+'€18-xxxx(AAAA-AAAA)'!L66+'€19-xxxx(AAAA-AAAA)'!L66+'€20-xxxx(AAAA-AAAA)'!L66</f>
        <v>0</v>
      </c>
      <c r="T66" s="208">
        <f>'EnC1_2017-22_DEAL_ONF_Animation'!M66+'EnC2_2018-22_FEDER_ONF_Conserv'!M66+'EnC3_2019-21_OFB-DEAL_ONF_Coli'!M66+'EnC4_2018-20_MTE_ONF_MIGBio'!M66+'EnC5_2020_DEAL_Titè_IPA Desira'!M66+'Sol1_2018_DEAL_ONF_Lutte IC DSD'!M66+'Sol2_2019_DEAL_ONF_Lutte IC'!M66+'€8-xxxx(AAAA-AAAA)'!M66+'€9-xxxx(AAAA-AAAA)'!M66+'€10-xxxx(AAAA-AAAA)'!M66+'€11-xxxx(AAAA-AAAA)'!M66+'€12-xxxx(AAAA-AAAA)'!M66+'€13-xxxx(AAAA-AAAA)'!M66+'€14-xxxx(AAAA-AAAA)'!M66+'€15-xxxx(AAAA-AAAA)'!M66+'€16-xxxx(AAAA-AAAA)'!M66+'€17-xxxx(AAAA-AAAA)'!M66+'€18-xxxx(AAAA-AAAA)'!M66+'€19-xxxx(AAAA-AAAA)'!M66+'€20-xxxx(AAAA-AAAA)'!M66</f>
        <v>0</v>
      </c>
      <c r="U66" s="206">
        <f>'EnC1_2017-22_DEAL_ONF_Animation'!N66+'EnC2_2018-22_FEDER_ONF_Conserv'!N66+'EnC3_2019-21_OFB-DEAL_ONF_Coli'!N66+'EnC4_2018-20_MTE_ONF_MIGBio'!N66+'EnC5_2020_DEAL_Titè_IPA Desira'!N66+'Sol1_2018_DEAL_ONF_Lutte IC DSD'!N66+'Sol2_2019_DEAL_ONF_Lutte IC'!N66+'€8-xxxx(AAAA-AAAA)'!N66+'€9-xxxx(AAAA-AAAA)'!N66+'€10-xxxx(AAAA-AAAA)'!N66+'€11-xxxx(AAAA-AAAA)'!N66+'€12-xxxx(AAAA-AAAA)'!N66+'€13-xxxx(AAAA-AAAA)'!N66+'€14-xxxx(AAAA-AAAA)'!N66+'€15-xxxx(AAAA-AAAA)'!N66+'€16-xxxx(AAAA-AAAA)'!N66+'€17-xxxx(AAAA-AAAA)'!N66+'€18-xxxx(AAAA-AAAA)'!N66+'€19-xxxx(AAAA-AAAA)'!N66+'€20-xxxx(AAAA-AAAA)'!N66</f>
        <v>0</v>
      </c>
      <c r="V66" s="233">
        <f>'EnC1_2017-22_DEAL_ONF_Animation'!O66+'EnC2_2018-22_FEDER_ONF_Conserv'!O66+'EnC3_2019-21_OFB-DEAL_ONF_Coli'!O66+'EnC4_2018-20_MTE_ONF_MIGBio'!O66+'EnC5_2020_DEAL_Titè_IPA Desira'!O66+'Sol1_2018_DEAL_ONF_Lutte IC DSD'!O66+'Sol2_2019_DEAL_ONF_Lutte IC'!O66+'€8-xxxx(AAAA-AAAA)'!O66+'€9-xxxx(AAAA-AAAA)'!O66+'€10-xxxx(AAAA-AAAA)'!O66+'€11-xxxx(AAAA-AAAA)'!O66+'€12-xxxx(AAAA-AAAA)'!O66+'€13-xxxx(AAAA-AAAA)'!O66+'€14-xxxx(AAAA-AAAA)'!O66+'€15-xxxx(AAAA-AAAA)'!O66+'€16-xxxx(AAAA-AAAA)'!O66+'€17-xxxx(AAAA-AAAA)'!O66+'€18-xxxx(AAAA-AAAA)'!O66+'€19-xxxx(AAAA-AAAA)'!O66+'€20-xxxx(AAAA-AAAA)'!O66</f>
        <v>0</v>
      </c>
      <c r="W66" s="215">
        <f>'EnC1_2017-22_DEAL_ONF_Animation'!P66+'EnC2_2018-22_FEDER_ONF_Conserv'!P66+'EnC3_2019-21_OFB-DEAL_ONF_Coli'!P66+'EnC4_2018-20_MTE_ONF_MIGBio'!P66+'EnC5_2020_DEAL_Titè_IPA Desira'!P66+'Sol1_2018_DEAL_ONF_Lutte IC DSD'!P66+'Sol2_2019_DEAL_ONF_Lutte IC'!P66+'€8-xxxx(AAAA-AAAA)'!P66+'€9-xxxx(AAAA-AAAA)'!P66+'€10-xxxx(AAAA-AAAA)'!P66+'€11-xxxx(AAAA-AAAA)'!P66+'€12-xxxx(AAAA-AAAA)'!P66+'€13-xxxx(AAAA-AAAA)'!P66+'€14-xxxx(AAAA-AAAA)'!P66+'€15-xxxx(AAAA-AAAA)'!P66+'€16-xxxx(AAAA-AAAA)'!P66+'€17-xxxx(AAAA-AAAA)'!P66+'€18-xxxx(AAAA-AAAA)'!P66+'€19-xxxx(AAAA-AAAA)'!P66+'€20-xxxx(AAAA-AAAA)'!P66</f>
        <v>0</v>
      </c>
      <c r="X66" s="159">
        <f>'EnC1_2017-22_DEAL_ONF_Animation'!Q66+'EnC2_2018-22_FEDER_ONF_Conserv'!Q66+'EnC3_2019-21_OFB-DEAL_ONF_Coli'!Q66+'EnC4_2018-20_MTE_ONF_MIGBio'!Q66+'EnC5_2020_DEAL_Titè_IPA Desira'!Q66+'Sol1_2018_DEAL_ONF_Lutte IC DSD'!Q66+'Sol2_2019_DEAL_ONF_Lutte IC'!Q66+'€8-xxxx(AAAA-AAAA)'!Q66+'€9-xxxx(AAAA-AAAA)'!Q66+'€10-xxxx(AAAA-AAAA)'!Q66+'€11-xxxx(AAAA-AAAA)'!Q66+'€12-xxxx(AAAA-AAAA)'!Q66+'€13-xxxx(AAAA-AAAA)'!Q66+'€14-xxxx(AAAA-AAAA)'!Q66+'€15-xxxx(AAAA-AAAA)'!Q66+'€16-xxxx(AAAA-AAAA)'!Q66+'€17-xxxx(AAAA-AAAA)'!Q66+'€18-xxxx(AAAA-AAAA)'!Q66+'€19-xxxx(AAAA-AAAA)'!Q66+'€20-xxxx(AAAA-AAAA)'!Q66</f>
        <v>0</v>
      </c>
      <c r="Y66" s="159">
        <f>'EnC1_2017-22_DEAL_ONF_Animation'!R66+'EnC2_2018-22_FEDER_ONF_Conserv'!R66+'EnC3_2019-21_OFB-DEAL_ONF_Coli'!R66+'EnC4_2018-20_MTE_ONF_MIGBio'!R66+'EnC5_2020_DEAL_Titè_IPA Desira'!R66+'Sol1_2018_DEAL_ONF_Lutte IC DSD'!R66+'Sol2_2019_DEAL_ONF_Lutte IC'!R66+'€8-xxxx(AAAA-AAAA)'!R66+'€9-xxxx(AAAA-AAAA)'!R66+'€10-xxxx(AAAA-AAAA)'!R66+'€11-xxxx(AAAA-AAAA)'!R66+'€12-xxxx(AAAA-AAAA)'!R66+'€13-xxxx(AAAA-AAAA)'!R66+'€14-xxxx(AAAA-AAAA)'!R66+'€15-xxxx(AAAA-AAAA)'!R66+'€16-xxxx(AAAA-AAAA)'!R66+'€17-xxxx(AAAA-AAAA)'!R66+'€18-xxxx(AAAA-AAAA)'!R66+'€19-xxxx(AAAA-AAAA)'!R66+'€20-xxxx(AAAA-AAAA)'!R66</f>
        <v>0</v>
      </c>
      <c r="Z66" s="160">
        <f>'EnC1_2017-22_DEAL_ONF_Animation'!S66+'EnC2_2018-22_FEDER_ONF_Conserv'!S66+'EnC3_2019-21_OFB-DEAL_ONF_Coli'!S66+'EnC4_2018-20_MTE_ONF_MIGBio'!S66+'EnC5_2020_DEAL_Titè_IPA Desira'!S66+'Sol1_2018_DEAL_ONF_Lutte IC DSD'!S66+'Sol2_2019_DEAL_ONF_Lutte IC'!S66+'€8-xxxx(AAAA-AAAA)'!S66+'€9-xxxx(AAAA-AAAA)'!S66+'€10-xxxx(AAAA-AAAA)'!S66+'€11-xxxx(AAAA-AAAA)'!S66+'€12-xxxx(AAAA-AAAA)'!S66+'€13-xxxx(AAAA-AAAA)'!S66+'€14-xxxx(AAAA-AAAA)'!S66+'€15-xxxx(AAAA-AAAA)'!S66+'€16-xxxx(AAAA-AAAA)'!S66+'€17-xxxx(AAAA-AAAA)'!S66+'€18-xxxx(AAAA-AAAA)'!S66+'€19-xxxx(AAAA-AAAA)'!S66+'€20-xxxx(AAAA-AAAA)'!S66</f>
        <v>0</v>
      </c>
      <c r="AA66" s="609">
        <f>'EnC1_2017-22_DEAL_ONF_Animation'!T66+'EnC2_2018-22_FEDER_ONF_Conserv'!T66+'EnC3_2019-21_OFB-DEAL_ONF_Coli'!T66+'EnC4_2018-20_MTE_ONF_MIGBio'!T66+'EnC5_2020_DEAL_Titè_IPA Desira'!T66+'Sol1_2018_DEAL_ONF_Lutte IC DSD'!T66+'Sol2_2019_DEAL_ONF_Lutte IC'!T66+'€8-xxxx(AAAA-AAAA)'!T66+'€9-xxxx(AAAA-AAAA)'!T66+'€10-xxxx(AAAA-AAAA)'!T66+'€11-xxxx(AAAA-AAAA)'!T66+'€12-xxxx(AAAA-AAAA)'!T66+'€13-xxxx(AAAA-AAAA)'!T66+'€14-xxxx(AAAA-AAAA)'!T66+'€15-xxxx(AAAA-AAAA)'!T66+'€16-xxxx(AAAA-AAAA)'!T66+'€17-xxxx(AAAA-AAAA)'!T66+'€18-xxxx(AAAA-AAAA)'!T66+'€19-xxxx(AAAA-AAAA)'!T66+'€20-xxxx(AAAA-AAAA)'!T66</f>
        <v>0</v>
      </c>
      <c r="AB66" s="689">
        <f>'EnC1_2017-22_DEAL_ONF_Animation'!U66+'EnC2_2018-22_FEDER_ONF_Conserv'!U66+'EnC3_2019-21_OFB-DEAL_ONF_Coli'!U66+'EnC4_2018-20_MTE_ONF_MIGBio'!U66+'EnC5_2020_DEAL_Titè_IPA Desira'!U66+'Sol1_2018_DEAL_ONF_Lutte IC DSD'!U66+'Sol2_2019_DEAL_ONF_Lutte IC'!U66+'€8-xxxx(AAAA-AAAA)'!U66+'€9-xxxx(AAAA-AAAA)'!U66+'€10-xxxx(AAAA-AAAA)'!U66+'€11-xxxx(AAAA-AAAA)'!U66+'€12-xxxx(AAAA-AAAA)'!U66+'€13-xxxx(AAAA-AAAA)'!U66+'€14-xxxx(AAAA-AAAA)'!U66+'€15-xxxx(AAAA-AAAA)'!U66+'€16-xxxx(AAAA-AAAA)'!U66+'€17-xxxx(AAAA-AAAA)'!U66+'€18-xxxx(AAAA-AAAA)'!U66+'€19-xxxx(AAAA-AAAA)'!U66+'€20-xxxx(AAAA-AAAA)'!U66</f>
        <v>0</v>
      </c>
      <c r="AC66" s="634">
        <f>'EnC1_2017-22_DEAL_ONF_Animation'!V66+'EnC2_2018-22_FEDER_ONF_Conserv'!V66+'EnC3_2019-21_OFB-DEAL_ONF_Coli'!V66+'EnC4_2018-20_MTE_ONF_MIGBio'!V66+'EnC5_2020_DEAL_Titè_IPA Desira'!V66+'Sol1_2018_DEAL_ONF_Lutte IC DSD'!V66+'Sol2_2019_DEAL_ONF_Lutte IC'!V66+'€8-xxxx(AAAA-AAAA)'!V66+'€9-xxxx(AAAA-AAAA)'!V66+'€10-xxxx(AAAA-AAAA)'!V66+'€11-xxxx(AAAA-AAAA)'!V66+'€12-xxxx(AAAA-AAAA)'!V66+'€13-xxxx(AAAA-AAAA)'!V66+'€14-xxxx(AAAA-AAAA)'!V66+'€15-xxxx(AAAA-AAAA)'!V66+'€16-xxxx(AAAA-AAAA)'!V66+'€17-xxxx(AAAA-AAAA)'!V66+'€18-xxxx(AAAA-AAAA)'!V66+'€19-xxxx(AAAA-AAAA)'!V66+'€20-xxxx(AAAA-AAAA)'!V66</f>
        <v>0</v>
      </c>
      <c r="AD66" s="649">
        <f>'EnC1_2017-22_DEAL_ONF_Animation'!W66+'EnC2_2018-22_FEDER_ONF_Conserv'!W66+'EnC3_2019-21_OFB-DEAL_ONF_Coli'!W66+'EnC4_2018-20_MTE_ONF_MIGBio'!W66+'EnC5_2020_DEAL_Titè_IPA Desira'!W66+'Sol1_2018_DEAL_ONF_Lutte IC DSD'!W66+'Sol2_2019_DEAL_ONF_Lutte IC'!W66+'€8-xxxx(AAAA-AAAA)'!W66+'€9-xxxx(AAAA-AAAA)'!W66+'€10-xxxx(AAAA-AAAA)'!W66+'€11-xxxx(AAAA-AAAA)'!W66+'€12-xxxx(AAAA-AAAA)'!W66+'€13-xxxx(AAAA-AAAA)'!W66+'€14-xxxx(AAAA-AAAA)'!W66+'€15-xxxx(AAAA-AAAA)'!W66+'€16-xxxx(AAAA-AAAA)'!W66+'€17-xxxx(AAAA-AAAA)'!W66+'€18-xxxx(AAAA-AAAA)'!W66+'€19-xxxx(AAAA-AAAA)'!W66+'€20-xxxx(AAAA-AAAA)'!W66</f>
        <v>0</v>
      </c>
      <c r="AE66" s="649">
        <f>'EnC1_2017-22_DEAL_ONF_Animation'!X66+'EnC2_2018-22_FEDER_ONF_Conserv'!X66+'EnC3_2019-21_OFB-DEAL_ONF_Coli'!X66+'EnC4_2018-20_MTE_ONF_MIGBio'!X66+'EnC5_2020_DEAL_Titè_IPA Desira'!X66+'Sol1_2018_DEAL_ONF_Lutte IC DSD'!X66+'Sol2_2019_DEAL_ONF_Lutte IC'!X66+'€8-xxxx(AAAA-AAAA)'!X66+'€9-xxxx(AAAA-AAAA)'!X66+'€10-xxxx(AAAA-AAAA)'!X66+'€11-xxxx(AAAA-AAAA)'!X66+'€12-xxxx(AAAA-AAAA)'!X66+'€13-xxxx(AAAA-AAAA)'!X66+'€14-xxxx(AAAA-AAAA)'!X66+'€15-xxxx(AAAA-AAAA)'!X66+'€16-xxxx(AAAA-AAAA)'!X66+'€17-xxxx(AAAA-AAAA)'!X66+'€18-xxxx(AAAA-AAAA)'!X66+'€19-xxxx(AAAA-AAAA)'!X66+'€20-xxxx(AAAA-AAAA)'!X66</f>
        <v>0</v>
      </c>
      <c r="AF66" s="612">
        <f>'EnC1_2017-22_DEAL_ONF_Animation'!Y66+'EnC2_2018-22_FEDER_ONF_Conserv'!Y66+'EnC3_2019-21_OFB-DEAL_ONF_Coli'!Y66+'EnC4_2018-20_MTE_ONF_MIGBio'!Y66+'EnC5_2020_DEAL_Titè_IPA Desira'!Y66+'Sol1_2018_DEAL_ONF_Lutte IC DSD'!Y66+'Sol2_2019_DEAL_ONF_Lutte IC'!Y66+'€8-xxxx(AAAA-AAAA)'!Y66+'€9-xxxx(AAAA-AAAA)'!Y66+'€10-xxxx(AAAA-AAAA)'!Y66+'€11-xxxx(AAAA-AAAA)'!Y66+'€12-xxxx(AAAA-AAAA)'!Y66+'€13-xxxx(AAAA-AAAA)'!Y66+'€14-xxxx(AAAA-AAAA)'!Y66+'€15-xxxx(AAAA-AAAA)'!Y66+'€16-xxxx(AAAA-AAAA)'!Y66+'€17-xxxx(AAAA-AAAA)'!Y66+'€18-xxxx(AAAA-AAAA)'!Y66+'€19-xxxx(AAAA-AAAA)'!Y66+'€20-xxxx(AAAA-AAAA)'!Y66</f>
        <v>0</v>
      </c>
      <c r="AG66" s="613">
        <f t="shared" si="58"/>
        <v>0</v>
      </c>
      <c r="AH66" s="689">
        <f t="shared" si="48"/>
        <v>0</v>
      </c>
      <c r="AI66" s="636">
        <f t="shared" si="60"/>
        <v>0</v>
      </c>
      <c r="AJ66" s="649">
        <f t="shared" si="61"/>
        <v>0</v>
      </c>
      <c r="AK66" s="649">
        <f t="shared" si="62"/>
        <v>0</v>
      </c>
      <c r="AL66" s="688">
        <f t="shared" si="63"/>
        <v>0</v>
      </c>
      <c r="AM66" s="615">
        <f t="shared" si="64"/>
        <v>0</v>
      </c>
      <c r="AN66" s="690">
        <f t="shared" si="65"/>
        <v>0</v>
      </c>
      <c r="AO66" s="636">
        <f t="shared" si="66"/>
        <v>0</v>
      </c>
      <c r="AP66" s="649">
        <f t="shared" si="67"/>
        <v>0</v>
      </c>
      <c r="AQ66" s="649">
        <f t="shared" si="68"/>
        <v>0</v>
      </c>
      <c r="AR66" s="651">
        <f t="shared" si="69"/>
        <v>0</v>
      </c>
      <c r="AS66" s="47"/>
      <c r="AT66" s="18"/>
      <c r="AU66" s="18"/>
    </row>
    <row r="67" spans="1:47" ht="20">
      <c r="A67" s="21"/>
      <c r="B67" s="1116"/>
      <c r="C67" s="1231"/>
      <c r="D67" s="1119"/>
      <c r="E67" s="1122"/>
      <c r="F67" s="1135"/>
      <c r="G67" s="497" t="s">
        <v>108</v>
      </c>
      <c r="H67" s="835"/>
      <c r="I67" s="864"/>
      <c r="J67" s="842"/>
      <c r="K67" s="856"/>
      <c r="L67" s="856"/>
      <c r="M67" s="857"/>
      <c r="N67" s="497" t="s">
        <v>108</v>
      </c>
      <c r="O67" s="209">
        <f>'EnC1_2017-22_DEAL_ONF_Animation'!H67+'EnC2_2018-22_FEDER_ONF_Conserv'!H67+'EnC3_2019-21_OFB-DEAL_ONF_Coli'!H67+'EnC4_2018-20_MTE_ONF_MIGBio'!H67+'EnC5_2020_DEAL_Titè_IPA Desira'!H67+'Sol1_2018_DEAL_ONF_Lutte IC DSD'!H67+'Sol2_2019_DEAL_ONF_Lutte IC'!H67+'€8-xxxx(AAAA-AAAA)'!H67+'€9-xxxx(AAAA-AAAA)'!H67+'€10-xxxx(AAAA-AAAA)'!H67+'€11-xxxx(AAAA-AAAA)'!H67+'€12-xxxx(AAAA-AAAA)'!H67+'€13-xxxx(AAAA-AAAA)'!H67+'€14-xxxx(AAAA-AAAA)'!H67+'€15-xxxx(AAAA-AAAA)'!H67+'€16-xxxx(AAAA-AAAA)'!H67+'€17-xxxx(AAAA-AAAA)'!H67+'€18-xxxx(AAAA-AAAA)'!H67+'€19-xxxx(AAAA-AAAA)'!H67+'€20-xxxx(AAAA-AAAA)'!H67</f>
        <v>0</v>
      </c>
      <c r="P67" s="234">
        <f>'EnC1_2017-22_DEAL_ONF_Animation'!I67+'EnC2_2018-22_FEDER_ONF_Conserv'!I67+'EnC3_2019-21_OFB-DEAL_ONF_Coli'!I67+'EnC4_2018-20_MTE_ONF_MIGBio'!I67+'EnC5_2020_DEAL_Titè_IPA Desira'!I67+'Sol1_2018_DEAL_ONF_Lutte IC DSD'!I67+'Sol2_2019_DEAL_ONF_Lutte IC'!I67+'€8-xxxx(AAAA-AAAA)'!I67+'€9-xxxx(AAAA-AAAA)'!I67+'€10-xxxx(AAAA-AAAA)'!I67+'€11-xxxx(AAAA-AAAA)'!I67+'€12-xxxx(AAAA-AAAA)'!I67+'€13-xxxx(AAAA-AAAA)'!I67+'€14-xxxx(AAAA-AAAA)'!I67+'€15-xxxx(AAAA-AAAA)'!I67+'€16-xxxx(AAAA-AAAA)'!I67+'€17-xxxx(AAAA-AAAA)'!I67+'€18-xxxx(AAAA-AAAA)'!I67+'€19-xxxx(AAAA-AAAA)'!I67+'€20-xxxx(AAAA-AAAA)'!I67</f>
        <v>0</v>
      </c>
      <c r="Q67" s="218">
        <f>'EnC1_2017-22_DEAL_ONF_Animation'!J67+'EnC2_2018-22_FEDER_ONF_Conserv'!J67+'EnC3_2019-21_OFB-DEAL_ONF_Coli'!J67+'EnC4_2018-20_MTE_ONF_MIGBio'!J67+'EnC5_2020_DEAL_Titè_IPA Desira'!J67+'Sol1_2018_DEAL_ONF_Lutte IC DSD'!J67+'Sol2_2019_DEAL_ONF_Lutte IC'!J67+'€8-xxxx(AAAA-AAAA)'!J67+'€9-xxxx(AAAA-AAAA)'!J67+'€10-xxxx(AAAA-AAAA)'!J67+'€11-xxxx(AAAA-AAAA)'!J67+'€12-xxxx(AAAA-AAAA)'!J67+'€13-xxxx(AAAA-AAAA)'!J67+'€14-xxxx(AAAA-AAAA)'!J67+'€15-xxxx(AAAA-AAAA)'!J67+'€16-xxxx(AAAA-AAAA)'!J67+'€17-xxxx(AAAA-AAAA)'!J67+'€18-xxxx(AAAA-AAAA)'!J67+'€19-xxxx(AAAA-AAAA)'!J67+'€20-xxxx(AAAA-AAAA)'!J67</f>
        <v>0</v>
      </c>
      <c r="R67" s="163">
        <f>'EnC1_2017-22_DEAL_ONF_Animation'!K67+'EnC2_2018-22_FEDER_ONF_Conserv'!K67+'EnC3_2019-21_OFB-DEAL_ONF_Coli'!K67+'EnC4_2018-20_MTE_ONF_MIGBio'!K67+'EnC5_2020_DEAL_Titè_IPA Desira'!K67+'Sol1_2018_DEAL_ONF_Lutte IC DSD'!K67+'Sol2_2019_DEAL_ONF_Lutte IC'!K67+'€8-xxxx(AAAA-AAAA)'!K67+'€9-xxxx(AAAA-AAAA)'!K67+'€10-xxxx(AAAA-AAAA)'!K67+'€11-xxxx(AAAA-AAAA)'!K67+'€12-xxxx(AAAA-AAAA)'!K67+'€13-xxxx(AAAA-AAAA)'!K67+'€14-xxxx(AAAA-AAAA)'!K67+'€15-xxxx(AAAA-AAAA)'!K67+'€16-xxxx(AAAA-AAAA)'!K67+'€17-xxxx(AAAA-AAAA)'!K67+'€18-xxxx(AAAA-AAAA)'!K67+'€19-xxxx(AAAA-AAAA)'!K67+'€20-xxxx(AAAA-AAAA)'!K67</f>
        <v>0</v>
      </c>
      <c r="S67" s="163">
        <f>'EnC1_2017-22_DEAL_ONF_Animation'!L67+'EnC2_2018-22_FEDER_ONF_Conserv'!L67+'EnC3_2019-21_OFB-DEAL_ONF_Coli'!L67+'EnC4_2018-20_MTE_ONF_MIGBio'!L67+'EnC5_2020_DEAL_Titè_IPA Desira'!L67+'Sol1_2018_DEAL_ONF_Lutte IC DSD'!L67+'Sol2_2019_DEAL_ONF_Lutte IC'!L67+'€8-xxxx(AAAA-AAAA)'!L67+'€9-xxxx(AAAA-AAAA)'!L67+'€10-xxxx(AAAA-AAAA)'!L67+'€11-xxxx(AAAA-AAAA)'!L67+'€12-xxxx(AAAA-AAAA)'!L67+'€13-xxxx(AAAA-AAAA)'!L67+'€14-xxxx(AAAA-AAAA)'!L67+'€15-xxxx(AAAA-AAAA)'!L67+'€16-xxxx(AAAA-AAAA)'!L67+'€17-xxxx(AAAA-AAAA)'!L67+'€18-xxxx(AAAA-AAAA)'!L67+'€19-xxxx(AAAA-AAAA)'!L67+'€20-xxxx(AAAA-AAAA)'!L67</f>
        <v>0</v>
      </c>
      <c r="T67" s="211">
        <f>'EnC1_2017-22_DEAL_ONF_Animation'!M67+'EnC2_2018-22_FEDER_ONF_Conserv'!M67+'EnC3_2019-21_OFB-DEAL_ONF_Coli'!M67+'EnC4_2018-20_MTE_ONF_MIGBio'!M67+'EnC5_2020_DEAL_Titè_IPA Desira'!M67+'Sol1_2018_DEAL_ONF_Lutte IC DSD'!M67+'Sol2_2019_DEAL_ONF_Lutte IC'!M67+'€8-xxxx(AAAA-AAAA)'!M67+'€9-xxxx(AAAA-AAAA)'!M67+'€10-xxxx(AAAA-AAAA)'!M67+'€11-xxxx(AAAA-AAAA)'!M67+'€12-xxxx(AAAA-AAAA)'!M67+'€13-xxxx(AAAA-AAAA)'!M67+'€14-xxxx(AAAA-AAAA)'!M67+'€15-xxxx(AAAA-AAAA)'!M67+'€16-xxxx(AAAA-AAAA)'!M67+'€17-xxxx(AAAA-AAAA)'!M67+'€18-xxxx(AAAA-AAAA)'!M67+'€19-xxxx(AAAA-AAAA)'!M67+'€20-xxxx(AAAA-AAAA)'!M67</f>
        <v>0</v>
      </c>
      <c r="U67" s="209">
        <f>'EnC1_2017-22_DEAL_ONF_Animation'!N67+'EnC2_2018-22_FEDER_ONF_Conserv'!N67+'EnC3_2019-21_OFB-DEAL_ONF_Coli'!N67+'EnC4_2018-20_MTE_ONF_MIGBio'!N67+'EnC5_2020_DEAL_Titè_IPA Desira'!N67+'Sol1_2018_DEAL_ONF_Lutte IC DSD'!N67+'Sol2_2019_DEAL_ONF_Lutte IC'!N67+'€8-xxxx(AAAA-AAAA)'!N67+'€9-xxxx(AAAA-AAAA)'!N67+'€10-xxxx(AAAA-AAAA)'!N67+'€11-xxxx(AAAA-AAAA)'!N67+'€12-xxxx(AAAA-AAAA)'!N67+'€13-xxxx(AAAA-AAAA)'!N67+'€14-xxxx(AAAA-AAAA)'!N67+'€15-xxxx(AAAA-AAAA)'!N67+'€16-xxxx(AAAA-AAAA)'!N67+'€17-xxxx(AAAA-AAAA)'!N67+'€18-xxxx(AAAA-AAAA)'!N67+'€19-xxxx(AAAA-AAAA)'!N67+'€20-xxxx(AAAA-AAAA)'!N67</f>
        <v>0</v>
      </c>
      <c r="V67" s="234">
        <f>'EnC1_2017-22_DEAL_ONF_Animation'!O67+'EnC2_2018-22_FEDER_ONF_Conserv'!O67+'EnC3_2019-21_OFB-DEAL_ONF_Coli'!O67+'EnC4_2018-20_MTE_ONF_MIGBio'!O67+'EnC5_2020_DEAL_Titè_IPA Desira'!O67+'Sol1_2018_DEAL_ONF_Lutte IC DSD'!O67+'Sol2_2019_DEAL_ONF_Lutte IC'!O67+'€8-xxxx(AAAA-AAAA)'!O67+'€9-xxxx(AAAA-AAAA)'!O67+'€10-xxxx(AAAA-AAAA)'!O67+'€11-xxxx(AAAA-AAAA)'!O67+'€12-xxxx(AAAA-AAAA)'!O67+'€13-xxxx(AAAA-AAAA)'!O67+'€14-xxxx(AAAA-AAAA)'!O67+'€15-xxxx(AAAA-AAAA)'!O67+'€16-xxxx(AAAA-AAAA)'!O67+'€17-xxxx(AAAA-AAAA)'!O67+'€18-xxxx(AAAA-AAAA)'!O67+'€19-xxxx(AAAA-AAAA)'!O67+'€20-xxxx(AAAA-AAAA)'!O67</f>
        <v>0</v>
      </c>
      <c r="W67" s="218">
        <f>'EnC1_2017-22_DEAL_ONF_Animation'!P67+'EnC2_2018-22_FEDER_ONF_Conserv'!P67+'EnC3_2019-21_OFB-DEAL_ONF_Coli'!P67+'EnC4_2018-20_MTE_ONF_MIGBio'!P67+'EnC5_2020_DEAL_Titè_IPA Desira'!P67+'Sol1_2018_DEAL_ONF_Lutte IC DSD'!P67+'Sol2_2019_DEAL_ONF_Lutte IC'!P67+'€8-xxxx(AAAA-AAAA)'!P67+'€9-xxxx(AAAA-AAAA)'!P67+'€10-xxxx(AAAA-AAAA)'!P67+'€11-xxxx(AAAA-AAAA)'!P67+'€12-xxxx(AAAA-AAAA)'!P67+'€13-xxxx(AAAA-AAAA)'!P67+'€14-xxxx(AAAA-AAAA)'!P67+'€15-xxxx(AAAA-AAAA)'!P67+'€16-xxxx(AAAA-AAAA)'!P67+'€17-xxxx(AAAA-AAAA)'!P67+'€18-xxxx(AAAA-AAAA)'!P67+'€19-xxxx(AAAA-AAAA)'!P67+'€20-xxxx(AAAA-AAAA)'!P67</f>
        <v>0</v>
      </c>
      <c r="X67" s="163">
        <f>'EnC1_2017-22_DEAL_ONF_Animation'!Q67+'EnC2_2018-22_FEDER_ONF_Conserv'!Q67+'EnC3_2019-21_OFB-DEAL_ONF_Coli'!Q67+'EnC4_2018-20_MTE_ONF_MIGBio'!Q67+'EnC5_2020_DEAL_Titè_IPA Desira'!Q67+'Sol1_2018_DEAL_ONF_Lutte IC DSD'!Q67+'Sol2_2019_DEAL_ONF_Lutte IC'!Q67+'€8-xxxx(AAAA-AAAA)'!Q67+'€9-xxxx(AAAA-AAAA)'!Q67+'€10-xxxx(AAAA-AAAA)'!Q67+'€11-xxxx(AAAA-AAAA)'!Q67+'€12-xxxx(AAAA-AAAA)'!Q67+'€13-xxxx(AAAA-AAAA)'!Q67+'€14-xxxx(AAAA-AAAA)'!Q67+'€15-xxxx(AAAA-AAAA)'!Q67+'€16-xxxx(AAAA-AAAA)'!Q67+'€17-xxxx(AAAA-AAAA)'!Q67+'€18-xxxx(AAAA-AAAA)'!Q67+'€19-xxxx(AAAA-AAAA)'!Q67+'€20-xxxx(AAAA-AAAA)'!Q67</f>
        <v>0</v>
      </c>
      <c r="Y67" s="163">
        <f>'EnC1_2017-22_DEAL_ONF_Animation'!R67+'EnC2_2018-22_FEDER_ONF_Conserv'!R67+'EnC3_2019-21_OFB-DEAL_ONF_Coli'!R67+'EnC4_2018-20_MTE_ONF_MIGBio'!R67+'EnC5_2020_DEAL_Titè_IPA Desira'!R67+'Sol1_2018_DEAL_ONF_Lutte IC DSD'!R67+'Sol2_2019_DEAL_ONF_Lutte IC'!R67+'€8-xxxx(AAAA-AAAA)'!R67+'€9-xxxx(AAAA-AAAA)'!R67+'€10-xxxx(AAAA-AAAA)'!R67+'€11-xxxx(AAAA-AAAA)'!R67+'€12-xxxx(AAAA-AAAA)'!R67+'€13-xxxx(AAAA-AAAA)'!R67+'€14-xxxx(AAAA-AAAA)'!R67+'€15-xxxx(AAAA-AAAA)'!R67+'€16-xxxx(AAAA-AAAA)'!R67+'€17-xxxx(AAAA-AAAA)'!R67+'€18-xxxx(AAAA-AAAA)'!R67+'€19-xxxx(AAAA-AAAA)'!R67+'€20-xxxx(AAAA-AAAA)'!R67</f>
        <v>0</v>
      </c>
      <c r="Z67" s="164">
        <f>'EnC1_2017-22_DEAL_ONF_Animation'!S67+'EnC2_2018-22_FEDER_ONF_Conserv'!S67+'EnC3_2019-21_OFB-DEAL_ONF_Coli'!S67+'EnC4_2018-20_MTE_ONF_MIGBio'!S67+'EnC5_2020_DEAL_Titè_IPA Desira'!S67+'Sol1_2018_DEAL_ONF_Lutte IC DSD'!S67+'Sol2_2019_DEAL_ONF_Lutte IC'!S67+'€8-xxxx(AAAA-AAAA)'!S67+'€9-xxxx(AAAA-AAAA)'!S67+'€10-xxxx(AAAA-AAAA)'!S67+'€11-xxxx(AAAA-AAAA)'!S67+'€12-xxxx(AAAA-AAAA)'!S67+'€13-xxxx(AAAA-AAAA)'!S67+'€14-xxxx(AAAA-AAAA)'!S67+'€15-xxxx(AAAA-AAAA)'!S67+'€16-xxxx(AAAA-AAAA)'!S67+'€17-xxxx(AAAA-AAAA)'!S67+'€18-xxxx(AAAA-AAAA)'!S67+'€19-xxxx(AAAA-AAAA)'!S67+'€20-xxxx(AAAA-AAAA)'!S67</f>
        <v>0</v>
      </c>
      <c r="AA67" s="617">
        <f>'EnC1_2017-22_DEAL_ONF_Animation'!T67+'EnC2_2018-22_FEDER_ONF_Conserv'!T67+'EnC3_2019-21_OFB-DEAL_ONF_Coli'!T67+'EnC4_2018-20_MTE_ONF_MIGBio'!T67+'EnC5_2020_DEAL_Titè_IPA Desira'!T67+'Sol1_2018_DEAL_ONF_Lutte IC DSD'!T67+'Sol2_2019_DEAL_ONF_Lutte IC'!T67+'€8-xxxx(AAAA-AAAA)'!T67+'€9-xxxx(AAAA-AAAA)'!T67+'€10-xxxx(AAAA-AAAA)'!T67+'€11-xxxx(AAAA-AAAA)'!T67+'€12-xxxx(AAAA-AAAA)'!T67+'€13-xxxx(AAAA-AAAA)'!T67+'€14-xxxx(AAAA-AAAA)'!T67+'€15-xxxx(AAAA-AAAA)'!T67+'€16-xxxx(AAAA-AAAA)'!T67+'€17-xxxx(AAAA-AAAA)'!T67+'€18-xxxx(AAAA-AAAA)'!T67+'€19-xxxx(AAAA-AAAA)'!T67+'€20-xxxx(AAAA-AAAA)'!T67</f>
        <v>0</v>
      </c>
      <c r="AB67" s="691">
        <f>'EnC1_2017-22_DEAL_ONF_Animation'!U67+'EnC2_2018-22_FEDER_ONF_Conserv'!U67+'EnC3_2019-21_OFB-DEAL_ONF_Coli'!U67+'EnC4_2018-20_MTE_ONF_MIGBio'!U67+'EnC5_2020_DEAL_Titè_IPA Desira'!U67+'Sol1_2018_DEAL_ONF_Lutte IC DSD'!U67+'Sol2_2019_DEAL_ONF_Lutte IC'!U67+'€8-xxxx(AAAA-AAAA)'!U67+'€9-xxxx(AAAA-AAAA)'!U67+'€10-xxxx(AAAA-AAAA)'!U67+'€11-xxxx(AAAA-AAAA)'!U67+'€12-xxxx(AAAA-AAAA)'!U67+'€13-xxxx(AAAA-AAAA)'!U67+'€14-xxxx(AAAA-AAAA)'!U67+'€15-xxxx(AAAA-AAAA)'!U67+'€16-xxxx(AAAA-AAAA)'!U67+'€17-xxxx(AAAA-AAAA)'!U67+'€18-xxxx(AAAA-AAAA)'!U67+'€19-xxxx(AAAA-AAAA)'!U67+'€20-xxxx(AAAA-AAAA)'!U67</f>
        <v>0</v>
      </c>
      <c r="AC67" s="639">
        <f>'EnC1_2017-22_DEAL_ONF_Animation'!V67+'EnC2_2018-22_FEDER_ONF_Conserv'!V67+'EnC3_2019-21_OFB-DEAL_ONF_Coli'!V67+'EnC4_2018-20_MTE_ONF_MIGBio'!V67+'EnC5_2020_DEAL_Titè_IPA Desira'!V67+'Sol1_2018_DEAL_ONF_Lutte IC DSD'!V67+'Sol2_2019_DEAL_ONF_Lutte IC'!V67+'€8-xxxx(AAAA-AAAA)'!V67+'€9-xxxx(AAAA-AAAA)'!V67+'€10-xxxx(AAAA-AAAA)'!V67+'€11-xxxx(AAAA-AAAA)'!V67+'€12-xxxx(AAAA-AAAA)'!V67+'€13-xxxx(AAAA-AAAA)'!V67+'€14-xxxx(AAAA-AAAA)'!V67+'€15-xxxx(AAAA-AAAA)'!V67+'€16-xxxx(AAAA-AAAA)'!V67+'€17-xxxx(AAAA-AAAA)'!V67+'€18-xxxx(AAAA-AAAA)'!V67+'€19-xxxx(AAAA-AAAA)'!V67+'€20-xxxx(AAAA-AAAA)'!V67</f>
        <v>0</v>
      </c>
      <c r="AD67" s="652">
        <f>'EnC1_2017-22_DEAL_ONF_Animation'!W67+'EnC2_2018-22_FEDER_ONF_Conserv'!W67+'EnC3_2019-21_OFB-DEAL_ONF_Coli'!W67+'EnC4_2018-20_MTE_ONF_MIGBio'!W67+'EnC5_2020_DEAL_Titè_IPA Desira'!W67+'Sol1_2018_DEAL_ONF_Lutte IC DSD'!W67+'Sol2_2019_DEAL_ONF_Lutte IC'!W67+'€8-xxxx(AAAA-AAAA)'!W67+'€9-xxxx(AAAA-AAAA)'!W67+'€10-xxxx(AAAA-AAAA)'!W67+'€11-xxxx(AAAA-AAAA)'!W67+'€12-xxxx(AAAA-AAAA)'!W67+'€13-xxxx(AAAA-AAAA)'!W67+'€14-xxxx(AAAA-AAAA)'!W67+'€15-xxxx(AAAA-AAAA)'!W67+'€16-xxxx(AAAA-AAAA)'!W67+'€17-xxxx(AAAA-AAAA)'!W67+'€18-xxxx(AAAA-AAAA)'!W67+'€19-xxxx(AAAA-AAAA)'!W67+'€20-xxxx(AAAA-AAAA)'!W67</f>
        <v>0</v>
      </c>
      <c r="AE67" s="652">
        <f>'EnC1_2017-22_DEAL_ONF_Animation'!X67+'EnC2_2018-22_FEDER_ONF_Conserv'!X67+'EnC3_2019-21_OFB-DEAL_ONF_Coli'!X67+'EnC4_2018-20_MTE_ONF_MIGBio'!X67+'EnC5_2020_DEAL_Titè_IPA Desira'!X67+'Sol1_2018_DEAL_ONF_Lutte IC DSD'!X67+'Sol2_2019_DEAL_ONF_Lutte IC'!X67+'€8-xxxx(AAAA-AAAA)'!X67+'€9-xxxx(AAAA-AAAA)'!X67+'€10-xxxx(AAAA-AAAA)'!X67+'€11-xxxx(AAAA-AAAA)'!X67+'€12-xxxx(AAAA-AAAA)'!X67+'€13-xxxx(AAAA-AAAA)'!X67+'€14-xxxx(AAAA-AAAA)'!X67+'€15-xxxx(AAAA-AAAA)'!X67+'€16-xxxx(AAAA-AAAA)'!X67+'€17-xxxx(AAAA-AAAA)'!X67+'€18-xxxx(AAAA-AAAA)'!X67+'€19-xxxx(AAAA-AAAA)'!X67+'€20-xxxx(AAAA-AAAA)'!X67</f>
        <v>0</v>
      </c>
      <c r="AF67" s="620">
        <f>'EnC1_2017-22_DEAL_ONF_Animation'!Y67+'EnC2_2018-22_FEDER_ONF_Conserv'!Y67+'EnC3_2019-21_OFB-DEAL_ONF_Coli'!Y67+'EnC4_2018-20_MTE_ONF_MIGBio'!Y67+'EnC5_2020_DEAL_Titè_IPA Desira'!Y67+'Sol1_2018_DEAL_ONF_Lutte IC DSD'!Y67+'Sol2_2019_DEAL_ONF_Lutte IC'!Y67+'€8-xxxx(AAAA-AAAA)'!Y67+'€9-xxxx(AAAA-AAAA)'!Y67+'€10-xxxx(AAAA-AAAA)'!Y67+'€11-xxxx(AAAA-AAAA)'!Y67+'€12-xxxx(AAAA-AAAA)'!Y67+'€13-xxxx(AAAA-AAAA)'!Y67+'€14-xxxx(AAAA-AAAA)'!Y67+'€15-xxxx(AAAA-AAAA)'!Y67+'€16-xxxx(AAAA-AAAA)'!Y67+'€17-xxxx(AAAA-AAAA)'!Y67+'€18-xxxx(AAAA-AAAA)'!Y67+'€19-xxxx(AAAA-AAAA)'!Y67+'€20-xxxx(AAAA-AAAA)'!Y67</f>
        <v>0</v>
      </c>
      <c r="AG67" s="621">
        <f t="shared" si="58"/>
        <v>0</v>
      </c>
      <c r="AH67" s="691">
        <f t="shared" si="48"/>
        <v>0</v>
      </c>
      <c r="AI67" s="641">
        <f t="shared" si="60"/>
        <v>0</v>
      </c>
      <c r="AJ67" s="652">
        <f t="shared" si="61"/>
        <v>0</v>
      </c>
      <c r="AK67" s="652">
        <f t="shared" si="62"/>
        <v>0</v>
      </c>
      <c r="AL67" s="682">
        <f t="shared" si="63"/>
        <v>0</v>
      </c>
      <c r="AM67" s="623">
        <f t="shared" si="64"/>
        <v>0</v>
      </c>
      <c r="AN67" s="692">
        <f t="shared" si="65"/>
        <v>0</v>
      </c>
      <c r="AO67" s="641">
        <f t="shared" si="66"/>
        <v>0</v>
      </c>
      <c r="AP67" s="652">
        <f t="shared" si="67"/>
        <v>0</v>
      </c>
      <c r="AQ67" s="652">
        <f t="shared" si="68"/>
        <v>0</v>
      </c>
      <c r="AR67" s="654">
        <f t="shared" si="69"/>
        <v>0</v>
      </c>
      <c r="AS67" s="44"/>
      <c r="AT67" s="18"/>
      <c r="AU67" s="18"/>
    </row>
    <row r="68" spans="1:47" s="38" customFormat="1" ht="15" customHeight="1">
      <c r="A68" s="21"/>
      <c r="B68" s="1116"/>
      <c r="C68" s="1231"/>
      <c r="D68" s="1119"/>
      <c r="E68" s="1122"/>
      <c r="F68" s="1135"/>
      <c r="G68" s="498" t="s">
        <v>109</v>
      </c>
      <c r="H68" s="861"/>
      <c r="I68" s="864"/>
      <c r="J68" s="844"/>
      <c r="K68" s="856"/>
      <c r="L68" s="856"/>
      <c r="M68" s="857"/>
      <c r="N68" s="498" t="s">
        <v>109</v>
      </c>
      <c r="O68" s="212">
        <f>'EnC1_2017-22_DEAL_ONF_Animation'!H68+'EnC2_2018-22_FEDER_ONF_Conserv'!H68+'EnC3_2019-21_OFB-DEAL_ONF_Coli'!H68+'EnC4_2018-20_MTE_ONF_MIGBio'!H68+'EnC5_2020_DEAL_Titè_IPA Desira'!H68+'Sol1_2018_DEAL_ONF_Lutte IC DSD'!H68+'Sol2_2019_DEAL_ONF_Lutte IC'!H68+'€8-xxxx(AAAA-AAAA)'!H68+'€9-xxxx(AAAA-AAAA)'!H68+'€10-xxxx(AAAA-AAAA)'!H68+'€11-xxxx(AAAA-AAAA)'!H68+'€12-xxxx(AAAA-AAAA)'!H68+'€13-xxxx(AAAA-AAAA)'!H68+'€14-xxxx(AAAA-AAAA)'!H68+'€15-xxxx(AAAA-AAAA)'!H68+'€16-xxxx(AAAA-AAAA)'!H68+'€17-xxxx(AAAA-AAAA)'!H68+'€18-xxxx(AAAA-AAAA)'!H68+'€19-xxxx(AAAA-AAAA)'!H68+'€20-xxxx(AAAA-AAAA)'!H68</f>
        <v>0</v>
      </c>
      <c r="P68" s="242">
        <f>'EnC1_2017-22_DEAL_ONF_Animation'!I68+'EnC2_2018-22_FEDER_ONF_Conserv'!I68+'EnC3_2019-21_OFB-DEAL_ONF_Coli'!I68+'EnC4_2018-20_MTE_ONF_MIGBio'!I68+'EnC5_2020_DEAL_Titè_IPA Desira'!I68+'Sol1_2018_DEAL_ONF_Lutte IC DSD'!I68+'Sol2_2019_DEAL_ONF_Lutte IC'!I68+'€8-xxxx(AAAA-AAAA)'!I68+'€9-xxxx(AAAA-AAAA)'!I68+'€10-xxxx(AAAA-AAAA)'!I68+'€11-xxxx(AAAA-AAAA)'!I68+'€12-xxxx(AAAA-AAAA)'!I68+'€13-xxxx(AAAA-AAAA)'!I68+'€14-xxxx(AAAA-AAAA)'!I68+'€15-xxxx(AAAA-AAAA)'!I68+'€16-xxxx(AAAA-AAAA)'!I68+'€17-xxxx(AAAA-AAAA)'!I68+'€18-xxxx(AAAA-AAAA)'!I68+'€19-xxxx(AAAA-AAAA)'!I68+'€20-xxxx(AAAA-AAAA)'!I68</f>
        <v>0</v>
      </c>
      <c r="Q68" s="221">
        <f>'EnC1_2017-22_DEAL_ONF_Animation'!J68+'EnC2_2018-22_FEDER_ONF_Conserv'!J68+'EnC3_2019-21_OFB-DEAL_ONF_Coli'!J68+'EnC4_2018-20_MTE_ONF_MIGBio'!J68+'EnC5_2020_DEAL_Titè_IPA Desira'!J68+'Sol1_2018_DEAL_ONF_Lutte IC DSD'!J68+'Sol2_2019_DEAL_ONF_Lutte IC'!J68+'€8-xxxx(AAAA-AAAA)'!J68+'€9-xxxx(AAAA-AAAA)'!J68+'€10-xxxx(AAAA-AAAA)'!J68+'€11-xxxx(AAAA-AAAA)'!J68+'€12-xxxx(AAAA-AAAA)'!J68+'€13-xxxx(AAAA-AAAA)'!J68+'€14-xxxx(AAAA-AAAA)'!J68+'€15-xxxx(AAAA-AAAA)'!J68+'€16-xxxx(AAAA-AAAA)'!J68+'€17-xxxx(AAAA-AAAA)'!J68+'€18-xxxx(AAAA-AAAA)'!J68+'€19-xxxx(AAAA-AAAA)'!J68+'€20-xxxx(AAAA-AAAA)'!J68</f>
        <v>0</v>
      </c>
      <c r="R68" s="167">
        <f>'EnC1_2017-22_DEAL_ONF_Animation'!K68+'EnC2_2018-22_FEDER_ONF_Conserv'!K68+'EnC3_2019-21_OFB-DEAL_ONF_Coli'!K68+'EnC4_2018-20_MTE_ONF_MIGBio'!K68+'EnC5_2020_DEAL_Titè_IPA Desira'!K68+'Sol1_2018_DEAL_ONF_Lutte IC DSD'!K68+'Sol2_2019_DEAL_ONF_Lutte IC'!K68+'€8-xxxx(AAAA-AAAA)'!K68+'€9-xxxx(AAAA-AAAA)'!K68+'€10-xxxx(AAAA-AAAA)'!K68+'€11-xxxx(AAAA-AAAA)'!K68+'€12-xxxx(AAAA-AAAA)'!K68+'€13-xxxx(AAAA-AAAA)'!K68+'€14-xxxx(AAAA-AAAA)'!K68+'€15-xxxx(AAAA-AAAA)'!K68+'€16-xxxx(AAAA-AAAA)'!K68+'€17-xxxx(AAAA-AAAA)'!K68+'€18-xxxx(AAAA-AAAA)'!K68+'€19-xxxx(AAAA-AAAA)'!K68+'€20-xxxx(AAAA-AAAA)'!K68</f>
        <v>0</v>
      </c>
      <c r="S68" s="167">
        <f>'EnC1_2017-22_DEAL_ONF_Animation'!L68+'EnC2_2018-22_FEDER_ONF_Conserv'!L68+'EnC3_2019-21_OFB-DEAL_ONF_Coli'!L68+'EnC4_2018-20_MTE_ONF_MIGBio'!L68+'EnC5_2020_DEAL_Titè_IPA Desira'!L68+'Sol1_2018_DEAL_ONF_Lutte IC DSD'!L68+'Sol2_2019_DEAL_ONF_Lutte IC'!L68+'€8-xxxx(AAAA-AAAA)'!L68+'€9-xxxx(AAAA-AAAA)'!L68+'€10-xxxx(AAAA-AAAA)'!L68+'€11-xxxx(AAAA-AAAA)'!L68+'€12-xxxx(AAAA-AAAA)'!L68+'€13-xxxx(AAAA-AAAA)'!L68+'€14-xxxx(AAAA-AAAA)'!L68+'€15-xxxx(AAAA-AAAA)'!L68+'€16-xxxx(AAAA-AAAA)'!L68+'€17-xxxx(AAAA-AAAA)'!L68+'€18-xxxx(AAAA-AAAA)'!L68+'€19-xxxx(AAAA-AAAA)'!L68+'€20-xxxx(AAAA-AAAA)'!L68</f>
        <v>0</v>
      </c>
      <c r="T68" s="214">
        <f>'EnC1_2017-22_DEAL_ONF_Animation'!M68+'EnC2_2018-22_FEDER_ONF_Conserv'!M68+'EnC3_2019-21_OFB-DEAL_ONF_Coli'!M68+'EnC4_2018-20_MTE_ONF_MIGBio'!M68+'EnC5_2020_DEAL_Titè_IPA Desira'!M68+'Sol1_2018_DEAL_ONF_Lutte IC DSD'!M68+'Sol2_2019_DEAL_ONF_Lutte IC'!M68+'€8-xxxx(AAAA-AAAA)'!M68+'€9-xxxx(AAAA-AAAA)'!M68+'€10-xxxx(AAAA-AAAA)'!M68+'€11-xxxx(AAAA-AAAA)'!M68+'€12-xxxx(AAAA-AAAA)'!M68+'€13-xxxx(AAAA-AAAA)'!M68+'€14-xxxx(AAAA-AAAA)'!M68+'€15-xxxx(AAAA-AAAA)'!M68+'€16-xxxx(AAAA-AAAA)'!M68+'€17-xxxx(AAAA-AAAA)'!M68+'€18-xxxx(AAAA-AAAA)'!M68+'€19-xxxx(AAAA-AAAA)'!M68+'€20-xxxx(AAAA-AAAA)'!M68</f>
        <v>0</v>
      </c>
      <c r="U68" s="212">
        <f>'EnC1_2017-22_DEAL_ONF_Animation'!N68+'EnC2_2018-22_FEDER_ONF_Conserv'!N68+'EnC3_2019-21_OFB-DEAL_ONF_Coli'!N68+'EnC4_2018-20_MTE_ONF_MIGBio'!N68+'EnC5_2020_DEAL_Titè_IPA Desira'!N68+'Sol1_2018_DEAL_ONF_Lutte IC DSD'!N68+'Sol2_2019_DEAL_ONF_Lutte IC'!N68+'€8-xxxx(AAAA-AAAA)'!N68+'€9-xxxx(AAAA-AAAA)'!N68+'€10-xxxx(AAAA-AAAA)'!N68+'€11-xxxx(AAAA-AAAA)'!N68+'€12-xxxx(AAAA-AAAA)'!N68+'€13-xxxx(AAAA-AAAA)'!N68+'€14-xxxx(AAAA-AAAA)'!N68+'€15-xxxx(AAAA-AAAA)'!N68+'€16-xxxx(AAAA-AAAA)'!N68+'€17-xxxx(AAAA-AAAA)'!N68+'€18-xxxx(AAAA-AAAA)'!N68+'€19-xxxx(AAAA-AAAA)'!N68+'€20-xxxx(AAAA-AAAA)'!N68</f>
        <v>0</v>
      </c>
      <c r="V68" s="242">
        <f>'EnC1_2017-22_DEAL_ONF_Animation'!O68+'EnC2_2018-22_FEDER_ONF_Conserv'!O68+'EnC3_2019-21_OFB-DEAL_ONF_Coli'!O68+'EnC4_2018-20_MTE_ONF_MIGBio'!O68+'EnC5_2020_DEAL_Titè_IPA Desira'!O68+'Sol1_2018_DEAL_ONF_Lutte IC DSD'!O68+'Sol2_2019_DEAL_ONF_Lutte IC'!O68+'€8-xxxx(AAAA-AAAA)'!O68+'€9-xxxx(AAAA-AAAA)'!O68+'€10-xxxx(AAAA-AAAA)'!O68+'€11-xxxx(AAAA-AAAA)'!O68+'€12-xxxx(AAAA-AAAA)'!O68+'€13-xxxx(AAAA-AAAA)'!O68+'€14-xxxx(AAAA-AAAA)'!O68+'€15-xxxx(AAAA-AAAA)'!O68+'€16-xxxx(AAAA-AAAA)'!O68+'€17-xxxx(AAAA-AAAA)'!O68+'€18-xxxx(AAAA-AAAA)'!O68+'€19-xxxx(AAAA-AAAA)'!O68+'€20-xxxx(AAAA-AAAA)'!O68</f>
        <v>0</v>
      </c>
      <c r="W68" s="221">
        <f>'EnC1_2017-22_DEAL_ONF_Animation'!P68+'EnC2_2018-22_FEDER_ONF_Conserv'!P68+'EnC3_2019-21_OFB-DEAL_ONF_Coli'!P68+'EnC4_2018-20_MTE_ONF_MIGBio'!P68+'EnC5_2020_DEAL_Titè_IPA Desira'!P68+'Sol1_2018_DEAL_ONF_Lutte IC DSD'!P68+'Sol2_2019_DEAL_ONF_Lutte IC'!P68+'€8-xxxx(AAAA-AAAA)'!P68+'€9-xxxx(AAAA-AAAA)'!P68+'€10-xxxx(AAAA-AAAA)'!P68+'€11-xxxx(AAAA-AAAA)'!P68+'€12-xxxx(AAAA-AAAA)'!P68+'€13-xxxx(AAAA-AAAA)'!P68+'€14-xxxx(AAAA-AAAA)'!P68+'€15-xxxx(AAAA-AAAA)'!P68+'€16-xxxx(AAAA-AAAA)'!P68+'€17-xxxx(AAAA-AAAA)'!P68+'€18-xxxx(AAAA-AAAA)'!P68+'€19-xxxx(AAAA-AAAA)'!P68+'€20-xxxx(AAAA-AAAA)'!P68</f>
        <v>0</v>
      </c>
      <c r="X68" s="167">
        <f>'EnC1_2017-22_DEAL_ONF_Animation'!Q68+'EnC2_2018-22_FEDER_ONF_Conserv'!Q68+'EnC3_2019-21_OFB-DEAL_ONF_Coli'!Q68+'EnC4_2018-20_MTE_ONF_MIGBio'!Q68+'EnC5_2020_DEAL_Titè_IPA Desira'!Q68+'Sol1_2018_DEAL_ONF_Lutte IC DSD'!Q68+'Sol2_2019_DEAL_ONF_Lutte IC'!Q68+'€8-xxxx(AAAA-AAAA)'!Q68+'€9-xxxx(AAAA-AAAA)'!Q68+'€10-xxxx(AAAA-AAAA)'!Q68+'€11-xxxx(AAAA-AAAA)'!Q68+'€12-xxxx(AAAA-AAAA)'!Q68+'€13-xxxx(AAAA-AAAA)'!Q68+'€14-xxxx(AAAA-AAAA)'!Q68+'€15-xxxx(AAAA-AAAA)'!Q68+'€16-xxxx(AAAA-AAAA)'!Q68+'€17-xxxx(AAAA-AAAA)'!Q68+'€18-xxxx(AAAA-AAAA)'!Q68+'€19-xxxx(AAAA-AAAA)'!Q68+'€20-xxxx(AAAA-AAAA)'!Q68</f>
        <v>0</v>
      </c>
      <c r="Y68" s="167">
        <f>'EnC1_2017-22_DEAL_ONF_Animation'!R68+'EnC2_2018-22_FEDER_ONF_Conserv'!R68+'EnC3_2019-21_OFB-DEAL_ONF_Coli'!R68+'EnC4_2018-20_MTE_ONF_MIGBio'!R68+'EnC5_2020_DEAL_Titè_IPA Desira'!R68+'Sol1_2018_DEAL_ONF_Lutte IC DSD'!R68+'Sol2_2019_DEAL_ONF_Lutte IC'!R68+'€8-xxxx(AAAA-AAAA)'!R68+'€9-xxxx(AAAA-AAAA)'!R68+'€10-xxxx(AAAA-AAAA)'!R68+'€11-xxxx(AAAA-AAAA)'!R68+'€12-xxxx(AAAA-AAAA)'!R68+'€13-xxxx(AAAA-AAAA)'!R68+'€14-xxxx(AAAA-AAAA)'!R68+'€15-xxxx(AAAA-AAAA)'!R68+'€16-xxxx(AAAA-AAAA)'!R68+'€17-xxxx(AAAA-AAAA)'!R68+'€18-xxxx(AAAA-AAAA)'!R68+'€19-xxxx(AAAA-AAAA)'!R68+'€20-xxxx(AAAA-AAAA)'!R68</f>
        <v>0</v>
      </c>
      <c r="Z68" s="168">
        <f>'EnC1_2017-22_DEAL_ONF_Animation'!S68+'EnC2_2018-22_FEDER_ONF_Conserv'!S68+'EnC3_2019-21_OFB-DEAL_ONF_Coli'!S68+'EnC4_2018-20_MTE_ONF_MIGBio'!S68+'EnC5_2020_DEAL_Titè_IPA Desira'!S68+'Sol1_2018_DEAL_ONF_Lutte IC DSD'!S68+'Sol2_2019_DEAL_ONF_Lutte IC'!S68+'€8-xxxx(AAAA-AAAA)'!S68+'€9-xxxx(AAAA-AAAA)'!S68+'€10-xxxx(AAAA-AAAA)'!S68+'€11-xxxx(AAAA-AAAA)'!S68+'€12-xxxx(AAAA-AAAA)'!S68+'€13-xxxx(AAAA-AAAA)'!S68+'€14-xxxx(AAAA-AAAA)'!S68+'€15-xxxx(AAAA-AAAA)'!S68+'€16-xxxx(AAAA-AAAA)'!S68+'€17-xxxx(AAAA-AAAA)'!S68+'€18-xxxx(AAAA-AAAA)'!S68+'€19-xxxx(AAAA-AAAA)'!S68+'€20-xxxx(AAAA-AAAA)'!S68</f>
        <v>0</v>
      </c>
      <c r="AA68" s="625">
        <f>'EnC1_2017-22_DEAL_ONF_Animation'!T68+'EnC2_2018-22_FEDER_ONF_Conserv'!T68+'EnC3_2019-21_OFB-DEAL_ONF_Coli'!T68+'EnC4_2018-20_MTE_ONF_MIGBio'!T68+'EnC5_2020_DEAL_Titè_IPA Desira'!T68+'Sol1_2018_DEAL_ONF_Lutte IC DSD'!T68+'Sol2_2019_DEAL_ONF_Lutte IC'!T68+'€8-xxxx(AAAA-AAAA)'!T68+'€9-xxxx(AAAA-AAAA)'!T68+'€10-xxxx(AAAA-AAAA)'!T68+'€11-xxxx(AAAA-AAAA)'!T68+'€12-xxxx(AAAA-AAAA)'!T68+'€13-xxxx(AAAA-AAAA)'!T68+'€14-xxxx(AAAA-AAAA)'!T68+'€15-xxxx(AAAA-AAAA)'!T68+'€16-xxxx(AAAA-AAAA)'!T68+'€17-xxxx(AAAA-AAAA)'!T68+'€18-xxxx(AAAA-AAAA)'!T68+'€19-xxxx(AAAA-AAAA)'!T68+'€20-xxxx(AAAA-AAAA)'!T68</f>
        <v>0</v>
      </c>
      <c r="AB68" s="705">
        <f>'EnC1_2017-22_DEAL_ONF_Animation'!U68+'EnC2_2018-22_FEDER_ONF_Conserv'!U68+'EnC3_2019-21_OFB-DEAL_ONF_Coli'!U68+'EnC4_2018-20_MTE_ONF_MIGBio'!U68+'EnC5_2020_DEAL_Titè_IPA Desira'!U68+'Sol1_2018_DEAL_ONF_Lutte IC DSD'!U68+'Sol2_2019_DEAL_ONF_Lutte IC'!U68+'€8-xxxx(AAAA-AAAA)'!U68+'€9-xxxx(AAAA-AAAA)'!U68+'€10-xxxx(AAAA-AAAA)'!U68+'€11-xxxx(AAAA-AAAA)'!U68+'€12-xxxx(AAAA-AAAA)'!U68+'€13-xxxx(AAAA-AAAA)'!U68+'€14-xxxx(AAAA-AAAA)'!U68+'€15-xxxx(AAAA-AAAA)'!U68+'€16-xxxx(AAAA-AAAA)'!U68+'€17-xxxx(AAAA-AAAA)'!U68+'€18-xxxx(AAAA-AAAA)'!U68+'€19-xxxx(AAAA-AAAA)'!U68+'€20-xxxx(AAAA-AAAA)'!U68</f>
        <v>0</v>
      </c>
      <c r="AC68" s="644">
        <f>'EnC1_2017-22_DEAL_ONF_Animation'!V68+'EnC2_2018-22_FEDER_ONF_Conserv'!V68+'EnC3_2019-21_OFB-DEAL_ONF_Coli'!V68+'EnC4_2018-20_MTE_ONF_MIGBio'!V68+'EnC5_2020_DEAL_Titè_IPA Desira'!V68+'Sol1_2018_DEAL_ONF_Lutte IC DSD'!V68+'Sol2_2019_DEAL_ONF_Lutte IC'!V68+'€8-xxxx(AAAA-AAAA)'!V68+'€9-xxxx(AAAA-AAAA)'!V68+'€10-xxxx(AAAA-AAAA)'!V68+'€11-xxxx(AAAA-AAAA)'!V68+'€12-xxxx(AAAA-AAAA)'!V68+'€13-xxxx(AAAA-AAAA)'!V68+'€14-xxxx(AAAA-AAAA)'!V68+'€15-xxxx(AAAA-AAAA)'!V68+'€16-xxxx(AAAA-AAAA)'!V68+'€17-xxxx(AAAA-AAAA)'!V68+'€18-xxxx(AAAA-AAAA)'!V68+'€19-xxxx(AAAA-AAAA)'!V68+'€20-xxxx(AAAA-AAAA)'!V68</f>
        <v>0</v>
      </c>
      <c r="AD68" s="627">
        <f>'EnC1_2017-22_DEAL_ONF_Animation'!W68+'EnC2_2018-22_FEDER_ONF_Conserv'!W68+'EnC3_2019-21_OFB-DEAL_ONF_Coli'!W68+'EnC4_2018-20_MTE_ONF_MIGBio'!W68+'EnC5_2020_DEAL_Titè_IPA Desira'!W68+'Sol1_2018_DEAL_ONF_Lutte IC DSD'!W68+'Sol2_2019_DEAL_ONF_Lutte IC'!W68+'€8-xxxx(AAAA-AAAA)'!W68+'€9-xxxx(AAAA-AAAA)'!W68+'€10-xxxx(AAAA-AAAA)'!W68+'€11-xxxx(AAAA-AAAA)'!W68+'€12-xxxx(AAAA-AAAA)'!W68+'€13-xxxx(AAAA-AAAA)'!W68+'€14-xxxx(AAAA-AAAA)'!W68+'€15-xxxx(AAAA-AAAA)'!W68+'€16-xxxx(AAAA-AAAA)'!W68+'€17-xxxx(AAAA-AAAA)'!W68+'€18-xxxx(AAAA-AAAA)'!W68+'€19-xxxx(AAAA-AAAA)'!W68+'€20-xxxx(AAAA-AAAA)'!W68</f>
        <v>0</v>
      </c>
      <c r="AE68" s="627">
        <f>'EnC1_2017-22_DEAL_ONF_Animation'!X68+'EnC2_2018-22_FEDER_ONF_Conserv'!X68+'EnC3_2019-21_OFB-DEAL_ONF_Coli'!X68+'EnC4_2018-20_MTE_ONF_MIGBio'!X68+'EnC5_2020_DEAL_Titè_IPA Desira'!X68+'Sol1_2018_DEAL_ONF_Lutte IC DSD'!X68+'Sol2_2019_DEAL_ONF_Lutte IC'!X68+'€8-xxxx(AAAA-AAAA)'!X68+'€9-xxxx(AAAA-AAAA)'!X68+'€10-xxxx(AAAA-AAAA)'!X68+'€11-xxxx(AAAA-AAAA)'!X68+'€12-xxxx(AAAA-AAAA)'!X68+'€13-xxxx(AAAA-AAAA)'!X68+'€14-xxxx(AAAA-AAAA)'!X68+'€15-xxxx(AAAA-AAAA)'!X68+'€16-xxxx(AAAA-AAAA)'!X68+'€17-xxxx(AAAA-AAAA)'!X68+'€18-xxxx(AAAA-AAAA)'!X68+'€19-xxxx(AAAA-AAAA)'!X68+'€20-xxxx(AAAA-AAAA)'!X68</f>
        <v>0</v>
      </c>
      <c r="AF68" s="628">
        <f>'EnC1_2017-22_DEAL_ONF_Animation'!Y68+'EnC2_2018-22_FEDER_ONF_Conserv'!Y68+'EnC3_2019-21_OFB-DEAL_ONF_Coli'!Y68+'EnC4_2018-20_MTE_ONF_MIGBio'!Y68+'EnC5_2020_DEAL_Titè_IPA Desira'!Y68+'Sol1_2018_DEAL_ONF_Lutte IC DSD'!Y68+'Sol2_2019_DEAL_ONF_Lutte IC'!Y68+'€8-xxxx(AAAA-AAAA)'!Y68+'€9-xxxx(AAAA-AAAA)'!Y68+'€10-xxxx(AAAA-AAAA)'!Y68+'€11-xxxx(AAAA-AAAA)'!Y68+'€12-xxxx(AAAA-AAAA)'!Y68+'€13-xxxx(AAAA-AAAA)'!Y68+'€14-xxxx(AAAA-AAAA)'!Y68+'€15-xxxx(AAAA-AAAA)'!Y68+'€16-xxxx(AAAA-AAAA)'!Y68+'€17-xxxx(AAAA-AAAA)'!Y68+'€18-xxxx(AAAA-AAAA)'!Y68+'€19-xxxx(AAAA-AAAA)'!Y68+'€20-xxxx(AAAA-AAAA)'!Y68</f>
        <v>0</v>
      </c>
      <c r="AG68" s="629">
        <f t="shared" si="58"/>
        <v>0</v>
      </c>
      <c r="AH68" s="705">
        <f t="shared" si="48"/>
        <v>0</v>
      </c>
      <c r="AI68" s="646">
        <f t="shared" si="60"/>
        <v>0</v>
      </c>
      <c r="AJ68" s="652">
        <f t="shared" si="61"/>
        <v>0</v>
      </c>
      <c r="AK68" s="652">
        <f t="shared" si="62"/>
        <v>0</v>
      </c>
      <c r="AL68" s="682">
        <f t="shared" si="63"/>
        <v>0</v>
      </c>
      <c r="AM68" s="632">
        <f t="shared" si="64"/>
        <v>0</v>
      </c>
      <c r="AN68" s="692">
        <f t="shared" si="65"/>
        <v>0</v>
      </c>
      <c r="AO68" s="646">
        <f t="shared" si="66"/>
        <v>0</v>
      </c>
      <c r="AP68" s="652">
        <f t="shared" si="67"/>
        <v>0</v>
      </c>
      <c r="AQ68" s="652">
        <f t="shared" si="68"/>
        <v>0</v>
      </c>
      <c r="AR68" s="654">
        <f t="shared" si="69"/>
        <v>0</v>
      </c>
      <c r="AS68" s="44"/>
      <c r="AT68" s="18"/>
      <c r="AU68" s="18"/>
    </row>
    <row r="69" spans="1:47" s="38" customFormat="1" ht="14.15" customHeight="1">
      <c r="A69" s="21"/>
      <c r="B69" s="1116"/>
      <c r="C69" s="1231"/>
      <c r="D69" s="1127" t="s">
        <v>35</v>
      </c>
      <c r="E69" s="1122" t="s">
        <v>80</v>
      </c>
      <c r="F69" s="1136">
        <v>2</v>
      </c>
      <c r="G69" s="496" t="s">
        <v>106</v>
      </c>
      <c r="H69" s="866">
        <v>0</v>
      </c>
      <c r="I69" s="867"/>
      <c r="J69" s="840"/>
      <c r="K69" s="862"/>
      <c r="L69" s="862"/>
      <c r="M69" s="863"/>
      <c r="N69" s="496" t="s">
        <v>106</v>
      </c>
      <c r="O69" s="206">
        <f>'EnC1_2017-22_DEAL_ONF_Animation'!H69+'EnC2_2018-22_FEDER_ONF_Conserv'!H69+'EnC3_2019-21_OFB-DEAL_ONF_Coli'!H69+'EnC4_2018-20_MTE_ONF_MIGBio'!H69+'EnC5_2020_DEAL_Titè_IPA Desira'!H69+'Sol1_2018_DEAL_ONF_Lutte IC DSD'!H69+'Sol2_2019_DEAL_ONF_Lutte IC'!H69+'€8-xxxx(AAAA-AAAA)'!H69+'€9-xxxx(AAAA-AAAA)'!H69+'€10-xxxx(AAAA-AAAA)'!H69+'€11-xxxx(AAAA-AAAA)'!H69+'€12-xxxx(AAAA-AAAA)'!H69+'€13-xxxx(AAAA-AAAA)'!H69+'€14-xxxx(AAAA-AAAA)'!H69+'€15-xxxx(AAAA-AAAA)'!H69+'€16-xxxx(AAAA-AAAA)'!H69+'€17-xxxx(AAAA-AAAA)'!H69+'€18-xxxx(AAAA-AAAA)'!H69+'€19-xxxx(AAAA-AAAA)'!H69+'€20-xxxx(AAAA-AAAA)'!H69</f>
        <v>0</v>
      </c>
      <c r="P69" s="233">
        <f>'EnC1_2017-22_DEAL_ONF_Animation'!I69+'EnC2_2018-22_FEDER_ONF_Conserv'!I69+'EnC3_2019-21_OFB-DEAL_ONF_Coli'!I69+'EnC4_2018-20_MTE_ONF_MIGBio'!I69+'EnC5_2020_DEAL_Titè_IPA Desira'!I69+'Sol1_2018_DEAL_ONF_Lutte IC DSD'!I69+'Sol2_2019_DEAL_ONF_Lutte IC'!I69+'€8-xxxx(AAAA-AAAA)'!I69+'€9-xxxx(AAAA-AAAA)'!I69+'€10-xxxx(AAAA-AAAA)'!I69+'€11-xxxx(AAAA-AAAA)'!I69+'€12-xxxx(AAAA-AAAA)'!I69+'€13-xxxx(AAAA-AAAA)'!I69+'€14-xxxx(AAAA-AAAA)'!I69+'€15-xxxx(AAAA-AAAA)'!I69+'€16-xxxx(AAAA-AAAA)'!I69+'€17-xxxx(AAAA-AAAA)'!I69+'€18-xxxx(AAAA-AAAA)'!I69+'€19-xxxx(AAAA-AAAA)'!I69+'€20-xxxx(AAAA-AAAA)'!I69</f>
        <v>0</v>
      </c>
      <c r="Q69" s="215">
        <f>'EnC1_2017-22_DEAL_ONF_Animation'!J69+'EnC2_2018-22_FEDER_ONF_Conserv'!J69+'EnC3_2019-21_OFB-DEAL_ONF_Coli'!J69+'EnC4_2018-20_MTE_ONF_MIGBio'!J69+'EnC5_2020_DEAL_Titè_IPA Desira'!J69+'Sol1_2018_DEAL_ONF_Lutte IC DSD'!J69+'Sol2_2019_DEAL_ONF_Lutte IC'!J69+'€8-xxxx(AAAA-AAAA)'!J69+'€9-xxxx(AAAA-AAAA)'!J69+'€10-xxxx(AAAA-AAAA)'!J69+'€11-xxxx(AAAA-AAAA)'!J69+'€12-xxxx(AAAA-AAAA)'!J69+'€13-xxxx(AAAA-AAAA)'!J69+'€14-xxxx(AAAA-AAAA)'!J69+'€15-xxxx(AAAA-AAAA)'!J69+'€16-xxxx(AAAA-AAAA)'!J69+'€17-xxxx(AAAA-AAAA)'!J69+'€18-xxxx(AAAA-AAAA)'!J69+'€19-xxxx(AAAA-AAAA)'!J69+'€20-xxxx(AAAA-AAAA)'!J69</f>
        <v>0</v>
      </c>
      <c r="R69" s="159">
        <f>'EnC1_2017-22_DEAL_ONF_Animation'!K69+'EnC2_2018-22_FEDER_ONF_Conserv'!K69+'EnC3_2019-21_OFB-DEAL_ONF_Coli'!K69+'EnC4_2018-20_MTE_ONF_MIGBio'!K69+'EnC5_2020_DEAL_Titè_IPA Desira'!K69+'Sol1_2018_DEAL_ONF_Lutte IC DSD'!K69+'Sol2_2019_DEAL_ONF_Lutte IC'!K69+'€8-xxxx(AAAA-AAAA)'!K69+'€9-xxxx(AAAA-AAAA)'!K69+'€10-xxxx(AAAA-AAAA)'!K69+'€11-xxxx(AAAA-AAAA)'!K69+'€12-xxxx(AAAA-AAAA)'!K69+'€13-xxxx(AAAA-AAAA)'!K69+'€14-xxxx(AAAA-AAAA)'!K69+'€15-xxxx(AAAA-AAAA)'!K69+'€16-xxxx(AAAA-AAAA)'!K69+'€17-xxxx(AAAA-AAAA)'!K69+'€18-xxxx(AAAA-AAAA)'!K69+'€19-xxxx(AAAA-AAAA)'!K69+'€20-xxxx(AAAA-AAAA)'!K69</f>
        <v>0</v>
      </c>
      <c r="S69" s="159">
        <f>'EnC1_2017-22_DEAL_ONF_Animation'!L69+'EnC2_2018-22_FEDER_ONF_Conserv'!L69+'EnC3_2019-21_OFB-DEAL_ONF_Coli'!L69+'EnC4_2018-20_MTE_ONF_MIGBio'!L69+'EnC5_2020_DEAL_Titè_IPA Desira'!L69+'Sol1_2018_DEAL_ONF_Lutte IC DSD'!L69+'Sol2_2019_DEAL_ONF_Lutte IC'!L69+'€8-xxxx(AAAA-AAAA)'!L69+'€9-xxxx(AAAA-AAAA)'!L69+'€10-xxxx(AAAA-AAAA)'!L69+'€11-xxxx(AAAA-AAAA)'!L69+'€12-xxxx(AAAA-AAAA)'!L69+'€13-xxxx(AAAA-AAAA)'!L69+'€14-xxxx(AAAA-AAAA)'!L69+'€15-xxxx(AAAA-AAAA)'!L69+'€16-xxxx(AAAA-AAAA)'!L69+'€17-xxxx(AAAA-AAAA)'!L69+'€18-xxxx(AAAA-AAAA)'!L69+'€19-xxxx(AAAA-AAAA)'!L69+'€20-xxxx(AAAA-AAAA)'!L69</f>
        <v>0</v>
      </c>
      <c r="T69" s="208">
        <f>'EnC1_2017-22_DEAL_ONF_Animation'!M69+'EnC2_2018-22_FEDER_ONF_Conserv'!M69+'EnC3_2019-21_OFB-DEAL_ONF_Coli'!M69+'EnC4_2018-20_MTE_ONF_MIGBio'!M69+'EnC5_2020_DEAL_Titè_IPA Desira'!M69+'Sol1_2018_DEAL_ONF_Lutte IC DSD'!M69+'Sol2_2019_DEAL_ONF_Lutte IC'!M69+'€8-xxxx(AAAA-AAAA)'!M69+'€9-xxxx(AAAA-AAAA)'!M69+'€10-xxxx(AAAA-AAAA)'!M69+'€11-xxxx(AAAA-AAAA)'!M69+'€12-xxxx(AAAA-AAAA)'!M69+'€13-xxxx(AAAA-AAAA)'!M69+'€14-xxxx(AAAA-AAAA)'!M69+'€15-xxxx(AAAA-AAAA)'!M69+'€16-xxxx(AAAA-AAAA)'!M69+'€17-xxxx(AAAA-AAAA)'!M69+'€18-xxxx(AAAA-AAAA)'!M69+'€19-xxxx(AAAA-AAAA)'!M69+'€20-xxxx(AAAA-AAAA)'!M69</f>
        <v>0</v>
      </c>
      <c r="U69" s="206">
        <f>'EnC1_2017-22_DEAL_ONF_Animation'!N69+'EnC2_2018-22_FEDER_ONF_Conserv'!N69+'EnC3_2019-21_OFB-DEAL_ONF_Coli'!N69+'EnC4_2018-20_MTE_ONF_MIGBio'!N69+'EnC5_2020_DEAL_Titè_IPA Desira'!N69+'Sol1_2018_DEAL_ONF_Lutte IC DSD'!N69+'Sol2_2019_DEAL_ONF_Lutte IC'!N69+'€8-xxxx(AAAA-AAAA)'!N69+'€9-xxxx(AAAA-AAAA)'!N69+'€10-xxxx(AAAA-AAAA)'!N69+'€11-xxxx(AAAA-AAAA)'!N69+'€12-xxxx(AAAA-AAAA)'!N69+'€13-xxxx(AAAA-AAAA)'!N69+'€14-xxxx(AAAA-AAAA)'!N69+'€15-xxxx(AAAA-AAAA)'!N69+'€16-xxxx(AAAA-AAAA)'!N69+'€17-xxxx(AAAA-AAAA)'!N69+'€18-xxxx(AAAA-AAAA)'!N69+'€19-xxxx(AAAA-AAAA)'!N69+'€20-xxxx(AAAA-AAAA)'!N69</f>
        <v>0</v>
      </c>
      <c r="V69" s="233">
        <f>'EnC1_2017-22_DEAL_ONF_Animation'!O69+'EnC2_2018-22_FEDER_ONF_Conserv'!O69+'EnC3_2019-21_OFB-DEAL_ONF_Coli'!O69+'EnC4_2018-20_MTE_ONF_MIGBio'!O69+'EnC5_2020_DEAL_Titè_IPA Desira'!O69+'Sol1_2018_DEAL_ONF_Lutte IC DSD'!O69+'Sol2_2019_DEAL_ONF_Lutte IC'!O69+'€8-xxxx(AAAA-AAAA)'!O69+'€9-xxxx(AAAA-AAAA)'!O69+'€10-xxxx(AAAA-AAAA)'!O69+'€11-xxxx(AAAA-AAAA)'!O69+'€12-xxxx(AAAA-AAAA)'!O69+'€13-xxxx(AAAA-AAAA)'!O69+'€14-xxxx(AAAA-AAAA)'!O69+'€15-xxxx(AAAA-AAAA)'!O69+'€16-xxxx(AAAA-AAAA)'!O69+'€17-xxxx(AAAA-AAAA)'!O69+'€18-xxxx(AAAA-AAAA)'!O69+'€19-xxxx(AAAA-AAAA)'!O69+'€20-xxxx(AAAA-AAAA)'!O69</f>
        <v>0</v>
      </c>
      <c r="W69" s="215">
        <f>'EnC1_2017-22_DEAL_ONF_Animation'!P69+'EnC2_2018-22_FEDER_ONF_Conserv'!P69+'EnC3_2019-21_OFB-DEAL_ONF_Coli'!P69+'EnC4_2018-20_MTE_ONF_MIGBio'!P69+'EnC5_2020_DEAL_Titè_IPA Desira'!P69+'Sol1_2018_DEAL_ONF_Lutte IC DSD'!P69+'Sol2_2019_DEAL_ONF_Lutte IC'!P69+'€8-xxxx(AAAA-AAAA)'!P69+'€9-xxxx(AAAA-AAAA)'!P69+'€10-xxxx(AAAA-AAAA)'!P69+'€11-xxxx(AAAA-AAAA)'!P69+'€12-xxxx(AAAA-AAAA)'!P69+'€13-xxxx(AAAA-AAAA)'!P69+'€14-xxxx(AAAA-AAAA)'!P69+'€15-xxxx(AAAA-AAAA)'!P69+'€16-xxxx(AAAA-AAAA)'!P69+'€17-xxxx(AAAA-AAAA)'!P69+'€18-xxxx(AAAA-AAAA)'!P69+'€19-xxxx(AAAA-AAAA)'!P69+'€20-xxxx(AAAA-AAAA)'!P69</f>
        <v>0</v>
      </c>
      <c r="X69" s="159">
        <f>'EnC1_2017-22_DEAL_ONF_Animation'!Q69+'EnC2_2018-22_FEDER_ONF_Conserv'!Q69+'EnC3_2019-21_OFB-DEAL_ONF_Coli'!Q69+'EnC4_2018-20_MTE_ONF_MIGBio'!Q69+'EnC5_2020_DEAL_Titè_IPA Desira'!Q69+'Sol1_2018_DEAL_ONF_Lutte IC DSD'!Q69+'Sol2_2019_DEAL_ONF_Lutte IC'!Q69+'€8-xxxx(AAAA-AAAA)'!Q69+'€9-xxxx(AAAA-AAAA)'!Q69+'€10-xxxx(AAAA-AAAA)'!Q69+'€11-xxxx(AAAA-AAAA)'!Q69+'€12-xxxx(AAAA-AAAA)'!Q69+'€13-xxxx(AAAA-AAAA)'!Q69+'€14-xxxx(AAAA-AAAA)'!Q69+'€15-xxxx(AAAA-AAAA)'!Q69+'€16-xxxx(AAAA-AAAA)'!Q69+'€17-xxxx(AAAA-AAAA)'!Q69+'€18-xxxx(AAAA-AAAA)'!Q69+'€19-xxxx(AAAA-AAAA)'!Q69+'€20-xxxx(AAAA-AAAA)'!Q69</f>
        <v>0</v>
      </c>
      <c r="Y69" s="159">
        <f>'EnC1_2017-22_DEAL_ONF_Animation'!R69+'EnC2_2018-22_FEDER_ONF_Conserv'!R69+'EnC3_2019-21_OFB-DEAL_ONF_Coli'!R69+'EnC4_2018-20_MTE_ONF_MIGBio'!R69+'EnC5_2020_DEAL_Titè_IPA Desira'!R69+'Sol1_2018_DEAL_ONF_Lutte IC DSD'!R69+'Sol2_2019_DEAL_ONF_Lutte IC'!R69+'€8-xxxx(AAAA-AAAA)'!R69+'€9-xxxx(AAAA-AAAA)'!R69+'€10-xxxx(AAAA-AAAA)'!R69+'€11-xxxx(AAAA-AAAA)'!R69+'€12-xxxx(AAAA-AAAA)'!R69+'€13-xxxx(AAAA-AAAA)'!R69+'€14-xxxx(AAAA-AAAA)'!R69+'€15-xxxx(AAAA-AAAA)'!R69+'€16-xxxx(AAAA-AAAA)'!R69+'€17-xxxx(AAAA-AAAA)'!R69+'€18-xxxx(AAAA-AAAA)'!R69+'€19-xxxx(AAAA-AAAA)'!R69+'€20-xxxx(AAAA-AAAA)'!R69</f>
        <v>0</v>
      </c>
      <c r="Z69" s="160">
        <f>'EnC1_2017-22_DEAL_ONF_Animation'!S69+'EnC2_2018-22_FEDER_ONF_Conserv'!S69+'EnC3_2019-21_OFB-DEAL_ONF_Coli'!S69+'EnC4_2018-20_MTE_ONF_MIGBio'!S69+'EnC5_2020_DEAL_Titè_IPA Desira'!S69+'Sol1_2018_DEAL_ONF_Lutte IC DSD'!S69+'Sol2_2019_DEAL_ONF_Lutte IC'!S69+'€8-xxxx(AAAA-AAAA)'!S69+'€9-xxxx(AAAA-AAAA)'!S69+'€10-xxxx(AAAA-AAAA)'!S69+'€11-xxxx(AAAA-AAAA)'!S69+'€12-xxxx(AAAA-AAAA)'!S69+'€13-xxxx(AAAA-AAAA)'!S69+'€14-xxxx(AAAA-AAAA)'!S69+'€15-xxxx(AAAA-AAAA)'!S69+'€16-xxxx(AAAA-AAAA)'!S69+'€17-xxxx(AAAA-AAAA)'!S69+'€18-xxxx(AAAA-AAAA)'!S69+'€19-xxxx(AAAA-AAAA)'!S69+'€20-xxxx(AAAA-AAAA)'!S69</f>
        <v>0</v>
      </c>
      <c r="AA69" s="609">
        <f>'EnC1_2017-22_DEAL_ONF_Animation'!T69+'EnC2_2018-22_FEDER_ONF_Conserv'!T69+'EnC3_2019-21_OFB-DEAL_ONF_Coli'!T69+'EnC4_2018-20_MTE_ONF_MIGBio'!T69+'EnC5_2020_DEAL_Titè_IPA Desira'!T69+'Sol1_2018_DEAL_ONF_Lutte IC DSD'!T69+'Sol2_2019_DEAL_ONF_Lutte IC'!T69+'€8-xxxx(AAAA-AAAA)'!T69+'€9-xxxx(AAAA-AAAA)'!T69+'€10-xxxx(AAAA-AAAA)'!T69+'€11-xxxx(AAAA-AAAA)'!T69+'€12-xxxx(AAAA-AAAA)'!T69+'€13-xxxx(AAAA-AAAA)'!T69+'€14-xxxx(AAAA-AAAA)'!T69+'€15-xxxx(AAAA-AAAA)'!T69+'€16-xxxx(AAAA-AAAA)'!T69+'€17-xxxx(AAAA-AAAA)'!T69+'€18-xxxx(AAAA-AAAA)'!T69+'€19-xxxx(AAAA-AAAA)'!T69+'€20-xxxx(AAAA-AAAA)'!T69</f>
        <v>0</v>
      </c>
      <c r="AB69" s="689">
        <f>'EnC1_2017-22_DEAL_ONF_Animation'!U69+'EnC2_2018-22_FEDER_ONF_Conserv'!U69+'EnC3_2019-21_OFB-DEAL_ONF_Coli'!U69+'EnC4_2018-20_MTE_ONF_MIGBio'!U69+'EnC5_2020_DEAL_Titè_IPA Desira'!U69+'Sol1_2018_DEAL_ONF_Lutte IC DSD'!U69+'Sol2_2019_DEAL_ONF_Lutte IC'!U69+'€8-xxxx(AAAA-AAAA)'!U69+'€9-xxxx(AAAA-AAAA)'!U69+'€10-xxxx(AAAA-AAAA)'!U69+'€11-xxxx(AAAA-AAAA)'!U69+'€12-xxxx(AAAA-AAAA)'!U69+'€13-xxxx(AAAA-AAAA)'!U69+'€14-xxxx(AAAA-AAAA)'!U69+'€15-xxxx(AAAA-AAAA)'!U69+'€16-xxxx(AAAA-AAAA)'!U69+'€17-xxxx(AAAA-AAAA)'!U69+'€18-xxxx(AAAA-AAAA)'!U69+'€19-xxxx(AAAA-AAAA)'!U69+'€20-xxxx(AAAA-AAAA)'!U69</f>
        <v>0</v>
      </c>
      <c r="AC69" s="634">
        <f>'EnC1_2017-22_DEAL_ONF_Animation'!V69+'EnC2_2018-22_FEDER_ONF_Conserv'!V69+'EnC3_2019-21_OFB-DEAL_ONF_Coli'!V69+'EnC4_2018-20_MTE_ONF_MIGBio'!V69+'EnC5_2020_DEAL_Titè_IPA Desira'!V69+'Sol1_2018_DEAL_ONF_Lutte IC DSD'!V69+'Sol2_2019_DEAL_ONF_Lutte IC'!V69+'€8-xxxx(AAAA-AAAA)'!V69+'€9-xxxx(AAAA-AAAA)'!V69+'€10-xxxx(AAAA-AAAA)'!V69+'€11-xxxx(AAAA-AAAA)'!V69+'€12-xxxx(AAAA-AAAA)'!V69+'€13-xxxx(AAAA-AAAA)'!V69+'€14-xxxx(AAAA-AAAA)'!V69+'€15-xxxx(AAAA-AAAA)'!V69+'€16-xxxx(AAAA-AAAA)'!V69+'€17-xxxx(AAAA-AAAA)'!V69+'€18-xxxx(AAAA-AAAA)'!V69+'€19-xxxx(AAAA-AAAA)'!V69+'€20-xxxx(AAAA-AAAA)'!V69</f>
        <v>0</v>
      </c>
      <c r="AD69" s="649">
        <f>'EnC1_2017-22_DEAL_ONF_Animation'!W69+'EnC2_2018-22_FEDER_ONF_Conserv'!W69+'EnC3_2019-21_OFB-DEAL_ONF_Coli'!W69+'EnC4_2018-20_MTE_ONF_MIGBio'!W69+'EnC5_2020_DEAL_Titè_IPA Desira'!W69+'Sol1_2018_DEAL_ONF_Lutte IC DSD'!W69+'Sol2_2019_DEAL_ONF_Lutte IC'!W69+'€8-xxxx(AAAA-AAAA)'!W69+'€9-xxxx(AAAA-AAAA)'!W69+'€10-xxxx(AAAA-AAAA)'!W69+'€11-xxxx(AAAA-AAAA)'!W69+'€12-xxxx(AAAA-AAAA)'!W69+'€13-xxxx(AAAA-AAAA)'!W69+'€14-xxxx(AAAA-AAAA)'!W69+'€15-xxxx(AAAA-AAAA)'!W69+'€16-xxxx(AAAA-AAAA)'!W69+'€17-xxxx(AAAA-AAAA)'!W69+'€18-xxxx(AAAA-AAAA)'!W69+'€19-xxxx(AAAA-AAAA)'!W69+'€20-xxxx(AAAA-AAAA)'!W69</f>
        <v>0</v>
      </c>
      <c r="AE69" s="649">
        <f>'EnC1_2017-22_DEAL_ONF_Animation'!X69+'EnC2_2018-22_FEDER_ONF_Conserv'!X69+'EnC3_2019-21_OFB-DEAL_ONF_Coli'!X69+'EnC4_2018-20_MTE_ONF_MIGBio'!X69+'EnC5_2020_DEAL_Titè_IPA Desira'!X69+'Sol1_2018_DEAL_ONF_Lutte IC DSD'!X69+'Sol2_2019_DEAL_ONF_Lutte IC'!X69+'€8-xxxx(AAAA-AAAA)'!X69+'€9-xxxx(AAAA-AAAA)'!X69+'€10-xxxx(AAAA-AAAA)'!X69+'€11-xxxx(AAAA-AAAA)'!X69+'€12-xxxx(AAAA-AAAA)'!X69+'€13-xxxx(AAAA-AAAA)'!X69+'€14-xxxx(AAAA-AAAA)'!X69+'€15-xxxx(AAAA-AAAA)'!X69+'€16-xxxx(AAAA-AAAA)'!X69+'€17-xxxx(AAAA-AAAA)'!X69+'€18-xxxx(AAAA-AAAA)'!X69+'€19-xxxx(AAAA-AAAA)'!X69+'€20-xxxx(AAAA-AAAA)'!X69</f>
        <v>0</v>
      </c>
      <c r="AF69" s="612">
        <f>'EnC1_2017-22_DEAL_ONF_Animation'!Y69+'EnC2_2018-22_FEDER_ONF_Conserv'!Y69+'EnC3_2019-21_OFB-DEAL_ONF_Coli'!Y69+'EnC4_2018-20_MTE_ONF_MIGBio'!Y69+'EnC5_2020_DEAL_Titè_IPA Desira'!Y69+'Sol1_2018_DEAL_ONF_Lutte IC DSD'!Y69+'Sol2_2019_DEAL_ONF_Lutte IC'!Y69+'€8-xxxx(AAAA-AAAA)'!Y69+'€9-xxxx(AAAA-AAAA)'!Y69+'€10-xxxx(AAAA-AAAA)'!Y69+'€11-xxxx(AAAA-AAAA)'!Y69+'€12-xxxx(AAAA-AAAA)'!Y69+'€13-xxxx(AAAA-AAAA)'!Y69+'€14-xxxx(AAAA-AAAA)'!Y69+'€15-xxxx(AAAA-AAAA)'!Y69+'€16-xxxx(AAAA-AAAA)'!Y69+'€17-xxxx(AAAA-AAAA)'!Y69+'€18-xxxx(AAAA-AAAA)'!Y69+'€19-xxxx(AAAA-AAAA)'!Y69+'€20-xxxx(AAAA-AAAA)'!Y69</f>
        <v>0</v>
      </c>
      <c r="AG69" s="613">
        <f t="shared" si="58"/>
        <v>0</v>
      </c>
      <c r="AH69" s="689">
        <f t="shared" si="48"/>
        <v>0</v>
      </c>
      <c r="AI69" s="636">
        <f t="shared" si="60"/>
        <v>0</v>
      </c>
      <c r="AJ69" s="649">
        <f t="shared" si="61"/>
        <v>0</v>
      </c>
      <c r="AK69" s="649">
        <f t="shared" si="62"/>
        <v>0</v>
      </c>
      <c r="AL69" s="688">
        <f t="shared" si="63"/>
        <v>0</v>
      </c>
      <c r="AM69" s="615">
        <f t="shared" si="64"/>
        <v>0</v>
      </c>
      <c r="AN69" s="690">
        <f t="shared" si="65"/>
        <v>0</v>
      </c>
      <c r="AO69" s="636">
        <f t="shared" si="66"/>
        <v>0</v>
      </c>
      <c r="AP69" s="649">
        <f t="shared" si="67"/>
        <v>0</v>
      </c>
      <c r="AQ69" s="649">
        <f t="shared" si="68"/>
        <v>0</v>
      </c>
      <c r="AR69" s="651">
        <f t="shared" si="69"/>
        <v>0</v>
      </c>
      <c r="AS69" s="47"/>
      <c r="AT69" s="18"/>
      <c r="AU69" s="18"/>
    </row>
    <row r="70" spans="1:47" ht="14.15" customHeight="1">
      <c r="A70" s="21"/>
      <c r="B70" s="1116"/>
      <c r="C70" s="1231"/>
      <c r="D70" s="1119"/>
      <c r="E70" s="1122"/>
      <c r="F70" s="1135"/>
      <c r="G70" s="497" t="s">
        <v>108</v>
      </c>
      <c r="H70" s="835"/>
      <c r="I70" s="864"/>
      <c r="J70" s="842"/>
      <c r="K70" s="856"/>
      <c r="L70" s="856"/>
      <c r="M70" s="857"/>
      <c r="N70" s="497" t="s">
        <v>108</v>
      </c>
      <c r="O70" s="209">
        <f>'EnC1_2017-22_DEAL_ONF_Animation'!H70+'EnC2_2018-22_FEDER_ONF_Conserv'!H70+'EnC3_2019-21_OFB-DEAL_ONF_Coli'!H70+'EnC4_2018-20_MTE_ONF_MIGBio'!H70+'EnC5_2020_DEAL_Titè_IPA Desira'!H70+'Sol1_2018_DEAL_ONF_Lutte IC DSD'!H70+'Sol2_2019_DEAL_ONF_Lutte IC'!H70+'€8-xxxx(AAAA-AAAA)'!H70+'€9-xxxx(AAAA-AAAA)'!H70+'€10-xxxx(AAAA-AAAA)'!H70+'€11-xxxx(AAAA-AAAA)'!H70+'€12-xxxx(AAAA-AAAA)'!H70+'€13-xxxx(AAAA-AAAA)'!H70+'€14-xxxx(AAAA-AAAA)'!H70+'€15-xxxx(AAAA-AAAA)'!H70+'€16-xxxx(AAAA-AAAA)'!H70+'€17-xxxx(AAAA-AAAA)'!H70+'€18-xxxx(AAAA-AAAA)'!H70+'€19-xxxx(AAAA-AAAA)'!H70+'€20-xxxx(AAAA-AAAA)'!H70</f>
        <v>0</v>
      </c>
      <c r="P70" s="234">
        <f>'EnC1_2017-22_DEAL_ONF_Animation'!I70+'EnC2_2018-22_FEDER_ONF_Conserv'!I70+'EnC3_2019-21_OFB-DEAL_ONF_Coli'!I70+'EnC4_2018-20_MTE_ONF_MIGBio'!I70+'EnC5_2020_DEAL_Titè_IPA Desira'!I70+'Sol1_2018_DEAL_ONF_Lutte IC DSD'!I70+'Sol2_2019_DEAL_ONF_Lutte IC'!I70+'€8-xxxx(AAAA-AAAA)'!I70+'€9-xxxx(AAAA-AAAA)'!I70+'€10-xxxx(AAAA-AAAA)'!I70+'€11-xxxx(AAAA-AAAA)'!I70+'€12-xxxx(AAAA-AAAA)'!I70+'€13-xxxx(AAAA-AAAA)'!I70+'€14-xxxx(AAAA-AAAA)'!I70+'€15-xxxx(AAAA-AAAA)'!I70+'€16-xxxx(AAAA-AAAA)'!I70+'€17-xxxx(AAAA-AAAA)'!I70+'€18-xxxx(AAAA-AAAA)'!I70+'€19-xxxx(AAAA-AAAA)'!I70+'€20-xxxx(AAAA-AAAA)'!I70</f>
        <v>0</v>
      </c>
      <c r="Q70" s="218">
        <f>'EnC1_2017-22_DEAL_ONF_Animation'!J70+'EnC2_2018-22_FEDER_ONF_Conserv'!J70+'EnC3_2019-21_OFB-DEAL_ONF_Coli'!J70+'EnC4_2018-20_MTE_ONF_MIGBio'!J70+'EnC5_2020_DEAL_Titè_IPA Desira'!J70+'Sol1_2018_DEAL_ONF_Lutte IC DSD'!J70+'Sol2_2019_DEAL_ONF_Lutte IC'!J70+'€8-xxxx(AAAA-AAAA)'!J70+'€9-xxxx(AAAA-AAAA)'!J70+'€10-xxxx(AAAA-AAAA)'!J70+'€11-xxxx(AAAA-AAAA)'!J70+'€12-xxxx(AAAA-AAAA)'!J70+'€13-xxxx(AAAA-AAAA)'!J70+'€14-xxxx(AAAA-AAAA)'!J70+'€15-xxxx(AAAA-AAAA)'!J70+'€16-xxxx(AAAA-AAAA)'!J70+'€17-xxxx(AAAA-AAAA)'!J70+'€18-xxxx(AAAA-AAAA)'!J70+'€19-xxxx(AAAA-AAAA)'!J70+'€20-xxxx(AAAA-AAAA)'!J70</f>
        <v>0</v>
      </c>
      <c r="R70" s="163">
        <f>'EnC1_2017-22_DEAL_ONF_Animation'!K70+'EnC2_2018-22_FEDER_ONF_Conserv'!K70+'EnC3_2019-21_OFB-DEAL_ONF_Coli'!K70+'EnC4_2018-20_MTE_ONF_MIGBio'!K70+'EnC5_2020_DEAL_Titè_IPA Desira'!K70+'Sol1_2018_DEAL_ONF_Lutte IC DSD'!K70+'Sol2_2019_DEAL_ONF_Lutte IC'!K70+'€8-xxxx(AAAA-AAAA)'!K70+'€9-xxxx(AAAA-AAAA)'!K70+'€10-xxxx(AAAA-AAAA)'!K70+'€11-xxxx(AAAA-AAAA)'!K70+'€12-xxxx(AAAA-AAAA)'!K70+'€13-xxxx(AAAA-AAAA)'!K70+'€14-xxxx(AAAA-AAAA)'!K70+'€15-xxxx(AAAA-AAAA)'!K70+'€16-xxxx(AAAA-AAAA)'!K70+'€17-xxxx(AAAA-AAAA)'!K70+'€18-xxxx(AAAA-AAAA)'!K70+'€19-xxxx(AAAA-AAAA)'!K70+'€20-xxxx(AAAA-AAAA)'!K70</f>
        <v>0</v>
      </c>
      <c r="S70" s="163">
        <f>'EnC1_2017-22_DEAL_ONF_Animation'!L70+'EnC2_2018-22_FEDER_ONF_Conserv'!L70+'EnC3_2019-21_OFB-DEAL_ONF_Coli'!L70+'EnC4_2018-20_MTE_ONF_MIGBio'!L70+'EnC5_2020_DEAL_Titè_IPA Desira'!L70+'Sol1_2018_DEAL_ONF_Lutte IC DSD'!L70+'Sol2_2019_DEAL_ONF_Lutte IC'!L70+'€8-xxxx(AAAA-AAAA)'!L70+'€9-xxxx(AAAA-AAAA)'!L70+'€10-xxxx(AAAA-AAAA)'!L70+'€11-xxxx(AAAA-AAAA)'!L70+'€12-xxxx(AAAA-AAAA)'!L70+'€13-xxxx(AAAA-AAAA)'!L70+'€14-xxxx(AAAA-AAAA)'!L70+'€15-xxxx(AAAA-AAAA)'!L70+'€16-xxxx(AAAA-AAAA)'!L70+'€17-xxxx(AAAA-AAAA)'!L70+'€18-xxxx(AAAA-AAAA)'!L70+'€19-xxxx(AAAA-AAAA)'!L70+'€20-xxxx(AAAA-AAAA)'!L70</f>
        <v>0</v>
      </c>
      <c r="T70" s="211">
        <f>'EnC1_2017-22_DEAL_ONF_Animation'!M70+'EnC2_2018-22_FEDER_ONF_Conserv'!M70+'EnC3_2019-21_OFB-DEAL_ONF_Coli'!M70+'EnC4_2018-20_MTE_ONF_MIGBio'!M70+'EnC5_2020_DEAL_Titè_IPA Desira'!M70+'Sol1_2018_DEAL_ONF_Lutte IC DSD'!M70+'Sol2_2019_DEAL_ONF_Lutte IC'!M70+'€8-xxxx(AAAA-AAAA)'!M70+'€9-xxxx(AAAA-AAAA)'!M70+'€10-xxxx(AAAA-AAAA)'!M70+'€11-xxxx(AAAA-AAAA)'!M70+'€12-xxxx(AAAA-AAAA)'!M70+'€13-xxxx(AAAA-AAAA)'!M70+'€14-xxxx(AAAA-AAAA)'!M70+'€15-xxxx(AAAA-AAAA)'!M70+'€16-xxxx(AAAA-AAAA)'!M70+'€17-xxxx(AAAA-AAAA)'!M70+'€18-xxxx(AAAA-AAAA)'!M70+'€19-xxxx(AAAA-AAAA)'!M70+'€20-xxxx(AAAA-AAAA)'!M70</f>
        <v>0</v>
      </c>
      <c r="U70" s="209">
        <f>'EnC1_2017-22_DEAL_ONF_Animation'!N70+'EnC2_2018-22_FEDER_ONF_Conserv'!N70+'EnC3_2019-21_OFB-DEAL_ONF_Coli'!N70+'EnC4_2018-20_MTE_ONF_MIGBio'!N70+'EnC5_2020_DEAL_Titè_IPA Desira'!N70+'Sol1_2018_DEAL_ONF_Lutte IC DSD'!N70+'Sol2_2019_DEAL_ONF_Lutte IC'!N70+'€8-xxxx(AAAA-AAAA)'!N70+'€9-xxxx(AAAA-AAAA)'!N70+'€10-xxxx(AAAA-AAAA)'!N70+'€11-xxxx(AAAA-AAAA)'!N70+'€12-xxxx(AAAA-AAAA)'!N70+'€13-xxxx(AAAA-AAAA)'!N70+'€14-xxxx(AAAA-AAAA)'!N70+'€15-xxxx(AAAA-AAAA)'!N70+'€16-xxxx(AAAA-AAAA)'!N70+'€17-xxxx(AAAA-AAAA)'!N70+'€18-xxxx(AAAA-AAAA)'!N70+'€19-xxxx(AAAA-AAAA)'!N70+'€20-xxxx(AAAA-AAAA)'!N70</f>
        <v>0</v>
      </c>
      <c r="V70" s="234">
        <f>'EnC1_2017-22_DEAL_ONF_Animation'!O70+'EnC2_2018-22_FEDER_ONF_Conserv'!O70+'EnC3_2019-21_OFB-DEAL_ONF_Coli'!O70+'EnC4_2018-20_MTE_ONF_MIGBio'!O70+'EnC5_2020_DEAL_Titè_IPA Desira'!O70+'Sol1_2018_DEAL_ONF_Lutte IC DSD'!O70+'Sol2_2019_DEAL_ONF_Lutte IC'!O70+'€8-xxxx(AAAA-AAAA)'!O70+'€9-xxxx(AAAA-AAAA)'!O70+'€10-xxxx(AAAA-AAAA)'!O70+'€11-xxxx(AAAA-AAAA)'!O70+'€12-xxxx(AAAA-AAAA)'!O70+'€13-xxxx(AAAA-AAAA)'!O70+'€14-xxxx(AAAA-AAAA)'!O70+'€15-xxxx(AAAA-AAAA)'!O70+'€16-xxxx(AAAA-AAAA)'!O70+'€17-xxxx(AAAA-AAAA)'!O70+'€18-xxxx(AAAA-AAAA)'!O70+'€19-xxxx(AAAA-AAAA)'!O70+'€20-xxxx(AAAA-AAAA)'!O70</f>
        <v>0</v>
      </c>
      <c r="W70" s="218">
        <f>'EnC1_2017-22_DEAL_ONF_Animation'!P70+'EnC2_2018-22_FEDER_ONF_Conserv'!P70+'EnC3_2019-21_OFB-DEAL_ONF_Coli'!P70+'EnC4_2018-20_MTE_ONF_MIGBio'!P70+'EnC5_2020_DEAL_Titè_IPA Desira'!P70+'Sol1_2018_DEAL_ONF_Lutte IC DSD'!P70+'Sol2_2019_DEAL_ONF_Lutte IC'!P70+'€8-xxxx(AAAA-AAAA)'!P70+'€9-xxxx(AAAA-AAAA)'!P70+'€10-xxxx(AAAA-AAAA)'!P70+'€11-xxxx(AAAA-AAAA)'!P70+'€12-xxxx(AAAA-AAAA)'!P70+'€13-xxxx(AAAA-AAAA)'!P70+'€14-xxxx(AAAA-AAAA)'!P70+'€15-xxxx(AAAA-AAAA)'!P70+'€16-xxxx(AAAA-AAAA)'!P70+'€17-xxxx(AAAA-AAAA)'!P70+'€18-xxxx(AAAA-AAAA)'!P70+'€19-xxxx(AAAA-AAAA)'!P70+'€20-xxxx(AAAA-AAAA)'!P70</f>
        <v>0</v>
      </c>
      <c r="X70" s="163">
        <f>'EnC1_2017-22_DEAL_ONF_Animation'!Q70+'EnC2_2018-22_FEDER_ONF_Conserv'!Q70+'EnC3_2019-21_OFB-DEAL_ONF_Coli'!Q70+'EnC4_2018-20_MTE_ONF_MIGBio'!Q70+'EnC5_2020_DEAL_Titè_IPA Desira'!Q70+'Sol1_2018_DEAL_ONF_Lutte IC DSD'!Q70+'Sol2_2019_DEAL_ONF_Lutte IC'!Q70+'€8-xxxx(AAAA-AAAA)'!Q70+'€9-xxxx(AAAA-AAAA)'!Q70+'€10-xxxx(AAAA-AAAA)'!Q70+'€11-xxxx(AAAA-AAAA)'!Q70+'€12-xxxx(AAAA-AAAA)'!Q70+'€13-xxxx(AAAA-AAAA)'!Q70+'€14-xxxx(AAAA-AAAA)'!Q70+'€15-xxxx(AAAA-AAAA)'!Q70+'€16-xxxx(AAAA-AAAA)'!Q70+'€17-xxxx(AAAA-AAAA)'!Q70+'€18-xxxx(AAAA-AAAA)'!Q70+'€19-xxxx(AAAA-AAAA)'!Q70+'€20-xxxx(AAAA-AAAA)'!Q70</f>
        <v>0</v>
      </c>
      <c r="Y70" s="163">
        <f>'EnC1_2017-22_DEAL_ONF_Animation'!R70+'EnC2_2018-22_FEDER_ONF_Conserv'!R70+'EnC3_2019-21_OFB-DEAL_ONF_Coli'!R70+'EnC4_2018-20_MTE_ONF_MIGBio'!R70+'EnC5_2020_DEAL_Titè_IPA Desira'!R70+'Sol1_2018_DEAL_ONF_Lutte IC DSD'!R70+'Sol2_2019_DEAL_ONF_Lutte IC'!R70+'€8-xxxx(AAAA-AAAA)'!R70+'€9-xxxx(AAAA-AAAA)'!R70+'€10-xxxx(AAAA-AAAA)'!R70+'€11-xxxx(AAAA-AAAA)'!R70+'€12-xxxx(AAAA-AAAA)'!R70+'€13-xxxx(AAAA-AAAA)'!R70+'€14-xxxx(AAAA-AAAA)'!R70+'€15-xxxx(AAAA-AAAA)'!R70+'€16-xxxx(AAAA-AAAA)'!R70+'€17-xxxx(AAAA-AAAA)'!R70+'€18-xxxx(AAAA-AAAA)'!R70+'€19-xxxx(AAAA-AAAA)'!R70+'€20-xxxx(AAAA-AAAA)'!R70</f>
        <v>0</v>
      </c>
      <c r="Z70" s="164">
        <f>'EnC1_2017-22_DEAL_ONF_Animation'!S70+'EnC2_2018-22_FEDER_ONF_Conserv'!S70+'EnC3_2019-21_OFB-DEAL_ONF_Coli'!S70+'EnC4_2018-20_MTE_ONF_MIGBio'!S70+'EnC5_2020_DEAL_Titè_IPA Desira'!S70+'Sol1_2018_DEAL_ONF_Lutte IC DSD'!S70+'Sol2_2019_DEAL_ONF_Lutte IC'!S70+'€8-xxxx(AAAA-AAAA)'!S70+'€9-xxxx(AAAA-AAAA)'!S70+'€10-xxxx(AAAA-AAAA)'!S70+'€11-xxxx(AAAA-AAAA)'!S70+'€12-xxxx(AAAA-AAAA)'!S70+'€13-xxxx(AAAA-AAAA)'!S70+'€14-xxxx(AAAA-AAAA)'!S70+'€15-xxxx(AAAA-AAAA)'!S70+'€16-xxxx(AAAA-AAAA)'!S70+'€17-xxxx(AAAA-AAAA)'!S70+'€18-xxxx(AAAA-AAAA)'!S70+'€19-xxxx(AAAA-AAAA)'!S70+'€20-xxxx(AAAA-AAAA)'!S70</f>
        <v>0</v>
      </c>
      <c r="AA70" s="617">
        <f>'EnC1_2017-22_DEAL_ONF_Animation'!T70+'EnC2_2018-22_FEDER_ONF_Conserv'!T70+'EnC3_2019-21_OFB-DEAL_ONF_Coli'!T70+'EnC4_2018-20_MTE_ONF_MIGBio'!T70+'EnC5_2020_DEAL_Titè_IPA Desira'!T70+'Sol1_2018_DEAL_ONF_Lutte IC DSD'!T70+'Sol2_2019_DEAL_ONF_Lutte IC'!T70+'€8-xxxx(AAAA-AAAA)'!T70+'€9-xxxx(AAAA-AAAA)'!T70+'€10-xxxx(AAAA-AAAA)'!T70+'€11-xxxx(AAAA-AAAA)'!T70+'€12-xxxx(AAAA-AAAA)'!T70+'€13-xxxx(AAAA-AAAA)'!T70+'€14-xxxx(AAAA-AAAA)'!T70+'€15-xxxx(AAAA-AAAA)'!T70+'€16-xxxx(AAAA-AAAA)'!T70+'€17-xxxx(AAAA-AAAA)'!T70+'€18-xxxx(AAAA-AAAA)'!T70+'€19-xxxx(AAAA-AAAA)'!T70+'€20-xxxx(AAAA-AAAA)'!T70</f>
        <v>0</v>
      </c>
      <c r="AB70" s="691">
        <f>'EnC1_2017-22_DEAL_ONF_Animation'!U70+'EnC2_2018-22_FEDER_ONF_Conserv'!U70+'EnC3_2019-21_OFB-DEAL_ONF_Coli'!U70+'EnC4_2018-20_MTE_ONF_MIGBio'!U70+'EnC5_2020_DEAL_Titè_IPA Desira'!U70+'Sol1_2018_DEAL_ONF_Lutte IC DSD'!U70+'Sol2_2019_DEAL_ONF_Lutte IC'!U70+'€8-xxxx(AAAA-AAAA)'!U70+'€9-xxxx(AAAA-AAAA)'!U70+'€10-xxxx(AAAA-AAAA)'!U70+'€11-xxxx(AAAA-AAAA)'!U70+'€12-xxxx(AAAA-AAAA)'!U70+'€13-xxxx(AAAA-AAAA)'!U70+'€14-xxxx(AAAA-AAAA)'!U70+'€15-xxxx(AAAA-AAAA)'!U70+'€16-xxxx(AAAA-AAAA)'!U70+'€17-xxxx(AAAA-AAAA)'!U70+'€18-xxxx(AAAA-AAAA)'!U70+'€19-xxxx(AAAA-AAAA)'!U70+'€20-xxxx(AAAA-AAAA)'!U70</f>
        <v>0</v>
      </c>
      <c r="AC70" s="639">
        <f>'EnC1_2017-22_DEAL_ONF_Animation'!V70+'EnC2_2018-22_FEDER_ONF_Conserv'!V70+'EnC3_2019-21_OFB-DEAL_ONF_Coli'!V70+'EnC4_2018-20_MTE_ONF_MIGBio'!V70+'EnC5_2020_DEAL_Titè_IPA Desira'!V70+'Sol1_2018_DEAL_ONF_Lutte IC DSD'!V70+'Sol2_2019_DEAL_ONF_Lutte IC'!V70+'€8-xxxx(AAAA-AAAA)'!V70+'€9-xxxx(AAAA-AAAA)'!V70+'€10-xxxx(AAAA-AAAA)'!V70+'€11-xxxx(AAAA-AAAA)'!V70+'€12-xxxx(AAAA-AAAA)'!V70+'€13-xxxx(AAAA-AAAA)'!V70+'€14-xxxx(AAAA-AAAA)'!V70+'€15-xxxx(AAAA-AAAA)'!V70+'€16-xxxx(AAAA-AAAA)'!V70+'€17-xxxx(AAAA-AAAA)'!V70+'€18-xxxx(AAAA-AAAA)'!V70+'€19-xxxx(AAAA-AAAA)'!V70+'€20-xxxx(AAAA-AAAA)'!V70</f>
        <v>0</v>
      </c>
      <c r="AD70" s="652">
        <f>'EnC1_2017-22_DEAL_ONF_Animation'!W70+'EnC2_2018-22_FEDER_ONF_Conserv'!W70+'EnC3_2019-21_OFB-DEAL_ONF_Coli'!W70+'EnC4_2018-20_MTE_ONF_MIGBio'!W70+'EnC5_2020_DEAL_Titè_IPA Desira'!W70+'Sol1_2018_DEAL_ONF_Lutte IC DSD'!W70+'Sol2_2019_DEAL_ONF_Lutte IC'!W70+'€8-xxxx(AAAA-AAAA)'!W70+'€9-xxxx(AAAA-AAAA)'!W70+'€10-xxxx(AAAA-AAAA)'!W70+'€11-xxxx(AAAA-AAAA)'!W70+'€12-xxxx(AAAA-AAAA)'!W70+'€13-xxxx(AAAA-AAAA)'!W70+'€14-xxxx(AAAA-AAAA)'!W70+'€15-xxxx(AAAA-AAAA)'!W70+'€16-xxxx(AAAA-AAAA)'!W70+'€17-xxxx(AAAA-AAAA)'!W70+'€18-xxxx(AAAA-AAAA)'!W70+'€19-xxxx(AAAA-AAAA)'!W70+'€20-xxxx(AAAA-AAAA)'!W70</f>
        <v>0</v>
      </c>
      <c r="AE70" s="652">
        <f>'EnC1_2017-22_DEAL_ONF_Animation'!X70+'EnC2_2018-22_FEDER_ONF_Conserv'!X70+'EnC3_2019-21_OFB-DEAL_ONF_Coli'!X70+'EnC4_2018-20_MTE_ONF_MIGBio'!X70+'EnC5_2020_DEAL_Titè_IPA Desira'!X70+'Sol1_2018_DEAL_ONF_Lutte IC DSD'!X70+'Sol2_2019_DEAL_ONF_Lutte IC'!X70+'€8-xxxx(AAAA-AAAA)'!X70+'€9-xxxx(AAAA-AAAA)'!X70+'€10-xxxx(AAAA-AAAA)'!X70+'€11-xxxx(AAAA-AAAA)'!X70+'€12-xxxx(AAAA-AAAA)'!X70+'€13-xxxx(AAAA-AAAA)'!X70+'€14-xxxx(AAAA-AAAA)'!X70+'€15-xxxx(AAAA-AAAA)'!X70+'€16-xxxx(AAAA-AAAA)'!X70+'€17-xxxx(AAAA-AAAA)'!X70+'€18-xxxx(AAAA-AAAA)'!X70+'€19-xxxx(AAAA-AAAA)'!X70+'€20-xxxx(AAAA-AAAA)'!X70</f>
        <v>0</v>
      </c>
      <c r="AF70" s="620">
        <f>'EnC1_2017-22_DEAL_ONF_Animation'!Y70+'EnC2_2018-22_FEDER_ONF_Conserv'!Y70+'EnC3_2019-21_OFB-DEAL_ONF_Coli'!Y70+'EnC4_2018-20_MTE_ONF_MIGBio'!Y70+'EnC5_2020_DEAL_Titè_IPA Desira'!Y70+'Sol1_2018_DEAL_ONF_Lutte IC DSD'!Y70+'Sol2_2019_DEAL_ONF_Lutte IC'!Y70+'€8-xxxx(AAAA-AAAA)'!Y70+'€9-xxxx(AAAA-AAAA)'!Y70+'€10-xxxx(AAAA-AAAA)'!Y70+'€11-xxxx(AAAA-AAAA)'!Y70+'€12-xxxx(AAAA-AAAA)'!Y70+'€13-xxxx(AAAA-AAAA)'!Y70+'€14-xxxx(AAAA-AAAA)'!Y70+'€15-xxxx(AAAA-AAAA)'!Y70+'€16-xxxx(AAAA-AAAA)'!Y70+'€17-xxxx(AAAA-AAAA)'!Y70+'€18-xxxx(AAAA-AAAA)'!Y70+'€19-xxxx(AAAA-AAAA)'!Y70+'€20-xxxx(AAAA-AAAA)'!Y70</f>
        <v>0</v>
      </c>
      <c r="AG70" s="621">
        <f t="shared" si="58"/>
        <v>0</v>
      </c>
      <c r="AH70" s="691">
        <f t="shared" si="48"/>
        <v>0</v>
      </c>
      <c r="AI70" s="641">
        <f t="shared" si="60"/>
        <v>0</v>
      </c>
      <c r="AJ70" s="652">
        <f t="shared" si="61"/>
        <v>0</v>
      </c>
      <c r="AK70" s="652">
        <f t="shared" si="62"/>
        <v>0</v>
      </c>
      <c r="AL70" s="682">
        <f t="shared" si="63"/>
        <v>0</v>
      </c>
      <c r="AM70" s="623">
        <f t="shared" si="64"/>
        <v>0</v>
      </c>
      <c r="AN70" s="692">
        <f t="shared" si="65"/>
        <v>0</v>
      </c>
      <c r="AO70" s="641">
        <f t="shared" si="66"/>
        <v>0</v>
      </c>
      <c r="AP70" s="652">
        <f t="shared" si="67"/>
        <v>0</v>
      </c>
      <c r="AQ70" s="652">
        <f t="shared" si="68"/>
        <v>0</v>
      </c>
      <c r="AR70" s="654">
        <f t="shared" si="69"/>
        <v>0</v>
      </c>
      <c r="AS70" s="44"/>
      <c r="AT70" s="18"/>
      <c r="AU70" s="18"/>
    </row>
    <row r="71" spans="1:47" s="38" customFormat="1" ht="16.5" customHeight="1">
      <c r="A71" s="21"/>
      <c r="B71" s="1116"/>
      <c r="C71" s="1231"/>
      <c r="D71" s="1119"/>
      <c r="E71" s="1122"/>
      <c r="F71" s="1135"/>
      <c r="G71" s="498" t="s">
        <v>109</v>
      </c>
      <c r="H71" s="861"/>
      <c r="I71" s="864"/>
      <c r="J71" s="844"/>
      <c r="K71" s="856"/>
      <c r="L71" s="856"/>
      <c r="M71" s="857"/>
      <c r="N71" s="498" t="s">
        <v>109</v>
      </c>
      <c r="O71" s="212">
        <f>'EnC1_2017-22_DEAL_ONF_Animation'!H71+'EnC2_2018-22_FEDER_ONF_Conserv'!H71+'EnC3_2019-21_OFB-DEAL_ONF_Coli'!H71+'EnC4_2018-20_MTE_ONF_MIGBio'!H71+'EnC5_2020_DEAL_Titè_IPA Desira'!H71+'Sol1_2018_DEAL_ONF_Lutte IC DSD'!H71+'Sol2_2019_DEAL_ONF_Lutte IC'!H71+'€8-xxxx(AAAA-AAAA)'!H71+'€9-xxxx(AAAA-AAAA)'!H71+'€10-xxxx(AAAA-AAAA)'!H71+'€11-xxxx(AAAA-AAAA)'!H71+'€12-xxxx(AAAA-AAAA)'!H71+'€13-xxxx(AAAA-AAAA)'!H71+'€14-xxxx(AAAA-AAAA)'!H71+'€15-xxxx(AAAA-AAAA)'!H71+'€16-xxxx(AAAA-AAAA)'!H71+'€17-xxxx(AAAA-AAAA)'!H71+'€18-xxxx(AAAA-AAAA)'!H71+'€19-xxxx(AAAA-AAAA)'!H71+'€20-xxxx(AAAA-AAAA)'!H71</f>
        <v>0</v>
      </c>
      <c r="P71" s="242">
        <f>'EnC1_2017-22_DEAL_ONF_Animation'!I71+'EnC2_2018-22_FEDER_ONF_Conserv'!I71+'EnC3_2019-21_OFB-DEAL_ONF_Coli'!I71+'EnC4_2018-20_MTE_ONF_MIGBio'!I71+'EnC5_2020_DEAL_Titè_IPA Desira'!I71+'Sol1_2018_DEAL_ONF_Lutte IC DSD'!I71+'Sol2_2019_DEAL_ONF_Lutte IC'!I71+'€8-xxxx(AAAA-AAAA)'!I71+'€9-xxxx(AAAA-AAAA)'!I71+'€10-xxxx(AAAA-AAAA)'!I71+'€11-xxxx(AAAA-AAAA)'!I71+'€12-xxxx(AAAA-AAAA)'!I71+'€13-xxxx(AAAA-AAAA)'!I71+'€14-xxxx(AAAA-AAAA)'!I71+'€15-xxxx(AAAA-AAAA)'!I71+'€16-xxxx(AAAA-AAAA)'!I71+'€17-xxxx(AAAA-AAAA)'!I71+'€18-xxxx(AAAA-AAAA)'!I71+'€19-xxxx(AAAA-AAAA)'!I71+'€20-xxxx(AAAA-AAAA)'!I71</f>
        <v>0</v>
      </c>
      <c r="Q71" s="221">
        <f>'EnC1_2017-22_DEAL_ONF_Animation'!J71+'EnC2_2018-22_FEDER_ONF_Conserv'!J71+'EnC3_2019-21_OFB-DEAL_ONF_Coli'!J71+'EnC4_2018-20_MTE_ONF_MIGBio'!J71+'EnC5_2020_DEAL_Titè_IPA Desira'!J71+'Sol1_2018_DEAL_ONF_Lutte IC DSD'!J71+'Sol2_2019_DEAL_ONF_Lutte IC'!J71+'€8-xxxx(AAAA-AAAA)'!J71+'€9-xxxx(AAAA-AAAA)'!J71+'€10-xxxx(AAAA-AAAA)'!J71+'€11-xxxx(AAAA-AAAA)'!J71+'€12-xxxx(AAAA-AAAA)'!J71+'€13-xxxx(AAAA-AAAA)'!J71+'€14-xxxx(AAAA-AAAA)'!J71+'€15-xxxx(AAAA-AAAA)'!J71+'€16-xxxx(AAAA-AAAA)'!J71+'€17-xxxx(AAAA-AAAA)'!J71+'€18-xxxx(AAAA-AAAA)'!J71+'€19-xxxx(AAAA-AAAA)'!J71+'€20-xxxx(AAAA-AAAA)'!J71</f>
        <v>0</v>
      </c>
      <c r="R71" s="167">
        <f>'EnC1_2017-22_DEAL_ONF_Animation'!K71+'EnC2_2018-22_FEDER_ONF_Conserv'!K71+'EnC3_2019-21_OFB-DEAL_ONF_Coli'!K71+'EnC4_2018-20_MTE_ONF_MIGBio'!K71+'EnC5_2020_DEAL_Titè_IPA Desira'!K71+'Sol1_2018_DEAL_ONF_Lutte IC DSD'!K71+'Sol2_2019_DEAL_ONF_Lutte IC'!K71+'€8-xxxx(AAAA-AAAA)'!K71+'€9-xxxx(AAAA-AAAA)'!K71+'€10-xxxx(AAAA-AAAA)'!K71+'€11-xxxx(AAAA-AAAA)'!K71+'€12-xxxx(AAAA-AAAA)'!K71+'€13-xxxx(AAAA-AAAA)'!K71+'€14-xxxx(AAAA-AAAA)'!K71+'€15-xxxx(AAAA-AAAA)'!K71+'€16-xxxx(AAAA-AAAA)'!K71+'€17-xxxx(AAAA-AAAA)'!K71+'€18-xxxx(AAAA-AAAA)'!K71+'€19-xxxx(AAAA-AAAA)'!K71+'€20-xxxx(AAAA-AAAA)'!K71</f>
        <v>0</v>
      </c>
      <c r="S71" s="167">
        <f>'EnC1_2017-22_DEAL_ONF_Animation'!L71+'EnC2_2018-22_FEDER_ONF_Conserv'!L71+'EnC3_2019-21_OFB-DEAL_ONF_Coli'!L71+'EnC4_2018-20_MTE_ONF_MIGBio'!L71+'EnC5_2020_DEAL_Titè_IPA Desira'!L71+'Sol1_2018_DEAL_ONF_Lutte IC DSD'!L71+'Sol2_2019_DEAL_ONF_Lutte IC'!L71+'€8-xxxx(AAAA-AAAA)'!L71+'€9-xxxx(AAAA-AAAA)'!L71+'€10-xxxx(AAAA-AAAA)'!L71+'€11-xxxx(AAAA-AAAA)'!L71+'€12-xxxx(AAAA-AAAA)'!L71+'€13-xxxx(AAAA-AAAA)'!L71+'€14-xxxx(AAAA-AAAA)'!L71+'€15-xxxx(AAAA-AAAA)'!L71+'€16-xxxx(AAAA-AAAA)'!L71+'€17-xxxx(AAAA-AAAA)'!L71+'€18-xxxx(AAAA-AAAA)'!L71+'€19-xxxx(AAAA-AAAA)'!L71+'€20-xxxx(AAAA-AAAA)'!L71</f>
        <v>0</v>
      </c>
      <c r="T71" s="214">
        <f>'EnC1_2017-22_DEAL_ONF_Animation'!M71+'EnC2_2018-22_FEDER_ONF_Conserv'!M71+'EnC3_2019-21_OFB-DEAL_ONF_Coli'!M71+'EnC4_2018-20_MTE_ONF_MIGBio'!M71+'EnC5_2020_DEAL_Titè_IPA Desira'!M71+'Sol1_2018_DEAL_ONF_Lutte IC DSD'!M71+'Sol2_2019_DEAL_ONF_Lutte IC'!M71+'€8-xxxx(AAAA-AAAA)'!M71+'€9-xxxx(AAAA-AAAA)'!M71+'€10-xxxx(AAAA-AAAA)'!M71+'€11-xxxx(AAAA-AAAA)'!M71+'€12-xxxx(AAAA-AAAA)'!M71+'€13-xxxx(AAAA-AAAA)'!M71+'€14-xxxx(AAAA-AAAA)'!M71+'€15-xxxx(AAAA-AAAA)'!M71+'€16-xxxx(AAAA-AAAA)'!M71+'€17-xxxx(AAAA-AAAA)'!M71+'€18-xxxx(AAAA-AAAA)'!M71+'€19-xxxx(AAAA-AAAA)'!M71+'€20-xxxx(AAAA-AAAA)'!M71</f>
        <v>0</v>
      </c>
      <c r="U71" s="212">
        <f>'EnC1_2017-22_DEAL_ONF_Animation'!N71+'EnC2_2018-22_FEDER_ONF_Conserv'!N71+'EnC3_2019-21_OFB-DEAL_ONF_Coli'!N71+'EnC4_2018-20_MTE_ONF_MIGBio'!N71+'EnC5_2020_DEAL_Titè_IPA Desira'!N71+'Sol1_2018_DEAL_ONF_Lutte IC DSD'!N71+'Sol2_2019_DEAL_ONF_Lutte IC'!N71+'€8-xxxx(AAAA-AAAA)'!N71+'€9-xxxx(AAAA-AAAA)'!N71+'€10-xxxx(AAAA-AAAA)'!N71+'€11-xxxx(AAAA-AAAA)'!N71+'€12-xxxx(AAAA-AAAA)'!N71+'€13-xxxx(AAAA-AAAA)'!N71+'€14-xxxx(AAAA-AAAA)'!N71+'€15-xxxx(AAAA-AAAA)'!N71+'€16-xxxx(AAAA-AAAA)'!N71+'€17-xxxx(AAAA-AAAA)'!N71+'€18-xxxx(AAAA-AAAA)'!N71+'€19-xxxx(AAAA-AAAA)'!N71+'€20-xxxx(AAAA-AAAA)'!N71</f>
        <v>0</v>
      </c>
      <c r="V71" s="242">
        <f>'EnC1_2017-22_DEAL_ONF_Animation'!O71+'EnC2_2018-22_FEDER_ONF_Conserv'!O71+'EnC3_2019-21_OFB-DEAL_ONF_Coli'!O71+'EnC4_2018-20_MTE_ONF_MIGBio'!O71+'EnC5_2020_DEAL_Titè_IPA Desira'!O71+'Sol1_2018_DEAL_ONF_Lutte IC DSD'!O71+'Sol2_2019_DEAL_ONF_Lutte IC'!O71+'€8-xxxx(AAAA-AAAA)'!O71+'€9-xxxx(AAAA-AAAA)'!O71+'€10-xxxx(AAAA-AAAA)'!O71+'€11-xxxx(AAAA-AAAA)'!O71+'€12-xxxx(AAAA-AAAA)'!O71+'€13-xxxx(AAAA-AAAA)'!O71+'€14-xxxx(AAAA-AAAA)'!O71+'€15-xxxx(AAAA-AAAA)'!O71+'€16-xxxx(AAAA-AAAA)'!O71+'€17-xxxx(AAAA-AAAA)'!O71+'€18-xxxx(AAAA-AAAA)'!O71+'€19-xxxx(AAAA-AAAA)'!O71+'€20-xxxx(AAAA-AAAA)'!O71</f>
        <v>0</v>
      </c>
      <c r="W71" s="221">
        <f>'EnC1_2017-22_DEAL_ONF_Animation'!P71+'EnC2_2018-22_FEDER_ONF_Conserv'!P71+'EnC3_2019-21_OFB-DEAL_ONF_Coli'!P71+'EnC4_2018-20_MTE_ONF_MIGBio'!P71+'EnC5_2020_DEAL_Titè_IPA Desira'!P71+'Sol1_2018_DEAL_ONF_Lutte IC DSD'!P71+'Sol2_2019_DEAL_ONF_Lutte IC'!P71+'€8-xxxx(AAAA-AAAA)'!P71+'€9-xxxx(AAAA-AAAA)'!P71+'€10-xxxx(AAAA-AAAA)'!P71+'€11-xxxx(AAAA-AAAA)'!P71+'€12-xxxx(AAAA-AAAA)'!P71+'€13-xxxx(AAAA-AAAA)'!P71+'€14-xxxx(AAAA-AAAA)'!P71+'€15-xxxx(AAAA-AAAA)'!P71+'€16-xxxx(AAAA-AAAA)'!P71+'€17-xxxx(AAAA-AAAA)'!P71+'€18-xxxx(AAAA-AAAA)'!P71+'€19-xxxx(AAAA-AAAA)'!P71+'€20-xxxx(AAAA-AAAA)'!P71</f>
        <v>0</v>
      </c>
      <c r="X71" s="167">
        <f>'EnC1_2017-22_DEAL_ONF_Animation'!Q71+'EnC2_2018-22_FEDER_ONF_Conserv'!Q71+'EnC3_2019-21_OFB-DEAL_ONF_Coli'!Q71+'EnC4_2018-20_MTE_ONF_MIGBio'!Q71+'EnC5_2020_DEAL_Titè_IPA Desira'!Q71+'Sol1_2018_DEAL_ONF_Lutte IC DSD'!Q71+'Sol2_2019_DEAL_ONF_Lutte IC'!Q71+'€8-xxxx(AAAA-AAAA)'!Q71+'€9-xxxx(AAAA-AAAA)'!Q71+'€10-xxxx(AAAA-AAAA)'!Q71+'€11-xxxx(AAAA-AAAA)'!Q71+'€12-xxxx(AAAA-AAAA)'!Q71+'€13-xxxx(AAAA-AAAA)'!Q71+'€14-xxxx(AAAA-AAAA)'!Q71+'€15-xxxx(AAAA-AAAA)'!Q71+'€16-xxxx(AAAA-AAAA)'!Q71+'€17-xxxx(AAAA-AAAA)'!Q71+'€18-xxxx(AAAA-AAAA)'!Q71+'€19-xxxx(AAAA-AAAA)'!Q71+'€20-xxxx(AAAA-AAAA)'!Q71</f>
        <v>0</v>
      </c>
      <c r="Y71" s="167">
        <f>'EnC1_2017-22_DEAL_ONF_Animation'!R71+'EnC2_2018-22_FEDER_ONF_Conserv'!R71+'EnC3_2019-21_OFB-DEAL_ONF_Coli'!R71+'EnC4_2018-20_MTE_ONF_MIGBio'!R71+'EnC5_2020_DEAL_Titè_IPA Desira'!R71+'Sol1_2018_DEAL_ONF_Lutte IC DSD'!R71+'Sol2_2019_DEAL_ONF_Lutte IC'!R71+'€8-xxxx(AAAA-AAAA)'!R71+'€9-xxxx(AAAA-AAAA)'!R71+'€10-xxxx(AAAA-AAAA)'!R71+'€11-xxxx(AAAA-AAAA)'!R71+'€12-xxxx(AAAA-AAAA)'!R71+'€13-xxxx(AAAA-AAAA)'!R71+'€14-xxxx(AAAA-AAAA)'!R71+'€15-xxxx(AAAA-AAAA)'!R71+'€16-xxxx(AAAA-AAAA)'!R71+'€17-xxxx(AAAA-AAAA)'!R71+'€18-xxxx(AAAA-AAAA)'!R71+'€19-xxxx(AAAA-AAAA)'!R71+'€20-xxxx(AAAA-AAAA)'!R71</f>
        <v>0</v>
      </c>
      <c r="Z71" s="168">
        <f>'EnC1_2017-22_DEAL_ONF_Animation'!S71+'EnC2_2018-22_FEDER_ONF_Conserv'!S71+'EnC3_2019-21_OFB-DEAL_ONF_Coli'!S71+'EnC4_2018-20_MTE_ONF_MIGBio'!S71+'EnC5_2020_DEAL_Titè_IPA Desira'!S71+'Sol1_2018_DEAL_ONF_Lutte IC DSD'!S71+'Sol2_2019_DEAL_ONF_Lutte IC'!S71+'€8-xxxx(AAAA-AAAA)'!S71+'€9-xxxx(AAAA-AAAA)'!S71+'€10-xxxx(AAAA-AAAA)'!S71+'€11-xxxx(AAAA-AAAA)'!S71+'€12-xxxx(AAAA-AAAA)'!S71+'€13-xxxx(AAAA-AAAA)'!S71+'€14-xxxx(AAAA-AAAA)'!S71+'€15-xxxx(AAAA-AAAA)'!S71+'€16-xxxx(AAAA-AAAA)'!S71+'€17-xxxx(AAAA-AAAA)'!S71+'€18-xxxx(AAAA-AAAA)'!S71+'€19-xxxx(AAAA-AAAA)'!S71+'€20-xxxx(AAAA-AAAA)'!S71</f>
        <v>0</v>
      </c>
      <c r="AA71" s="625">
        <f>'EnC1_2017-22_DEAL_ONF_Animation'!T71+'EnC2_2018-22_FEDER_ONF_Conserv'!T71+'EnC3_2019-21_OFB-DEAL_ONF_Coli'!T71+'EnC4_2018-20_MTE_ONF_MIGBio'!T71+'EnC5_2020_DEAL_Titè_IPA Desira'!T71+'Sol1_2018_DEAL_ONF_Lutte IC DSD'!T71+'Sol2_2019_DEAL_ONF_Lutte IC'!T71+'€8-xxxx(AAAA-AAAA)'!T71+'€9-xxxx(AAAA-AAAA)'!T71+'€10-xxxx(AAAA-AAAA)'!T71+'€11-xxxx(AAAA-AAAA)'!T71+'€12-xxxx(AAAA-AAAA)'!T71+'€13-xxxx(AAAA-AAAA)'!T71+'€14-xxxx(AAAA-AAAA)'!T71+'€15-xxxx(AAAA-AAAA)'!T71+'€16-xxxx(AAAA-AAAA)'!T71+'€17-xxxx(AAAA-AAAA)'!T71+'€18-xxxx(AAAA-AAAA)'!T71+'€19-xxxx(AAAA-AAAA)'!T71+'€20-xxxx(AAAA-AAAA)'!T71</f>
        <v>0</v>
      </c>
      <c r="AB71" s="705">
        <f>'EnC1_2017-22_DEAL_ONF_Animation'!U71+'EnC2_2018-22_FEDER_ONF_Conserv'!U71+'EnC3_2019-21_OFB-DEAL_ONF_Coli'!U71+'EnC4_2018-20_MTE_ONF_MIGBio'!U71+'EnC5_2020_DEAL_Titè_IPA Desira'!U71+'Sol1_2018_DEAL_ONF_Lutte IC DSD'!U71+'Sol2_2019_DEAL_ONF_Lutte IC'!U71+'€8-xxxx(AAAA-AAAA)'!U71+'€9-xxxx(AAAA-AAAA)'!U71+'€10-xxxx(AAAA-AAAA)'!U71+'€11-xxxx(AAAA-AAAA)'!U71+'€12-xxxx(AAAA-AAAA)'!U71+'€13-xxxx(AAAA-AAAA)'!U71+'€14-xxxx(AAAA-AAAA)'!U71+'€15-xxxx(AAAA-AAAA)'!U71+'€16-xxxx(AAAA-AAAA)'!U71+'€17-xxxx(AAAA-AAAA)'!U71+'€18-xxxx(AAAA-AAAA)'!U71+'€19-xxxx(AAAA-AAAA)'!U71+'€20-xxxx(AAAA-AAAA)'!U71</f>
        <v>0</v>
      </c>
      <c r="AC71" s="644">
        <f>'EnC1_2017-22_DEAL_ONF_Animation'!V71+'EnC2_2018-22_FEDER_ONF_Conserv'!V71+'EnC3_2019-21_OFB-DEAL_ONF_Coli'!V71+'EnC4_2018-20_MTE_ONF_MIGBio'!V71+'EnC5_2020_DEAL_Titè_IPA Desira'!V71+'Sol1_2018_DEAL_ONF_Lutte IC DSD'!V71+'Sol2_2019_DEAL_ONF_Lutte IC'!V71+'€8-xxxx(AAAA-AAAA)'!V71+'€9-xxxx(AAAA-AAAA)'!V71+'€10-xxxx(AAAA-AAAA)'!V71+'€11-xxxx(AAAA-AAAA)'!V71+'€12-xxxx(AAAA-AAAA)'!V71+'€13-xxxx(AAAA-AAAA)'!V71+'€14-xxxx(AAAA-AAAA)'!V71+'€15-xxxx(AAAA-AAAA)'!V71+'€16-xxxx(AAAA-AAAA)'!V71+'€17-xxxx(AAAA-AAAA)'!V71+'€18-xxxx(AAAA-AAAA)'!V71+'€19-xxxx(AAAA-AAAA)'!V71+'€20-xxxx(AAAA-AAAA)'!V71</f>
        <v>0</v>
      </c>
      <c r="AD71" s="627">
        <f>'EnC1_2017-22_DEAL_ONF_Animation'!W71+'EnC2_2018-22_FEDER_ONF_Conserv'!W71+'EnC3_2019-21_OFB-DEAL_ONF_Coli'!W71+'EnC4_2018-20_MTE_ONF_MIGBio'!W71+'EnC5_2020_DEAL_Titè_IPA Desira'!W71+'Sol1_2018_DEAL_ONF_Lutte IC DSD'!W71+'Sol2_2019_DEAL_ONF_Lutte IC'!W71+'€8-xxxx(AAAA-AAAA)'!W71+'€9-xxxx(AAAA-AAAA)'!W71+'€10-xxxx(AAAA-AAAA)'!W71+'€11-xxxx(AAAA-AAAA)'!W71+'€12-xxxx(AAAA-AAAA)'!W71+'€13-xxxx(AAAA-AAAA)'!W71+'€14-xxxx(AAAA-AAAA)'!W71+'€15-xxxx(AAAA-AAAA)'!W71+'€16-xxxx(AAAA-AAAA)'!W71+'€17-xxxx(AAAA-AAAA)'!W71+'€18-xxxx(AAAA-AAAA)'!W71+'€19-xxxx(AAAA-AAAA)'!W71+'€20-xxxx(AAAA-AAAA)'!W71</f>
        <v>0</v>
      </c>
      <c r="AE71" s="627">
        <f>'EnC1_2017-22_DEAL_ONF_Animation'!X71+'EnC2_2018-22_FEDER_ONF_Conserv'!X71+'EnC3_2019-21_OFB-DEAL_ONF_Coli'!X71+'EnC4_2018-20_MTE_ONF_MIGBio'!X71+'EnC5_2020_DEAL_Titè_IPA Desira'!X71+'Sol1_2018_DEAL_ONF_Lutte IC DSD'!X71+'Sol2_2019_DEAL_ONF_Lutte IC'!X71+'€8-xxxx(AAAA-AAAA)'!X71+'€9-xxxx(AAAA-AAAA)'!X71+'€10-xxxx(AAAA-AAAA)'!X71+'€11-xxxx(AAAA-AAAA)'!X71+'€12-xxxx(AAAA-AAAA)'!X71+'€13-xxxx(AAAA-AAAA)'!X71+'€14-xxxx(AAAA-AAAA)'!X71+'€15-xxxx(AAAA-AAAA)'!X71+'€16-xxxx(AAAA-AAAA)'!X71+'€17-xxxx(AAAA-AAAA)'!X71+'€18-xxxx(AAAA-AAAA)'!X71+'€19-xxxx(AAAA-AAAA)'!X71+'€20-xxxx(AAAA-AAAA)'!X71</f>
        <v>0</v>
      </c>
      <c r="AF71" s="628">
        <f>'EnC1_2017-22_DEAL_ONF_Animation'!Y71+'EnC2_2018-22_FEDER_ONF_Conserv'!Y71+'EnC3_2019-21_OFB-DEAL_ONF_Coli'!Y71+'EnC4_2018-20_MTE_ONF_MIGBio'!Y71+'EnC5_2020_DEAL_Titè_IPA Desira'!Y71+'Sol1_2018_DEAL_ONF_Lutte IC DSD'!Y71+'Sol2_2019_DEAL_ONF_Lutte IC'!Y71+'€8-xxxx(AAAA-AAAA)'!Y71+'€9-xxxx(AAAA-AAAA)'!Y71+'€10-xxxx(AAAA-AAAA)'!Y71+'€11-xxxx(AAAA-AAAA)'!Y71+'€12-xxxx(AAAA-AAAA)'!Y71+'€13-xxxx(AAAA-AAAA)'!Y71+'€14-xxxx(AAAA-AAAA)'!Y71+'€15-xxxx(AAAA-AAAA)'!Y71+'€16-xxxx(AAAA-AAAA)'!Y71+'€17-xxxx(AAAA-AAAA)'!Y71+'€18-xxxx(AAAA-AAAA)'!Y71+'€19-xxxx(AAAA-AAAA)'!Y71+'€20-xxxx(AAAA-AAAA)'!Y71</f>
        <v>0</v>
      </c>
      <c r="AG71" s="629">
        <f t="shared" si="58"/>
        <v>0</v>
      </c>
      <c r="AH71" s="705">
        <f t="shared" si="48"/>
        <v>0</v>
      </c>
      <c r="AI71" s="646">
        <f t="shared" si="60"/>
        <v>0</v>
      </c>
      <c r="AJ71" s="652">
        <f t="shared" si="61"/>
        <v>0</v>
      </c>
      <c r="AK71" s="652">
        <f t="shared" si="62"/>
        <v>0</v>
      </c>
      <c r="AL71" s="682">
        <f t="shared" si="63"/>
        <v>0</v>
      </c>
      <c r="AM71" s="632">
        <f t="shared" si="64"/>
        <v>0</v>
      </c>
      <c r="AN71" s="692">
        <f t="shared" si="65"/>
        <v>0</v>
      </c>
      <c r="AO71" s="646">
        <f t="shared" si="66"/>
        <v>0</v>
      </c>
      <c r="AP71" s="652">
        <f t="shared" si="67"/>
        <v>0</v>
      </c>
      <c r="AQ71" s="652">
        <f t="shared" si="68"/>
        <v>0</v>
      </c>
      <c r="AR71" s="654">
        <f t="shared" si="69"/>
        <v>0</v>
      </c>
      <c r="AS71" s="44"/>
      <c r="AT71" s="18"/>
      <c r="AU71" s="18"/>
    </row>
    <row r="72" spans="1:47" s="38" customFormat="1" ht="13.5" customHeight="1">
      <c r="A72" s="21"/>
      <c r="B72" s="1116"/>
      <c r="C72" s="1231"/>
      <c r="D72" s="1119" t="s">
        <v>36</v>
      </c>
      <c r="E72" s="1122" t="s">
        <v>80</v>
      </c>
      <c r="F72" s="1135">
        <v>2</v>
      </c>
      <c r="G72" s="496" t="s">
        <v>106</v>
      </c>
      <c r="H72" s="866">
        <v>0</v>
      </c>
      <c r="I72" s="864"/>
      <c r="J72" s="856"/>
      <c r="K72" s="840"/>
      <c r="L72" s="840"/>
      <c r="M72" s="841"/>
      <c r="N72" s="496" t="s">
        <v>106</v>
      </c>
      <c r="O72" s="206">
        <f>'EnC1_2017-22_DEAL_ONF_Animation'!H72+'EnC2_2018-22_FEDER_ONF_Conserv'!H72+'EnC3_2019-21_OFB-DEAL_ONF_Coli'!H72+'EnC4_2018-20_MTE_ONF_MIGBio'!H72+'EnC5_2020_DEAL_Titè_IPA Desira'!H72+'Sol1_2018_DEAL_ONF_Lutte IC DSD'!H72+'Sol2_2019_DEAL_ONF_Lutte IC'!H72+'€8-xxxx(AAAA-AAAA)'!H72+'€9-xxxx(AAAA-AAAA)'!H72+'€10-xxxx(AAAA-AAAA)'!H72+'€11-xxxx(AAAA-AAAA)'!H72+'€12-xxxx(AAAA-AAAA)'!H72+'€13-xxxx(AAAA-AAAA)'!H72+'€14-xxxx(AAAA-AAAA)'!H72+'€15-xxxx(AAAA-AAAA)'!H72+'€16-xxxx(AAAA-AAAA)'!H72+'€17-xxxx(AAAA-AAAA)'!H72+'€18-xxxx(AAAA-AAAA)'!H72+'€19-xxxx(AAAA-AAAA)'!H72+'€20-xxxx(AAAA-AAAA)'!H72</f>
        <v>0</v>
      </c>
      <c r="P72" s="233">
        <f>'EnC1_2017-22_DEAL_ONF_Animation'!I72+'EnC2_2018-22_FEDER_ONF_Conserv'!I72+'EnC3_2019-21_OFB-DEAL_ONF_Coli'!I72+'EnC4_2018-20_MTE_ONF_MIGBio'!I72+'EnC5_2020_DEAL_Titè_IPA Desira'!I72+'Sol1_2018_DEAL_ONF_Lutte IC DSD'!I72+'Sol2_2019_DEAL_ONF_Lutte IC'!I72+'€8-xxxx(AAAA-AAAA)'!I72+'€9-xxxx(AAAA-AAAA)'!I72+'€10-xxxx(AAAA-AAAA)'!I72+'€11-xxxx(AAAA-AAAA)'!I72+'€12-xxxx(AAAA-AAAA)'!I72+'€13-xxxx(AAAA-AAAA)'!I72+'€14-xxxx(AAAA-AAAA)'!I72+'€15-xxxx(AAAA-AAAA)'!I72+'€16-xxxx(AAAA-AAAA)'!I72+'€17-xxxx(AAAA-AAAA)'!I72+'€18-xxxx(AAAA-AAAA)'!I72+'€19-xxxx(AAAA-AAAA)'!I72+'€20-xxxx(AAAA-AAAA)'!I72</f>
        <v>0</v>
      </c>
      <c r="Q72" s="159">
        <f>'EnC1_2017-22_DEAL_ONF_Animation'!J72+'EnC2_2018-22_FEDER_ONF_Conserv'!J72+'EnC3_2019-21_OFB-DEAL_ONF_Coli'!J72+'EnC4_2018-20_MTE_ONF_MIGBio'!J72+'EnC5_2020_DEAL_Titè_IPA Desira'!J72+'Sol1_2018_DEAL_ONF_Lutte IC DSD'!J72+'Sol2_2019_DEAL_ONF_Lutte IC'!J72+'€8-xxxx(AAAA-AAAA)'!J72+'€9-xxxx(AAAA-AAAA)'!J72+'€10-xxxx(AAAA-AAAA)'!J72+'€11-xxxx(AAAA-AAAA)'!J72+'€12-xxxx(AAAA-AAAA)'!J72+'€13-xxxx(AAAA-AAAA)'!J72+'€14-xxxx(AAAA-AAAA)'!J72+'€15-xxxx(AAAA-AAAA)'!J72+'€16-xxxx(AAAA-AAAA)'!J72+'€17-xxxx(AAAA-AAAA)'!J72+'€18-xxxx(AAAA-AAAA)'!J72+'€19-xxxx(AAAA-AAAA)'!J72+'€20-xxxx(AAAA-AAAA)'!J72</f>
        <v>0</v>
      </c>
      <c r="R72" s="215">
        <f>'EnC1_2017-22_DEAL_ONF_Animation'!K72+'EnC2_2018-22_FEDER_ONF_Conserv'!K72+'EnC3_2019-21_OFB-DEAL_ONF_Coli'!K72+'EnC4_2018-20_MTE_ONF_MIGBio'!K72+'EnC5_2020_DEAL_Titè_IPA Desira'!K72+'Sol1_2018_DEAL_ONF_Lutte IC DSD'!K72+'Sol2_2019_DEAL_ONF_Lutte IC'!K72+'€8-xxxx(AAAA-AAAA)'!K72+'€9-xxxx(AAAA-AAAA)'!K72+'€10-xxxx(AAAA-AAAA)'!K72+'€11-xxxx(AAAA-AAAA)'!K72+'€12-xxxx(AAAA-AAAA)'!K72+'€13-xxxx(AAAA-AAAA)'!K72+'€14-xxxx(AAAA-AAAA)'!K72+'€15-xxxx(AAAA-AAAA)'!K72+'€16-xxxx(AAAA-AAAA)'!K72+'€17-xxxx(AAAA-AAAA)'!K72+'€18-xxxx(AAAA-AAAA)'!K72+'€19-xxxx(AAAA-AAAA)'!K72+'€20-xxxx(AAAA-AAAA)'!K72</f>
        <v>0</v>
      </c>
      <c r="S72" s="215">
        <f>'EnC1_2017-22_DEAL_ONF_Animation'!L72+'EnC2_2018-22_FEDER_ONF_Conserv'!L72+'EnC3_2019-21_OFB-DEAL_ONF_Coli'!L72+'EnC4_2018-20_MTE_ONF_MIGBio'!L72+'EnC5_2020_DEAL_Titè_IPA Desira'!L72+'Sol1_2018_DEAL_ONF_Lutte IC DSD'!L72+'Sol2_2019_DEAL_ONF_Lutte IC'!L72+'€8-xxxx(AAAA-AAAA)'!L72+'€9-xxxx(AAAA-AAAA)'!L72+'€10-xxxx(AAAA-AAAA)'!L72+'€11-xxxx(AAAA-AAAA)'!L72+'€12-xxxx(AAAA-AAAA)'!L72+'€13-xxxx(AAAA-AAAA)'!L72+'€14-xxxx(AAAA-AAAA)'!L72+'€15-xxxx(AAAA-AAAA)'!L72+'€16-xxxx(AAAA-AAAA)'!L72+'€17-xxxx(AAAA-AAAA)'!L72+'€18-xxxx(AAAA-AAAA)'!L72+'€19-xxxx(AAAA-AAAA)'!L72+'€20-xxxx(AAAA-AAAA)'!L72</f>
        <v>0</v>
      </c>
      <c r="T72" s="216">
        <f>'EnC1_2017-22_DEAL_ONF_Animation'!M72+'EnC2_2018-22_FEDER_ONF_Conserv'!M72+'EnC3_2019-21_OFB-DEAL_ONF_Coli'!M72+'EnC4_2018-20_MTE_ONF_MIGBio'!M72+'EnC5_2020_DEAL_Titè_IPA Desira'!M72+'Sol1_2018_DEAL_ONF_Lutte IC DSD'!M72+'Sol2_2019_DEAL_ONF_Lutte IC'!M72+'€8-xxxx(AAAA-AAAA)'!M72+'€9-xxxx(AAAA-AAAA)'!M72+'€10-xxxx(AAAA-AAAA)'!M72+'€11-xxxx(AAAA-AAAA)'!M72+'€12-xxxx(AAAA-AAAA)'!M72+'€13-xxxx(AAAA-AAAA)'!M72+'€14-xxxx(AAAA-AAAA)'!M72+'€15-xxxx(AAAA-AAAA)'!M72+'€16-xxxx(AAAA-AAAA)'!M72+'€17-xxxx(AAAA-AAAA)'!M72+'€18-xxxx(AAAA-AAAA)'!M72+'€19-xxxx(AAAA-AAAA)'!M72+'€20-xxxx(AAAA-AAAA)'!M72</f>
        <v>0</v>
      </c>
      <c r="U72" s="206">
        <f>'EnC1_2017-22_DEAL_ONF_Animation'!N72+'EnC2_2018-22_FEDER_ONF_Conserv'!N72+'EnC3_2019-21_OFB-DEAL_ONF_Coli'!N72+'EnC4_2018-20_MTE_ONF_MIGBio'!N72+'EnC5_2020_DEAL_Titè_IPA Desira'!N72+'Sol1_2018_DEAL_ONF_Lutte IC DSD'!N72+'Sol2_2019_DEAL_ONF_Lutte IC'!N72+'€8-xxxx(AAAA-AAAA)'!N72+'€9-xxxx(AAAA-AAAA)'!N72+'€10-xxxx(AAAA-AAAA)'!N72+'€11-xxxx(AAAA-AAAA)'!N72+'€12-xxxx(AAAA-AAAA)'!N72+'€13-xxxx(AAAA-AAAA)'!N72+'€14-xxxx(AAAA-AAAA)'!N72+'€15-xxxx(AAAA-AAAA)'!N72+'€16-xxxx(AAAA-AAAA)'!N72+'€17-xxxx(AAAA-AAAA)'!N72+'€18-xxxx(AAAA-AAAA)'!N72+'€19-xxxx(AAAA-AAAA)'!N72+'€20-xxxx(AAAA-AAAA)'!N72</f>
        <v>0</v>
      </c>
      <c r="V72" s="233">
        <f>'EnC1_2017-22_DEAL_ONF_Animation'!O72+'EnC2_2018-22_FEDER_ONF_Conserv'!O72+'EnC3_2019-21_OFB-DEAL_ONF_Coli'!O72+'EnC4_2018-20_MTE_ONF_MIGBio'!O72+'EnC5_2020_DEAL_Titè_IPA Desira'!O72+'Sol1_2018_DEAL_ONF_Lutte IC DSD'!O72+'Sol2_2019_DEAL_ONF_Lutte IC'!O72+'€8-xxxx(AAAA-AAAA)'!O72+'€9-xxxx(AAAA-AAAA)'!O72+'€10-xxxx(AAAA-AAAA)'!O72+'€11-xxxx(AAAA-AAAA)'!O72+'€12-xxxx(AAAA-AAAA)'!O72+'€13-xxxx(AAAA-AAAA)'!O72+'€14-xxxx(AAAA-AAAA)'!O72+'€15-xxxx(AAAA-AAAA)'!O72+'€16-xxxx(AAAA-AAAA)'!O72+'€17-xxxx(AAAA-AAAA)'!O72+'€18-xxxx(AAAA-AAAA)'!O72+'€19-xxxx(AAAA-AAAA)'!O72+'€20-xxxx(AAAA-AAAA)'!O72</f>
        <v>0</v>
      </c>
      <c r="W72" s="159">
        <f>'EnC1_2017-22_DEAL_ONF_Animation'!P72+'EnC2_2018-22_FEDER_ONF_Conserv'!P72+'EnC3_2019-21_OFB-DEAL_ONF_Coli'!P72+'EnC4_2018-20_MTE_ONF_MIGBio'!P72+'EnC5_2020_DEAL_Titè_IPA Desira'!P72+'Sol1_2018_DEAL_ONF_Lutte IC DSD'!P72+'Sol2_2019_DEAL_ONF_Lutte IC'!P72+'€8-xxxx(AAAA-AAAA)'!P72+'€9-xxxx(AAAA-AAAA)'!P72+'€10-xxxx(AAAA-AAAA)'!P72+'€11-xxxx(AAAA-AAAA)'!P72+'€12-xxxx(AAAA-AAAA)'!P72+'€13-xxxx(AAAA-AAAA)'!P72+'€14-xxxx(AAAA-AAAA)'!P72+'€15-xxxx(AAAA-AAAA)'!P72+'€16-xxxx(AAAA-AAAA)'!P72+'€17-xxxx(AAAA-AAAA)'!P72+'€18-xxxx(AAAA-AAAA)'!P72+'€19-xxxx(AAAA-AAAA)'!P72+'€20-xxxx(AAAA-AAAA)'!P72</f>
        <v>0</v>
      </c>
      <c r="X72" s="215">
        <f>'EnC1_2017-22_DEAL_ONF_Animation'!Q72+'EnC2_2018-22_FEDER_ONF_Conserv'!Q72+'EnC3_2019-21_OFB-DEAL_ONF_Coli'!Q72+'EnC4_2018-20_MTE_ONF_MIGBio'!Q72+'EnC5_2020_DEAL_Titè_IPA Desira'!Q72+'Sol1_2018_DEAL_ONF_Lutte IC DSD'!Q72+'Sol2_2019_DEAL_ONF_Lutte IC'!Q72+'€8-xxxx(AAAA-AAAA)'!Q72+'€9-xxxx(AAAA-AAAA)'!Q72+'€10-xxxx(AAAA-AAAA)'!Q72+'€11-xxxx(AAAA-AAAA)'!Q72+'€12-xxxx(AAAA-AAAA)'!Q72+'€13-xxxx(AAAA-AAAA)'!Q72+'€14-xxxx(AAAA-AAAA)'!Q72+'€15-xxxx(AAAA-AAAA)'!Q72+'€16-xxxx(AAAA-AAAA)'!Q72+'€17-xxxx(AAAA-AAAA)'!Q72+'€18-xxxx(AAAA-AAAA)'!Q72+'€19-xxxx(AAAA-AAAA)'!Q72+'€20-xxxx(AAAA-AAAA)'!Q72</f>
        <v>0</v>
      </c>
      <c r="Y72" s="215">
        <f>'EnC1_2017-22_DEAL_ONF_Animation'!R72+'EnC2_2018-22_FEDER_ONF_Conserv'!R72+'EnC3_2019-21_OFB-DEAL_ONF_Coli'!R72+'EnC4_2018-20_MTE_ONF_MIGBio'!R72+'EnC5_2020_DEAL_Titè_IPA Desira'!R72+'Sol1_2018_DEAL_ONF_Lutte IC DSD'!R72+'Sol2_2019_DEAL_ONF_Lutte IC'!R72+'€8-xxxx(AAAA-AAAA)'!R72+'€9-xxxx(AAAA-AAAA)'!R72+'€10-xxxx(AAAA-AAAA)'!R72+'€11-xxxx(AAAA-AAAA)'!R72+'€12-xxxx(AAAA-AAAA)'!R72+'€13-xxxx(AAAA-AAAA)'!R72+'€14-xxxx(AAAA-AAAA)'!R72+'€15-xxxx(AAAA-AAAA)'!R72+'€16-xxxx(AAAA-AAAA)'!R72+'€17-xxxx(AAAA-AAAA)'!R72+'€18-xxxx(AAAA-AAAA)'!R72+'€19-xxxx(AAAA-AAAA)'!R72+'€20-xxxx(AAAA-AAAA)'!R72</f>
        <v>0</v>
      </c>
      <c r="Z72" s="217">
        <f>'EnC1_2017-22_DEAL_ONF_Animation'!S72+'EnC2_2018-22_FEDER_ONF_Conserv'!S72+'EnC3_2019-21_OFB-DEAL_ONF_Coli'!S72+'EnC4_2018-20_MTE_ONF_MIGBio'!S72+'EnC5_2020_DEAL_Titè_IPA Desira'!S72+'Sol1_2018_DEAL_ONF_Lutte IC DSD'!S72+'Sol2_2019_DEAL_ONF_Lutte IC'!S72+'€8-xxxx(AAAA-AAAA)'!S72+'€9-xxxx(AAAA-AAAA)'!S72+'€10-xxxx(AAAA-AAAA)'!S72+'€11-xxxx(AAAA-AAAA)'!S72+'€12-xxxx(AAAA-AAAA)'!S72+'€13-xxxx(AAAA-AAAA)'!S72+'€14-xxxx(AAAA-AAAA)'!S72+'€15-xxxx(AAAA-AAAA)'!S72+'€16-xxxx(AAAA-AAAA)'!S72+'€17-xxxx(AAAA-AAAA)'!S72+'€18-xxxx(AAAA-AAAA)'!S72+'€19-xxxx(AAAA-AAAA)'!S72+'€20-xxxx(AAAA-AAAA)'!S72</f>
        <v>0</v>
      </c>
      <c r="AA72" s="609">
        <f>'EnC1_2017-22_DEAL_ONF_Animation'!T72+'EnC2_2018-22_FEDER_ONF_Conserv'!T72+'EnC3_2019-21_OFB-DEAL_ONF_Coli'!T72+'EnC4_2018-20_MTE_ONF_MIGBio'!T72+'EnC5_2020_DEAL_Titè_IPA Desira'!T72+'Sol1_2018_DEAL_ONF_Lutte IC DSD'!T72+'Sol2_2019_DEAL_ONF_Lutte IC'!T72+'€8-xxxx(AAAA-AAAA)'!T72+'€9-xxxx(AAAA-AAAA)'!T72+'€10-xxxx(AAAA-AAAA)'!T72+'€11-xxxx(AAAA-AAAA)'!T72+'€12-xxxx(AAAA-AAAA)'!T72+'€13-xxxx(AAAA-AAAA)'!T72+'€14-xxxx(AAAA-AAAA)'!T72+'€15-xxxx(AAAA-AAAA)'!T72+'€16-xxxx(AAAA-AAAA)'!T72+'€17-xxxx(AAAA-AAAA)'!T72+'€18-xxxx(AAAA-AAAA)'!T72+'€19-xxxx(AAAA-AAAA)'!T72+'€20-xxxx(AAAA-AAAA)'!T72</f>
        <v>0</v>
      </c>
      <c r="AB72" s="689">
        <f>'EnC1_2017-22_DEAL_ONF_Animation'!U72+'EnC2_2018-22_FEDER_ONF_Conserv'!U72+'EnC3_2019-21_OFB-DEAL_ONF_Coli'!U72+'EnC4_2018-20_MTE_ONF_MIGBio'!U72+'EnC5_2020_DEAL_Titè_IPA Desira'!U72+'Sol1_2018_DEAL_ONF_Lutte IC DSD'!U72+'Sol2_2019_DEAL_ONF_Lutte IC'!U72+'€8-xxxx(AAAA-AAAA)'!U72+'€9-xxxx(AAAA-AAAA)'!U72+'€10-xxxx(AAAA-AAAA)'!U72+'€11-xxxx(AAAA-AAAA)'!U72+'€12-xxxx(AAAA-AAAA)'!U72+'€13-xxxx(AAAA-AAAA)'!U72+'€14-xxxx(AAAA-AAAA)'!U72+'€15-xxxx(AAAA-AAAA)'!U72+'€16-xxxx(AAAA-AAAA)'!U72+'€17-xxxx(AAAA-AAAA)'!U72+'€18-xxxx(AAAA-AAAA)'!U72+'€19-xxxx(AAAA-AAAA)'!U72+'€20-xxxx(AAAA-AAAA)'!U72</f>
        <v>0</v>
      </c>
      <c r="AC72" s="649">
        <f>'EnC1_2017-22_DEAL_ONF_Animation'!V72+'EnC2_2018-22_FEDER_ONF_Conserv'!V72+'EnC3_2019-21_OFB-DEAL_ONF_Coli'!V72+'EnC4_2018-20_MTE_ONF_MIGBio'!V72+'EnC5_2020_DEAL_Titè_IPA Desira'!V72+'Sol1_2018_DEAL_ONF_Lutte IC DSD'!V72+'Sol2_2019_DEAL_ONF_Lutte IC'!V72+'€8-xxxx(AAAA-AAAA)'!V72+'€9-xxxx(AAAA-AAAA)'!V72+'€10-xxxx(AAAA-AAAA)'!V72+'€11-xxxx(AAAA-AAAA)'!V72+'€12-xxxx(AAAA-AAAA)'!V72+'€13-xxxx(AAAA-AAAA)'!V72+'€14-xxxx(AAAA-AAAA)'!V72+'€15-xxxx(AAAA-AAAA)'!V72+'€16-xxxx(AAAA-AAAA)'!V72+'€17-xxxx(AAAA-AAAA)'!V72+'€18-xxxx(AAAA-AAAA)'!V72+'€19-xxxx(AAAA-AAAA)'!V72+'€20-xxxx(AAAA-AAAA)'!V72</f>
        <v>0</v>
      </c>
      <c r="AD72" s="634">
        <f>'EnC1_2017-22_DEAL_ONF_Animation'!W72+'EnC2_2018-22_FEDER_ONF_Conserv'!W72+'EnC3_2019-21_OFB-DEAL_ONF_Coli'!W72+'EnC4_2018-20_MTE_ONF_MIGBio'!W72+'EnC5_2020_DEAL_Titè_IPA Desira'!W72+'Sol1_2018_DEAL_ONF_Lutte IC DSD'!W72+'Sol2_2019_DEAL_ONF_Lutte IC'!W72+'€8-xxxx(AAAA-AAAA)'!W72+'€9-xxxx(AAAA-AAAA)'!W72+'€10-xxxx(AAAA-AAAA)'!W72+'€11-xxxx(AAAA-AAAA)'!W72+'€12-xxxx(AAAA-AAAA)'!W72+'€13-xxxx(AAAA-AAAA)'!W72+'€14-xxxx(AAAA-AAAA)'!W72+'€15-xxxx(AAAA-AAAA)'!W72+'€16-xxxx(AAAA-AAAA)'!W72+'€17-xxxx(AAAA-AAAA)'!W72+'€18-xxxx(AAAA-AAAA)'!W72+'€19-xxxx(AAAA-AAAA)'!W72+'€20-xxxx(AAAA-AAAA)'!W72</f>
        <v>0</v>
      </c>
      <c r="AE72" s="634">
        <f>'EnC1_2017-22_DEAL_ONF_Animation'!X72+'EnC2_2018-22_FEDER_ONF_Conserv'!X72+'EnC3_2019-21_OFB-DEAL_ONF_Coli'!X72+'EnC4_2018-20_MTE_ONF_MIGBio'!X72+'EnC5_2020_DEAL_Titè_IPA Desira'!X72+'Sol1_2018_DEAL_ONF_Lutte IC DSD'!X72+'Sol2_2019_DEAL_ONF_Lutte IC'!X72+'€8-xxxx(AAAA-AAAA)'!X72+'€9-xxxx(AAAA-AAAA)'!X72+'€10-xxxx(AAAA-AAAA)'!X72+'€11-xxxx(AAAA-AAAA)'!X72+'€12-xxxx(AAAA-AAAA)'!X72+'€13-xxxx(AAAA-AAAA)'!X72+'€14-xxxx(AAAA-AAAA)'!X72+'€15-xxxx(AAAA-AAAA)'!X72+'€16-xxxx(AAAA-AAAA)'!X72+'€17-xxxx(AAAA-AAAA)'!X72+'€18-xxxx(AAAA-AAAA)'!X72+'€19-xxxx(AAAA-AAAA)'!X72+'€20-xxxx(AAAA-AAAA)'!X72</f>
        <v>0</v>
      </c>
      <c r="AF72" s="635">
        <f>'EnC1_2017-22_DEAL_ONF_Animation'!Y72+'EnC2_2018-22_FEDER_ONF_Conserv'!Y72+'EnC3_2019-21_OFB-DEAL_ONF_Coli'!Y72+'EnC4_2018-20_MTE_ONF_MIGBio'!Y72+'EnC5_2020_DEAL_Titè_IPA Desira'!Y72+'Sol1_2018_DEAL_ONF_Lutte IC DSD'!Y72+'Sol2_2019_DEAL_ONF_Lutte IC'!Y72+'€8-xxxx(AAAA-AAAA)'!Y72+'€9-xxxx(AAAA-AAAA)'!Y72+'€10-xxxx(AAAA-AAAA)'!Y72+'€11-xxxx(AAAA-AAAA)'!Y72+'€12-xxxx(AAAA-AAAA)'!Y72+'€13-xxxx(AAAA-AAAA)'!Y72+'€14-xxxx(AAAA-AAAA)'!Y72+'€15-xxxx(AAAA-AAAA)'!Y72+'€16-xxxx(AAAA-AAAA)'!Y72+'€17-xxxx(AAAA-AAAA)'!Y72+'€18-xxxx(AAAA-AAAA)'!Y72+'€19-xxxx(AAAA-AAAA)'!Y72+'€20-xxxx(AAAA-AAAA)'!Y72</f>
        <v>0</v>
      </c>
      <c r="AG72" s="613">
        <f t="shared" si="58"/>
        <v>0</v>
      </c>
      <c r="AH72" s="689">
        <f t="shared" si="48"/>
        <v>0</v>
      </c>
      <c r="AI72" s="649">
        <f t="shared" si="60"/>
        <v>0</v>
      </c>
      <c r="AJ72" s="636">
        <f t="shared" si="61"/>
        <v>0</v>
      </c>
      <c r="AK72" s="636">
        <f t="shared" si="62"/>
        <v>0</v>
      </c>
      <c r="AL72" s="637">
        <f t="shared" si="63"/>
        <v>0</v>
      </c>
      <c r="AM72" s="615">
        <f t="shared" si="64"/>
        <v>0</v>
      </c>
      <c r="AN72" s="690">
        <f t="shared" si="65"/>
        <v>0</v>
      </c>
      <c r="AO72" s="649">
        <f t="shared" si="66"/>
        <v>0</v>
      </c>
      <c r="AP72" s="636">
        <f t="shared" si="67"/>
        <v>0</v>
      </c>
      <c r="AQ72" s="636">
        <f t="shared" si="68"/>
        <v>0</v>
      </c>
      <c r="AR72" s="638">
        <f t="shared" si="69"/>
        <v>0</v>
      </c>
      <c r="AS72" s="44"/>
      <c r="AT72" s="18"/>
      <c r="AU72" s="18"/>
    </row>
    <row r="73" spans="1:47" s="38" customFormat="1" ht="14.5" customHeight="1">
      <c r="A73" s="21"/>
      <c r="B73" s="1116"/>
      <c r="C73" s="1231"/>
      <c r="D73" s="1119"/>
      <c r="E73" s="1122"/>
      <c r="F73" s="1135"/>
      <c r="G73" s="497" t="s">
        <v>108</v>
      </c>
      <c r="H73" s="835"/>
      <c r="I73" s="864"/>
      <c r="J73" s="856"/>
      <c r="K73" s="842"/>
      <c r="L73" s="842"/>
      <c r="M73" s="843"/>
      <c r="N73" s="497" t="s">
        <v>108</v>
      </c>
      <c r="O73" s="209">
        <f>'EnC1_2017-22_DEAL_ONF_Animation'!H73+'EnC2_2018-22_FEDER_ONF_Conserv'!H73+'EnC3_2019-21_OFB-DEAL_ONF_Coli'!H73+'EnC4_2018-20_MTE_ONF_MIGBio'!H73+'EnC5_2020_DEAL_Titè_IPA Desira'!H73+'Sol1_2018_DEAL_ONF_Lutte IC DSD'!H73+'Sol2_2019_DEAL_ONF_Lutte IC'!H73+'€8-xxxx(AAAA-AAAA)'!H73+'€9-xxxx(AAAA-AAAA)'!H73+'€10-xxxx(AAAA-AAAA)'!H73+'€11-xxxx(AAAA-AAAA)'!H73+'€12-xxxx(AAAA-AAAA)'!H73+'€13-xxxx(AAAA-AAAA)'!H73+'€14-xxxx(AAAA-AAAA)'!H73+'€15-xxxx(AAAA-AAAA)'!H73+'€16-xxxx(AAAA-AAAA)'!H73+'€17-xxxx(AAAA-AAAA)'!H73+'€18-xxxx(AAAA-AAAA)'!H73+'€19-xxxx(AAAA-AAAA)'!H73+'€20-xxxx(AAAA-AAAA)'!H73</f>
        <v>0</v>
      </c>
      <c r="P73" s="234">
        <f>'EnC1_2017-22_DEAL_ONF_Animation'!I73+'EnC2_2018-22_FEDER_ONF_Conserv'!I73+'EnC3_2019-21_OFB-DEAL_ONF_Coli'!I73+'EnC4_2018-20_MTE_ONF_MIGBio'!I73+'EnC5_2020_DEAL_Titè_IPA Desira'!I73+'Sol1_2018_DEAL_ONF_Lutte IC DSD'!I73+'Sol2_2019_DEAL_ONF_Lutte IC'!I73+'€8-xxxx(AAAA-AAAA)'!I73+'€9-xxxx(AAAA-AAAA)'!I73+'€10-xxxx(AAAA-AAAA)'!I73+'€11-xxxx(AAAA-AAAA)'!I73+'€12-xxxx(AAAA-AAAA)'!I73+'€13-xxxx(AAAA-AAAA)'!I73+'€14-xxxx(AAAA-AAAA)'!I73+'€15-xxxx(AAAA-AAAA)'!I73+'€16-xxxx(AAAA-AAAA)'!I73+'€17-xxxx(AAAA-AAAA)'!I73+'€18-xxxx(AAAA-AAAA)'!I73+'€19-xxxx(AAAA-AAAA)'!I73+'€20-xxxx(AAAA-AAAA)'!I73</f>
        <v>0</v>
      </c>
      <c r="Q73" s="163">
        <f>'EnC1_2017-22_DEAL_ONF_Animation'!J73+'EnC2_2018-22_FEDER_ONF_Conserv'!J73+'EnC3_2019-21_OFB-DEAL_ONF_Coli'!J73+'EnC4_2018-20_MTE_ONF_MIGBio'!J73+'EnC5_2020_DEAL_Titè_IPA Desira'!J73+'Sol1_2018_DEAL_ONF_Lutte IC DSD'!J73+'Sol2_2019_DEAL_ONF_Lutte IC'!J73+'€8-xxxx(AAAA-AAAA)'!J73+'€9-xxxx(AAAA-AAAA)'!J73+'€10-xxxx(AAAA-AAAA)'!J73+'€11-xxxx(AAAA-AAAA)'!J73+'€12-xxxx(AAAA-AAAA)'!J73+'€13-xxxx(AAAA-AAAA)'!J73+'€14-xxxx(AAAA-AAAA)'!J73+'€15-xxxx(AAAA-AAAA)'!J73+'€16-xxxx(AAAA-AAAA)'!J73+'€17-xxxx(AAAA-AAAA)'!J73+'€18-xxxx(AAAA-AAAA)'!J73+'€19-xxxx(AAAA-AAAA)'!J73+'€20-xxxx(AAAA-AAAA)'!J73</f>
        <v>0</v>
      </c>
      <c r="R73" s="218">
        <f>'EnC1_2017-22_DEAL_ONF_Animation'!K73+'EnC2_2018-22_FEDER_ONF_Conserv'!K73+'EnC3_2019-21_OFB-DEAL_ONF_Coli'!K73+'EnC4_2018-20_MTE_ONF_MIGBio'!K73+'EnC5_2020_DEAL_Titè_IPA Desira'!K73+'Sol1_2018_DEAL_ONF_Lutte IC DSD'!K73+'Sol2_2019_DEAL_ONF_Lutte IC'!K73+'€8-xxxx(AAAA-AAAA)'!K73+'€9-xxxx(AAAA-AAAA)'!K73+'€10-xxxx(AAAA-AAAA)'!K73+'€11-xxxx(AAAA-AAAA)'!K73+'€12-xxxx(AAAA-AAAA)'!K73+'€13-xxxx(AAAA-AAAA)'!K73+'€14-xxxx(AAAA-AAAA)'!K73+'€15-xxxx(AAAA-AAAA)'!K73+'€16-xxxx(AAAA-AAAA)'!K73+'€17-xxxx(AAAA-AAAA)'!K73+'€18-xxxx(AAAA-AAAA)'!K73+'€19-xxxx(AAAA-AAAA)'!K73+'€20-xxxx(AAAA-AAAA)'!K73</f>
        <v>0</v>
      </c>
      <c r="S73" s="218">
        <f>'EnC1_2017-22_DEAL_ONF_Animation'!L73+'EnC2_2018-22_FEDER_ONF_Conserv'!L73+'EnC3_2019-21_OFB-DEAL_ONF_Coli'!L73+'EnC4_2018-20_MTE_ONF_MIGBio'!L73+'EnC5_2020_DEAL_Titè_IPA Desira'!L73+'Sol1_2018_DEAL_ONF_Lutte IC DSD'!L73+'Sol2_2019_DEAL_ONF_Lutte IC'!L73+'€8-xxxx(AAAA-AAAA)'!L73+'€9-xxxx(AAAA-AAAA)'!L73+'€10-xxxx(AAAA-AAAA)'!L73+'€11-xxxx(AAAA-AAAA)'!L73+'€12-xxxx(AAAA-AAAA)'!L73+'€13-xxxx(AAAA-AAAA)'!L73+'€14-xxxx(AAAA-AAAA)'!L73+'€15-xxxx(AAAA-AAAA)'!L73+'€16-xxxx(AAAA-AAAA)'!L73+'€17-xxxx(AAAA-AAAA)'!L73+'€18-xxxx(AAAA-AAAA)'!L73+'€19-xxxx(AAAA-AAAA)'!L73+'€20-xxxx(AAAA-AAAA)'!L73</f>
        <v>0</v>
      </c>
      <c r="T73" s="219">
        <f>'EnC1_2017-22_DEAL_ONF_Animation'!M73+'EnC2_2018-22_FEDER_ONF_Conserv'!M73+'EnC3_2019-21_OFB-DEAL_ONF_Coli'!M73+'EnC4_2018-20_MTE_ONF_MIGBio'!M73+'EnC5_2020_DEAL_Titè_IPA Desira'!M73+'Sol1_2018_DEAL_ONF_Lutte IC DSD'!M73+'Sol2_2019_DEAL_ONF_Lutte IC'!M73+'€8-xxxx(AAAA-AAAA)'!M73+'€9-xxxx(AAAA-AAAA)'!M73+'€10-xxxx(AAAA-AAAA)'!M73+'€11-xxxx(AAAA-AAAA)'!M73+'€12-xxxx(AAAA-AAAA)'!M73+'€13-xxxx(AAAA-AAAA)'!M73+'€14-xxxx(AAAA-AAAA)'!M73+'€15-xxxx(AAAA-AAAA)'!M73+'€16-xxxx(AAAA-AAAA)'!M73+'€17-xxxx(AAAA-AAAA)'!M73+'€18-xxxx(AAAA-AAAA)'!M73+'€19-xxxx(AAAA-AAAA)'!M73+'€20-xxxx(AAAA-AAAA)'!M73</f>
        <v>0</v>
      </c>
      <c r="U73" s="209">
        <f>'EnC1_2017-22_DEAL_ONF_Animation'!N73+'EnC2_2018-22_FEDER_ONF_Conserv'!N73+'EnC3_2019-21_OFB-DEAL_ONF_Coli'!N73+'EnC4_2018-20_MTE_ONF_MIGBio'!N73+'EnC5_2020_DEAL_Titè_IPA Desira'!N73+'Sol1_2018_DEAL_ONF_Lutte IC DSD'!N73+'Sol2_2019_DEAL_ONF_Lutte IC'!N73+'€8-xxxx(AAAA-AAAA)'!N73+'€9-xxxx(AAAA-AAAA)'!N73+'€10-xxxx(AAAA-AAAA)'!N73+'€11-xxxx(AAAA-AAAA)'!N73+'€12-xxxx(AAAA-AAAA)'!N73+'€13-xxxx(AAAA-AAAA)'!N73+'€14-xxxx(AAAA-AAAA)'!N73+'€15-xxxx(AAAA-AAAA)'!N73+'€16-xxxx(AAAA-AAAA)'!N73+'€17-xxxx(AAAA-AAAA)'!N73+'€18-xxxx(AAAA-AAAA)'!N73+'€19-xxxx(AAAA-AAAA)'!N73+'€20-xxxx(AAAA-AAAA)'!N73</f>
        <v>0</v>
      </c>
      <c r="V73" s="234">
        <f>'EnC1_2017-22_DEAL_ONF_Animation'!O73+'EnC2_2018-22_FEDER_ONF_Conserv'!O73+'EnC3_2019-21_OFB-DEAL_ONF_Coli'!O73+'EnC4_2018-20_MTE_ONF_MIGBio'!O73+'EnC5_2020_DEAL_Titè_IPA Desira'!O73+'Sol1_2018_DEAL_ONF_Lutte IC DSD'!O73+'Sol2_2019_DEAL_ONF_Lutte IC'!O73+'€8-xxxx(AAAA-AAAA)'!O73+'€9-xxxx(AAAA-AAAA)'!O73+'€10-xxxx(AAAA-AAAA)'!O73+'€11-xxxx(AAAA-AAAA)'!O73+'€12-xxxx(AAAA-AAAA)'!O73+'€13-xxxx(AAAA-AAAA)'!O73+'€14-xxxx(AAAA-AAAA)'!O73+'€15-xxxx(AAAA-AAAA)'!O73+'€16-xxxx(AAAA-AAAA)'!O73+'€17-xxxx(AAAA-AAAA)'!O73+'€18-xxxx(AAAA-AAAA)'!O73+'€19-xxxx(AAAA-AAAA)'!O73+'€20-xxxx(AAAA-AAAA)'!O73</f>
        <v>0</v>
      </c>
      <c r="W73" s="163">
        <f>'EnC1_2017-22_DEAL_ONF_Animation'!P73+'EnC2_2018-22_FEDER_ONF_Conserv'!P73+'EnC3_2019-21_OFB-DEAL_ONF_Coli'!P73+'EnC4_2018-20_MTE_ONF_MIGBio'!P73+'EnC5_2020_DEAL_Titè_IPA Desira'!P73+'Sol1_2018_DEAL_ONF_Lutte IC DSD'!P73+'Sol2_2019_DEAL_ONF_Lutte IC'!P73+'€8-xxxx(AAAA-AAAA)'!P73+'€9-xxxx(AAAA-AAAA)'!P73+'€10-xxxx(AAAA-AAAA)'!P73+'€11-xxxx(AAAA-AAAA)'!P73+'€12-xxxx(AAAA-AAAA)'!P73+'€13-xxxx(AAAA-AAAA)'!P73+'€14-xxxx(AAAA-AAAA)'!P73+'€15-xxxx(AAAA-AAAA)'!P73+'€16-xxxx(AAAA-AAAA)'!P73+'€17-xxxx(AAAA-AAAA)'!P73+'€18-xxxx(AAAA-AAAA)'!P73+'€19-xxxx(AAAA-AAAA)'!P73+'€20-xxxx(AAAA-AAAA)'!P73</f>
        <v>0</v>
      </c>
      <c r="X73" s="218">
        <f>'EnC1_2017-22_DEAL_ONF_Animation'!Q73+'EnC2_2018-22_FEDER_ONF_Conserv'!Q73+'EnC3_2019-21_OFB-DEAL_ONF_Coli'!Q73+'EnC4_2018-20_MTE_ONF_MIGBio'!Q73+'EnC5_2020_DEAL_Titè_IPA Desira'!Q73+'Sol1_2018_DEAL_ONF_Lutte IC DSD'!Q73+'Sol2_2019_DEAL_ONF_Lutte IC'!Q73+'€8-xxxx(AAAA-AAAA)'!Q73+'€9-xxxx(AAAA-AAAA)'!Q73+'€10-xxxx(AAAA-AAAA)'!Q73+'€11-xxxx(AAAA-AAAA)'!Q73+'€12-xxxx(AAAA-AAAA)'!Q73+'€13-xxxx(AAAA-AAAA)'!Q73+'€14-xxxx(AAAA-AAAA)'!Q73+'€15-xxxx(AAAA-AAAA)'!Q73+'€16-xxxx(AAAA-AAAA)'!Q73+'€17-xxxx(AAAA-AAAA)'!Q73+'€18-xxxx(AAAA-AAAA)'!Q73+'€19-xxxx(AAAA-AAAA)'!Q73+'€20-xxxx(AAAA-AAAA)'!Q73</f>
        <v>0</v>
      </c>
      <c r="Y73" s="218">
        <f>'EnC1_2017-22_DEAL_ONF_Animation'!R73+'EnC2_2018-22_FEDER_ONF_Conserv'!R73+'EnC3_2019-21_OFB-DEAL_ONF_Coli'!R73+'EnC4_2018-20_MTE_ONF_MIGBio'!R73+'EnC5_2020_DEAL_Titè_IPA Desira'!R73+'Sol1_2018_DEAL_ONF_Lutte IC DSD'!R73+'Sol2_2019_DEAL_ONF_Lutte IC'!R73+'€8-xxxx(AAAA-AAAA)'!R73+'€9-xxxx(AAAA-AAAA)'!R73+'€10-xxxx(AAAA-AAAA)'!R73+'€11-xxxx(AAAA-AAAA)'!R73+'€12-xxxx(AAAA-AAAA)'!R73+'€13-xxxx(AAAA-AAAA)'!R73+'€14-xxxx(AAAA-AAAA)'!R73+'€15-xxxx(AAAA-AAAA)'!R73+'€16-xxxx(AAAA-AAAA)'!R73+'€17-xxxx(AAAA-AAAA)'!R73+'€18-xxxx(AAAA-AAAA)'!R73+'€19-xxxx(AAAA-AAAA)'!R73+'€20-xxxx(AAAA-AAAA)'!R73</f>
        <v>0</v>
      </c>
      <c r="Z73" s="220">
        <f>'EnC1_2017-22_DEAL_ONF_Animation'!S73+'EnC2_2018-22_FEDER_ONF_Conserv'!S73+'EnC3_2019-21_OFB-DEAL_ONF_Coli'!S73+'EnC4_2018-20_MTE_ONF_MIGBio'!S73+'EnC5_2020_DEAL_Titè_IPA Desira'!S73+'Sol1_2018_DEAL_ONF_Lutte IC DSD'!S73+'Sol2_2019_DEAL_ONF_Lutte IC'!S73+'€8-xxxx(AAAA-AAAA)'!S73+'€9-xxxx(AAAA-AAAA)'!S73+'€10-xxxx(AAAA-AAAA)'!S73+'€11-xxxx(AAAA-AAAA)'!S73+'€12-xxxx(AAAA-AAAA)'!S73+'€13-xxxx(AAAA-AAAA)'!S73+'€14-xxxx(AAAA-AAAA)'!S73+'€15-xxxx(AAAA-AAAA)'!S73+'€16-xxxx(AAAA-AAAA)'!S73+'€17-xxxx(AAAA-AAAA)'!S73+'€18-xxxx(AAAA-AAAA)'!S73+'€19-xxxx(AAAA-AAAA)'!S73+'€20-xxxx(AAAA-AAAA)'!S73</f>
        <v>0</v>
      </c>
      <c r="AA73" s="617">
        <f>'EnC1_2017-22_DEAL_ONF_Animation'!T73+'EnC2_2018-22_FEDER_ONF_Conserv'!T73+'EnC3_2019-21_OFB-DEAL_ONF_Coli'!T73+'EnC4_2018-20_MTE_ONF_MIGBio'!T73+'EnC5_2020_DEAL_Titè_IPA Desira'!T73+'Sol1_2018_DEAL_ONF_Lutte IC DSD'!T73+'Sol2_2019_DEAL_ONF_Lutte IC'!T73+'€8-xxxx(AAAA-AAAA)'!T73+'€9-xxxx(AAAA-AAAA)'!T73+'€10-xxxx(AAAA-AAAA)'!T73+'€11-xxxx(AAAA-AAAA)'!T73+'€12-xxxx(AAAA-AAAA)'!T73+'€13-xxxx(AAAA-AAAA)'!T73+'€14-xxxx(AAAA-AAAA)'!T73+'€15-xxxx(AAAA-AAAA)'!T73+'€16-xxxx(AAAA-AAAA)'!T73+'€17-xxxx(AAAA-AAAA)'!T73+'€18-xxxx(AAAA-AAAA)'!T73+'€19-xxxx(AAAA-AAAA)'!T73+'€20-xxxx(AAAA-AAAA)'!T73</f>
        <v>0</v>
      </c>
      <c r="AB73" s="691">
        <f>'EnC1_2017-22_DEAL_ONF_Animation'!U73+'EnC2_2018-22_FEDER_ONF_Conserv'!U73+'EnC3_2019-21_OFB-DEAL_ONF_Coli'!U73+'EnC4_2018-20_MTE_ONF_MIGBio'!U73+'EnC5_2020_DEAL_Titè_IPA Desira'!U73+'Sol1_2018_DEAL_ONF_Lutte IC DSD'!U73+'Sol2_2019_DEAL_ONF_Lutte IC'!U73+'€8-xxxx(AAAA-AAAA)'!U73+'€9-xxxx(AAAA-AAAA)'!U73+'€10-xxxx(AAAA-AAAA)'!U73+'€11-xxxx(AAAA-AAAA)'!U73+'€12-xxxx(AAAA-AAAA)'!U73+'€13-xxxx(AAAA-AAAA)'!U73+'€14-xxxx(AAAA-AAAA)'!U73+'€15-xxxx(AAAA-AAAA)'!U73+'€16-xxxx(AAAA-AAAA)'!U73+'€17-xxxx(AAAA-AAAA)'!U73+'€18-xxxx(AAAA-AAAA)'!U73+'€19-xxxx(AAAA-AAAA)'!U73+'€20-xxxx(AAAA-AAAA)'!U73</f>
        <v>0</v>
      </c>
      <c r="AC73" s="652">
        <f>'EnC1_2017-22_DEAL_ONF_Animation'!V73+'EnC2_2018-22_FEDER_ONF_Conserv'!V73+'EnC3_2019-21_OFB-DEAL_ONF_Coli'!V73+'EnC4_2018-20_MTE_ONF_MIGBio'!V73+'EnC5_2020_DEAL_Titè_IPA Desira'!V73+'Sol1_2018_DEAL_ONF_Lutte IC DSD'!V73+'Sol2_2019_DEAL_ONF_Lutte IC'!V73+'€8-xxxx(AAAA-AAAA)'!V73+'€9-xxxx(AAAA-AAAA)'!V73+'€10-xxxx(AAAA-AAAA)'!V73+'€11-xxxx(AAAA-AAAA)'!V73+'€12-xxxx(AAAA-AAAA)'!V73+'€13-xxxx(AAAA-AAAA)'!V73+'€14-xxxx(AAAA-AAAA)'!V73+'€15-xxxx(AAAA-AAAA)'!V73+'€16-xxxx(AAAA-AAAA)'!V73+'€17-xxxx(AAAA-AAAA)'!V73+'€18-xxxx(AAAA-AAAA)'!V73+'€19-xxxx(AAAA-AAAA)'!V73+'€20-xxxx(AAAA-AAAA)'!V73</f>
        <v>0</v>
      </c>
      <c r="AD73" s="639">
        <f>'EnC1_2017-22_DEAL_ONF_Animation'!W73+'EnC2_2018-22_FEDER_ONF_Conserv'!W73+'EnC3_2019-21_OFB-DEAL_ONF_Coli'!W73+'EnC4_2018-20_MTE_ONF_MIGBio'!W73+'EnC5_2020_DEAL_Titè_IPA Desira'!W73+'Sol1_2018_DEAL_ONF_Lutte IC DSD'!W73+'Sol2_2019_DEAL_ONF_Lutte IC'!W73+'€8-xxxx(AAAA-AAAA)'!W73+'€9-xxxx(AAAA-AAAA)'!W73+'€10-xxxx(AAAA-AAAA)'!W73+'€11-xxxx(AAAA-AAAA)'!W73+'€12-xxxx(AAAA-AAAA)'!W73+'€13-xxxx(AAAA-AAAA)'!W73+'€14-xxxx(AAAA-AAAA)'!W73+'€15-xxxx(AAAA-AAAA)'!W73+'€16-xxxx(AAAA-AAAA)'!W73+'€17-xxxx(AAAA-AAAA)'!W73+'€18-xxxx(AAAA-AAAA)'!W73+'€19-xxxx(AAAA-AAAA)'!W73+'€20-xxxx(AAAA-AAAA)'!W73</f>
        <v>0</v>
      </c>
      <c r="AE73" s="639">
        <f>'EnC1_2017-22_DEAL_ONF_Animation'!X73+'EnC2_2018-22_FEDER_ONF_Conserv'!X73+'EnC3_2019-21_OFB-DEAL_ONF_Coli'!X73+'EnC4_2018-20_MTE_ONF_MIGBio'!X73+'EnC5_2020_DEAL_Titè_IPA Desira'!X73+'Sol1_2018_DEAL_ONF_Lutte IC DSD'!X73+'Sol2_2019_DEAL_ONF_Lutte IC'!X73+'€8-xxxx(AAAA-AAAA)'!X73+'€9-xxxx(AAAA-AAAA)'!X73+'€10-xxxx(AAAA-AAAA)'!X73+'€11-xxxx(AAAA-AAAA)'!X73+'€12-xxxx(AAAA-AAAA)'!X73+'€13-xxxx(AAAA-AAAA)'!X73+'€14-xxxx(AAAA-AAAA)'!X73+'€15-xxxx(AAAA-AAAA)'!X73+'€16-xxxx(AAAA-AAAA)'!X73+'€17-xxxx(AAAA-AAAA)'!X73+'€18-xxxx(AAAA-AAAA)'!X73+'€19-xxxx(AAAA-AAAA)'!X73+'€20-xxxx(AAAA-AAAA)'!X73</f>
        <v>0</v>
      </c>
      <c r="AF73" s="640">
        <f>'EnC1_2017-22_DEAL_ONF_Animation'!Y73+'EnC2_2018-22_FEDER_ONF_Conserv'!Y73+'EnC3_2019-21_OFB-DEAL_ONF_Coli'!Y73+'EnC4_2018-20_MTE_ONF_MIGBio'!Y73+'EnC5_2020_DEAL_Titè_IPA Desira'!Y73+'Sol1_2018_DEAL_ONF_Lutte IC DSD'!Y73+'Sol2_2019_DEAL_ONF_Lutte IC'!Y73+'€8-xxxx(AAAA-AAAA)'!Y73+'€9-xxxx(AAAA-AAAA)'!Y73+'€10-xxxx(AAAA-AAAA)'!Y73+'€11-xxxx(AAAA-AAAA)'!Y73+'€12-xxxx(AAAA-AAAA)'!Y73+'€13-xxxx(AAAA-AAAA)'!Y73+'€14-xxxx(AAAA-AAAA)'!Y73+'€15-xxxx(AAAA-AAAA)'!Y73+'€16-xxxx(AAAA-AAAA)'!Y73+'€17-xxxx(AAAA-AAAA)'!Y73+'€18-xxxx(AAAA-AAAA)'!Y73+'€19-xxxx(AAAA-AAAA)'!Y73+'€20-xxxx(AAAA-AAAA)'!Y73</f>
        <v>0</v>
      </c>
      <c r="AG73" s="621">
        <f t="shared" si="58"/>
        <v>0</v>
      </c>
      <c r="AH73" s="691">
        <f t="shared" si="48"/>
        <v>0</v>
      </c>
      <c r="AI73" s="652">
        <f t="shared" si="60"/>
        <v>0</v>
      </c>
      <c r="AJ73" s="641">
        <f t="shared" si="61"/>
        <v>0</v>
      </c>
      <c r="AK73" s="641">
        <f t="shared" si="62"/>
        <v>0</v>
      </c>
      <c r="AL73" s="642">
        <f t="shared" si="63"/>
        <v>0</v>
      </c>
      <c r="AM73" s="623">
        <f t="shared" si="64"/>
        <v>0</v>
      </c>
      <c r="AN73" s="692">
        <f t="shared" si="65"/>
        <v>0</v>
      </c>
      <c r="AO73" s="652">
        <f t="shared" si="66"/>
        <v>0</v>
      </c>
      <c r="AP73" s="641">
        <f t="shared" si="67"/>
        <v>0</v>
      </c>
      <c r="AQ73" s="641">
        <f t="shared" si="68"/>
        <v>0</v>
      </c>
      <c r="AR73" s="643">
        <f t="shared" si="69"/>
        <v>0</v>
      </c>
      <c r="AS73" s="44"/>
      <c r="AT73" s="18"/>
      <c r="AU73" s="18"/>
    </row>
    <row r="74" spans="1:47" s="38" customFormat="1" ht="16" customHeight="1">
      <c r="A74" s="21"/>
      <c r="B74" s="1116"/>
      <c r="C74" s="1231"/>
      <c r="D74" s="1119"/>
      <c r="E74" s="1122"/>
      <c r="F74" s="1135"/>
      <c r="G74" s="502" t="s">
        <v>109</v>
      </c>
      <c r="H74" s="861"/>
      <c r="I74" s="864"/>
      <c r="J74" s="856"/>
      <c r="K74" s="844"/>
      <c r="L74" s="844"/>
      <c r="M74" s="845"/>
      <c r="N74" s="502" t="s">
        <v>109</v>
      </c>
      <c r="O74" s="236">
        <f>'EnC1_2017-22_DEAL_ONF_Animation'!H74+'EnC2_2018-22_FEDER_ONF_Conserv'!H74+'EnC3_2019-21_OFB-DEAL_ONF_Coli'!H74+'EnC4_2018-20_MTE_ONF_MIGBio'!H74+'EnC5_2020_DEAL_Titè_IPA Desira'!H74+'Sol1_2018_DEAL_ONF_Lutte IC DSD'!H74+'Sol2_2019_DEAL_ONF_Lutte IC'!H74+'€8-xxxx(AAAA-AAAA)'!H74+'€9-xxxx(AAAA-AAAA)'!H74+'€10-xxxx(AAAA-AAAA)'!H74+'€11-xxxx(AAAA-AAAA)'!H74+'€12-xxxx(AAAA-AAAA)'!H74+'€13-xxxx(AAAA-AAAA)'!H74+'€14-xxxx(AAAA-AAAA)'!H74+'€15-xxxx(AAAA-AAAA)'!H74+'€16-xxxx(AAAA-AAAA)'!H74+'€17-xxxx(AAAA-AAAA)'!H74+'€18-xxxx(AAAA-AAAA)'!H74+'€19-xxxx(AAAA-AAAA)'!H74+'€20-xxxx(AAAA-AAAA)'!H74</f>
        <v>0</v>
      </c>
      <c r="P74" s="234">
        <f>'EnC1_2017-22_DEAL_ONF_Animation'!I74+'EnC2_2018-22_FEDER_ONF_Conserv'!I74+'EnC3_2019-21_OFB-DEAL_ONF_Coli'!I74+'EnC4_2018-20_MTE_ONF_MIGBio'!I74+'EnC5_2020_DEAL_Titè_IPA Desira'!I74+'Sol1_2018_DEAL_ONF_Lutte IC DSD'!I74+'Sol2_2019_DEAL_ONF_Lutte IC'!I74+'€8-xxxx(AAAA-AAAA)'!I74+'€9-xxxx(AAAA-AAAA)'!I74+'€10-xxxx(AAAA-AAAA)'!I74+'€11-xxxx(AAAA-AAAA)'!I74+'€12-xxxx(AAAA-AAAA)'!I74+'€13-xxxx(AAAA-AAAA)'!I74+'€14-xxxx(AAAA-AAAA)'!I74+'€15-xxxx(AAAA-AAAA)'!I74+'€16-xxxx(AAAA-AAAA)'!I74+'€17-xxxx(AAAA-AAAA)'!I74+'€18-xxxx(AAAA-AAAA)'!I74+'€19-xxxx(AAAA-AAAA)'!I74+'€20-xxxx(AAAA-AAAA)'!I74</f>
        <v>0</v>
      </c>
      <c r="Q74" s="163">
        <f>'EnC1_2017-22_DEAL_ONF_Animation'!J74+'EnC2_2018-22_FEDER_ONF_Conserv'!J74+'EnC3_2019-21_OFB-DEAL_ONF_Coli'!J74+'EnC4_2018-20_MTE_ONF_MIGBio'!J74+'EnC5_2020_DEAL_Titè_IPA Desira'!J74+'Sol1_2018_DEAL_ONF_Lutte IC DSD'!J74+'Sol2_2019_DEAL_ONF_Lutte IC'!J74+'€8-xxxx(AAAA-AAAA)'!J74+'€9-xxxx(AAAA-AAAA)'!J74+'€10-xxxx(AAAA-AAAA)'!J74+'€11-xxxx(AAAA-AAAA)'!J74+'€12-xxxx(AAAA-AAAA)'!J74+'€13-xxxx(AAAA-AAAA)'!J74+'€14-xxxx(AAAA-AAAA)'!J74+'€15-xxxx(AAAA-AAAA)'!J74+'€16-xxxx(AAAA-AAAA)'!J74+'€17-xxxx(AAAA-AAAA)'!J74+'€18-xxxx(AAAA-AAAA)'!J74+'€19-xxxx(AAAA-AAAA)'!J74+'€20-xxxx(AAAA-AAAA)'!J74</f>
        <v>0</v>
      </c>
      <c r="R74" s="237">
        <f>'EnC1_2017-22_DEAL_ONF_Animation'!K74+'EnC2_2018-22_FEDER_ONF_Conserv'!K74+'EnC3_2019-21_OFB-DEAL_ONF_Coli'!K74+'EnC4_2018-20_MTE_ONF_MIGBio'!K74+'EnC5_2020_DEAL_Titè_IPA Desira'!K74+'Sol1_2018_DEAL_ONF_Lutte IC DSD'!K74+'Sol2_2019_DEAL_ONF_Lutte IC'!K74+'€8-xxxx(AAAA-AAAA)'!K74+'€9-xxxx(AAAA-AAAA)'!K74+'€10-xxxx(AAAA-AAAA)'!K74+'€11-xxxx(AAAA-AAAA)'!K74+'€12-xxxx(AAAA-AAAA)'!K74+'€13-xxxx(AAAA-AAAA)'!K74+'€14-xxxx(AAAA-AAAA)'!K74+'€15-xxxx(AAAA-AAAA)'!K74+'€16-xxxx(AAAA-AAAA)'!K74+'€17-xxxx(AAAA-AAAA)'!K74+'€18-xxxx(AAAA-AAAA)'!K74+'€19-xxxx(AAAA-AAAA)'!K74+'€20-xxxx(AAAA-AAAA)'!K74</f>
        <v>0</v>
      </c>
      <c r="S74" s="237">
        <f>'EnC1_2017-22_DEAL_ONF_Animation'!L74+'EnC2_2018-22_FEDER_ONF_Conserv'!L74+'EnC3_2019-21_OFB-DEAL_ONF_Coli'!L74+'EnC4_2018-20_MTE_ONF_MIGBio'!L74+'EnC5_2020_DEAL_Titè_IPA Desira'!L74+'Sol1_2018_DEAL_ONF_Lutte IC DSD'!L74+'Sol2_2019_DEAL_ONF_Lutte IC'!L74+'€8-xxxx(AAAA-AAAA)'!L74+'€9-xxxx(AAAA-AAAA)'!L74+'€10-xxxx(AAAA-AAAA)'!L74+'€11-xxxx(AAAA-AAAA)'!L74+'€12-xxxx(AAAA-AAAA)'!L74+'€13-xxxx(AAAA-AAAA)'!L74+'€14-xxxx(AAAA-AAAA)'!L74+'€15-xxxx(AAAA-AAAA)'!L74+'€16-xxxx(AAAA-AAAA)'!L74+'€17-xxxx(AAAA-AAAA)'!L74+'€18-xxxx(AAAA-AAAA)'!L74+'€19-xxxx(AAAA-AAAA)'!L74+'€20-xxxx(AAAA-AAAA)'!L74</f>
        <v>0</v>
      </c>
      <c r="T74" s="238">
        <f>'EnC1_2017-22_DEAL_ONF_Animation'!M74+'EnC2_2018-22_FEDER_ONF_Conserv'!M74+'EnC3_2019-21_OFB-DEAL_ONF_Coli'!M74+'EnC4_2018-20_MTE_ONF_MIGBio'!M74+'EnC5_2020_DEAL_Titè_IPA Desira'!M74+'Sol1_2018_DEAL_ONF_Lutte IC DSD'!M74+'Sol2_2019_DEAL_ONF_Lutte IC'!M74+'€8-xxxx(AAAA-AAAA)'!M74+'€9-xxxx(AAAA-AAAA)'!M74+'€10-xxxx(AAAA-AAAA)'!M74+'€11-xxxx(AAAA-AAAA)'!M74+'€12-xxxx(AAAA-AAAA)'!M74+'€13-xxxx(AAAA-AAAA)'!M74+'€14-xxxx(AAAA-AAAA)'!M74+'€15-xxxx(AAAA-AAAA)'!M74+'€16-xxxx(AAAA-AAAA)'!M74+'€17-xxxx(AAAA-AAAA)'!M74+'€18-xxxx(AAAA-AAAA)'!M74+'€19-xxxx(AAAA-AAAA)'!M74+'€20-xxxx(AAAA-AAAA)'!M74</f>
        <v>0</v>
      </c>
      <c r="U74" s="236">
        <f>'EnC1_2017-22_DEAL_ONF_Animation'!N74+'EnC2_2018-22_FEDER_ONF_Conserv'!N74+'EnC3_2019-21_OFB-DEAL_ONF_Coli'!N74+'EnC4_2018-20_MTE_ONF_MIGBio'!N74+'EnC5_2020_DEAL_Titè_IPA Desira'!N74+'Sol1_2018_DEAL_ONF_Lutte IC DSD'!N74+'Sol2_2019_DEAL_ONF_Lutte IC'!N74+'€8-xxxx(AAAA-AAAA)'!N74+'€9-xxxx(AAAA-AAAA)'!N74+'€10-xxxx(AAAA-AAAA)'!N74+'€11-xxxx(AAAA-AAAA)'!N74+'€12-xxxx(AAAA-AAAA)'!N74+'€13-xxxx(AAAA-AAAA)'!N74+'€14-xxxx(AAAA-AAAA)'!N74+'€15-xxxx(AAAA-AAAA)'!N74+'€16-xxxx(AAAA-AAAA)'!N74+'€17-xxxx(AAAA-AAAA)'!N74+'€18-xxxx(AAAA-AAAA)'!N74+'€19-xxxx(AAAA-AAAA)'!N74+'€20-xxxx(AAAA-AAAA)'!N74</f>
        <v>0</v>
      </c>
      <c r="V74" s="234">
        <f>'EnC1_2017-22_DEAL_ONF_Animation'!O74+'EnC2_2018-22_FEDER_ONF_Conserv'!O74+'EnC3_2019-21_OFB-DEAL_ONF_Coli'!O74+'EnC4_2018-20_MTE_ONF_MIGBio'!O74+'EnC5_2020_DEAL_Titè_IPA Desira'!O74+'Sol1_2018_DEAL_ONF_Lutte IC DSD'!O74+'Sol2_2019_DEAL_ONF_Lutte IC'!O74+'€8-xxxx(AAAA-AAAA)'!O74+'€9-xxxx(AAAA-AAAA)'!O74+'€10-xxxx(AAAA-AAAA)'!O74+'€11-xxxx(AAAA-AAAA)'!O74+'€12-xxxx(AAAA-AAAA)'!O74+'€13-xxxx(AAAA-AAAA)'!O74+'€14-xxxx(AAAA-AAAA)'!O74+'€15-xxxx(AAAA-AAAA)'!O74+'€16-xxxx(AAAA-AAAA)'!O74+'€17-xxxx(AAAA-AAAA)'!O74+'€18-xxxx(AAAA-AAAA)'!O74+'€19-xxxx(AAAA-AAAA)'!O74+'€20-xxxx(AAAA-AAAA)'!O74</f>
        <v>0</v>
      </c>
      <c r="W74" s="163">
        <f>'EnC1_2017-22_DEAL_ONF_Animation'!P74+'EnC2_2018-22_FEDER_ONF_Conserv'!P74+'EnC3_2019-21_OFB-DEAL_ONF_Coli'!P74+'EnC4_2018-20_MTE_ONF_MIGBio'!P74+'EnC5_2020_DEAL_Titè_IPA Desira'!P74+'Sol1_2018_DEAL_ONF_Lutte IC DSD'!P74+'Sol2_2019_DEAL_ONF_Lutte IC'!P74+'€8-xxxx(AAAA-AAAA)'!P74+'€9-xxxx(AAAA-AAAA)'!P74+'€10-xxxx(AAAA-AAAA)'!P74+'€11-xxxx(AAAA-AAAA)'!P74+'€12-xxxx(AAAA-AAAA)'!P74+'€13-xxxx(AAAA-AAAA)'!P74+'€14-xxxx(AAAA-AAAA)'!P74+'€15-xxxx(AAAA-AAAA)'!P74+'€16-xxxx(AAAA-AAAA)'!P74+'€17-xxxx(AAAA-AAAA)'!P74+'€18-xxxx(AAAA-AAAA)'!P74+'€19-xxxx(AAAA-AAAA)'!P74+'€20-xxxx(AAAA-AAAA)'!P74</f>
        <v>0</v>
      </c>
      <c r="X74" s="237">
        <f>'EnC1_2017-22_DEAL_ONF_Animation'!Q74+'EnC2_2018-22_FEDER_ONF_Conserv'!Q74+'EnC3_2019-21_OFB-DEAL_ONF_Coli'!Q74+'EnC4_2018-20_MTE_ONF_MIGBio'!Q74+'EnC5_2020_DEAL_Titè_IPA Desira'!Q74+'Sol1_2018_DEAL_ONF_Lutte IC DSD'!Q74+'Sol2_2019_DEAL_ONF_Lutte IC'!Q74+'€8-xxxx(AAAA-AAAA)'!Q74+'€9-xxxx(AAAA-AAAA)'!Q74+'€10-xxxx(AAAA-AAAA)'!Q74+'€11-xxxx(AAAA-AAAA)'!Q74+'€12-xxxx(AAAA-AAAA)'!Q74+'€13-xxxx(AAAA-AAAA)'!Q74+'€14-xxxx(AAAA-AAAA)'!Q74+'€15-xxxx(AAAA-AAAA)'!Q74+'€16-xxxx(AAAA-AAAA)'!Q74+'€17-xxxx(AAAA-AAAA)'!Q74+'€18-xxxx(AAAA-AAAA)'!Q74+'€19-xxxx(AAAA-AAAA)'!Q74+'€20-xxxx(AAAA-AAAA)'!Q74</f>
        <v>0</v>
      </c>
      <c r="Y74" s="237">
        <f>'EnC1_2017-22_DEAL_ONF_Animation'!R74+'EnC2_2018-22_FEDER_ONF_Conserv'!R74+'EnC3_2019-21_OFB-DEAL_ONF_Coli'!R74+'EnC4_2018-20_MTE_ONF_MIGBio'!R74+'EnC5_2020_DEAL_Titè_IPA Desira'!R74+'Sol1_2018_DEAL_ONF_Lutte IC DSD'!R74+'Sol2_2019_DEAL_ONF_Lutte IC'!R74+'€8-xxxx(AAAA-AAAA)'!R74+'€9-xxxx(AAAA-AAAA)'!R74+'€10-xxxx(AAAA-AAAA)'!R74+'€11-xxxx(AAAA-AAAA)'!R74+'€12-xxxx(AAAA-AAAA)'!R74+'€13-xxxx(AAAA-AAAA)'!R74+'€14-xxxx(AAAA-AAAA)'!R74+'€15-xxxx(AAAA-AAAA)'!R74+'€16-xxxx(AAAA-AAAA)'!R74+'€17-xxxx(AAAA-AAAA)'!R74+'€18-xxxx(AAAA-AAAA)'!R74+'€19-xxxx(AAAA-AAAA)'!R74+'€20-xxxx(AAAA-AAAA)'!R74</f>
        <v>0</v>
      </c>
      <c r="Z74" s="239">
        <f>'EnC1_2017-22_DEAL_ONF_Animation'!S74+'EnC2_2018-22_FEDER_ONF_Conserv'!S74+'EnC3_2019-21_OFB-DEAL_ONF_Coli'!S74+'EnC4_2018-20_MTE_ONF_MIGBio'!S74+'EnC5_2020_DEAL_Titè_IPA Desira'!S74+'Sol1_2018_DEAL_ONF_Lutte IC DSD'!S74+'Sol2_2019_DEAL_ONF_Lutte IC'!S74+'€8-xxxx(AAAA-AAAA)'!S74+'€9-xxxx(AAAA-AAAA)'!S74+'€10-xxxx(AAAA-AAAA)'!S74+'€11-xxxx(AAAA-AAAA)'!S74+'€12-xxxx(AAAA-AAAA)'!S74+'€13-xxxx(AAAA-AAAA)'!S74+'€14-xxxx(AAAA-AAAA)'!S74+'€15-xxxx(AAAA-AAAA)'!S74+'€16-xxxx(AAAA-AAAA)'!S74+'€17-xxxx(AAAA-AAAA)'!S74+'€18-xxxx(AAAA-AAAA)'!S74+'€19-xxxx(AAAA-AAAA)'!S74+'€20-xxxx(AAAA-AAAA)'!S74</f>
        <v>0</v>
      </c>
      <c r="AA74" s="693">
        <f>'EnC1_2017-22_DEAL_ONF_Animation'!T74+'EnC2_2018-22_FEDER_ONF_Conserv'!T74+'EnC3_2019-21_OFB-DEAL_ONF_Coli'!T74+'EnC4_2018-20_MTE_ONF_MIGBio'!T74+'EnC5_2020_DEAL_Titè_IPA Desira'!T74+'Sol1_2018_DEAL_ONF_Lutte IC DSD'!T74+'Sol2_2019_DEAL_ONF_Lutte IC'!T74+'€8-xxxx(AAAA-AAAA)'!T74+'€9-xxxx(AAAA-AAAA)'!T74+'€10-xxxx(AAAA-AAAA)'!T74+'€11-xxxx(AAAA-AAAA)'!T74+'€12-xxxx(AAAA-AAAA)'!T74+'€13-xxxx(AAAA-AAAA)'!T74+'€14-xxxx(AAAA-AAAA)'!T74+'€15-xxxx(AAAA-AAAA)'!T74+'€16-xxxx(AAAA-AAAA)'!T74+'€17-xxxx(AAAA-AAAA)'!T74+'€18-xxxx(AAAA-AAAA)'!T74+'€19-xxxx(AAAA-AAAA)'!T74+'€20-xxxx(AAAA-AAAA)'!T74</f>
        <v>0</v>
      </c>
      <c r="AB74" s="691">
        <f>'EnC1_2017-22_DEAL_ONF_Animation'!U74+'EnC2_2018-22_FEDER_ONF_Conserv'!U74+'EnC3_2019-21_OFB-DEAL_ONF_Coli'!U74+'EnC4_2018-20_MTE_ONF_MIGBio'!U74+'EnC5_2020_DEAL_Titè_IPA Desira'!U74+'Sol1_2018_DEAL_ONF_Lutte IC DSD'!U74+'Sol2_2019_DEAL_ONF_Lutte IC'!U74+'€8-xxxx(AAAA-AAAA)'!U74+'€9-xxxx(AAAA-AAAA)'!U74+'€10-xxxx(AAAA-AAAA)'!U74+'€11-xxxx(AAAA-AAAA)'!U74+'€12-xxxx(AAAA-AAAA)'!U74+'€13-xxxx(AAAA-AAAA)'!U74+'€14-xxxx(AAAA-AAAA)'!U74+'€15-xxxx(AAAA-AAAA)'!U74+'€16-xxxx(AAAA-AAAA)'!U74+'€17-xxxx(AAAA-AAAA)'!U74+'€18-xxxx(AAAA-AAAA)'!U74+'€19-xxxx(AAAA-AAAA)'!U74+'€20-xxxx(AAAA-AAAA)'!U74</f>
        <v>0</v>
      </c>
      <c r="AC74" s="652">
        <f>'EnC1_2017-22_DEAL_ONF_Animation'!V74+'EnC2_2018-22_FEDER_ONF_Conserv'!V74+'EnC3_2019-21_OFB-DEAL_ONF_Coli'!V74+'EnC4_2018-20_MTE_ONF_MIGBio'!V74+'EnC5_2020_DEAL_Titè_IPA Desira'!V74+'Sol1_2018_DEAL_ONF_Lutte IC DSD'!V74+'Sol2_2019_DEAL_ONF_Lutte IC'!V74+'€8-xxxx(AAAA-AAAA)'!V74+'€9-xxxx(AAAA-AAAA)'!V74+'€10-xxxx(AAAA-AAAA)'!V74+'€11-xxxx(AAAA-AAAA)'!V74+'€12-xxxx(AAAA-AAAA)'!V74+'€13-xxxx(AAAA-AAAA)'!V74+'€14-xxxx(AAAA-AAAA)'!V74+'€15-xxxx(AAAA-AAAA)'!V74+'€16-xxxx(AAAA-AAAA)'!V74+'€17-xxxx(AAAA-AAAA)'!V74+'€18-xxxx(AAAA-AAAA)'!V74+'€19-xxxx(AAAA-AAAA)'!V74+'€20-xxxx(AAAA-AAAA)'!V74</f>
        <v>0</v>
      </c>
      <c r="AD74" s="694">
        <f>'EnC1_2017-22_DEAL_ONF_Animation'!W74+'EnC2_2018-22_FEDER_ONF_Conserv'!W74+'EnC3_2019-21_OFB-DEAL_ONF_Coli'!W74+'EnC4_2018-20_MTE_ONF_MIGBio'!W74+'EnC5_2020_DEAL_Titè_IPA Desira'!W74+'Sol1_2018_DEAL_ONF_Lutte IC DSD'!W74+'Sol2_2019_DEAL_ONF_Lutte IC'!W74+'€8-xxxx(AAAA-AAAA)'!W74+'€9-xxxx(AAAA-AAAA)'!W74+'€10-xxxx(AAAA-AAAA)'!W74+'€11-xxxx(AAAA-AAAA)'!W74+'€12-xxxx(AAAA-AAAA)'!W74+'€13-xxxx(AAAA-AAAA)'!W74+'€14-xxxx(AAAA-AAAA)'!W74+'€15-xxxx(AAAA-AAAA)'!W74+'€16-xxxx(AAAA-AAAA)'!W74+'€17-xxxx(AAAA-AAAA)'!W74+'€18-xxxx(AAAA-AAAA)'!W74+'€19-xxxx(AAAA-AAAA)'!W74+'€20-xxxx(AAAA-AAAA)'!W74</f>
        <v>0</v>
      </c>
      <c r="AE74" s="694">
        <f>'EnC1_2017-22_DEAL_ONF_Animation'!X74+'EnC2_2018-22_FEDER_ONF_Conserv'!X74+'EnC3_2019-21_OFB-DEAL_ONF_Coli'!X74+'EnC4_2018-20_MTE_ONF_MIGBio'!X74+'EnC5_2020_DEAL_Titè_IPA Desira'!X74+'Sol1_2018_DEAL_ONF_Lutte IC DSD'!X74+'Sol2_2019_DEAL_ONF_Lutte IC'!X74+'€8-xxxx(AAAA-AAAA)'!X74+'€9-xxxx(AAAA-AAAA)'!X74+'€10-xxxx(AAAA-AAAA)'!X74+'€11-xxxx(AAAA-AAAA)'!X74+'€12-xxxx(AAAA-AAAA)'!X74+'€13-xxxx(AAAA-AAAA)'!X74+'€14-xxxx(AAAA-AAAA)'!X74+'€15-xxxx(AAAA-AAAA)'!X74+'€16-xxxx(AAAA-AAAA)'!X74+'€17-xxxx(AAAA-AAAA)'!X74+'€18-xxxx(AAAA-AAAA)'!X74+'€19-xxxx(AAAA-AAAA)'!X74+'€20-xxxx(AAAA-AAAA)'!X74</f>
        <v>0</v>
      </c>
      <c r="AF74" s="695">
        <f>'EnC1_2017-22_DEAL_ONF_Animation'!Y74+'EnC2_2018-22_FEDER_ONF_Conserv'!Y74+'EnC3_2019-21_OFB-DEAL_ONF_Coli'!Y74+'EnC4_2018-20_MTE_ONF_MIGBio'!Y74+'EnC5_2020_DEAL_Titè_IPA Desira'!Y74+'Sol1_2018_DEAL_ONF_Lutte IC DSD'!Y74+'Sol2_2019_DEAL_ONF_Lutte IC'!Y74+'€8-xxxx(AAAA-AAAA)'!Y74+'€9-xxxx(AAAA-AAAA)'!Y74+'€10-xxxx(AAAA-AAAA)'!Y74+'€11-xxxx(AAAA-AAAA)'!Y74+'€12-xxxx(AAAA-AAAA)'!Y74+'€13-xxxx(AAAA-AAAA)'!Y74+'€14-xxxx(AAAA-AAAA)'!Y74+'€15-xxxx(AAAA-AAAA)'!Y74+'€16-xxxx(AAAA-AAAA)'!Y74+'€17-xxxx(AAAA-AAAA)'!Y74+'€18-xxxx(AAAA-AAAA)'!Y74+'€19-xxxx(AAAA-AAAA)'!Y74+'€20-xxxx(AAAA-AAAA)'!Y74</f>
        <v>0</v>
      </c>
      <c r="AG74" s="696">
        <f t="shared" si="58"/>
        <v>0</v>
      </c>
      <c r="AH74" s="691">
        <f t="shared" si="48"/>
        <v>0</v>
      </c>
      <c r="AI74" s="652">
        <f t="shared" si="60"/>
        <v>0</v>
      </c>
      <c r="AJ74" s="646">
        <f t="shared" si="61"/>
        <v>0</v>
      </c>
      <c r="AK74" s="646">
        <f t="shared" si="62"/>
        <v>0</v>
      </c>
      <c r="AL74" s="647">
        <f t="shared" si="63"/>
        <v>0</v>
      </c>
      <c r="AM74" s="697">
        <f t="shared" si="64"/>
        <v>0</v>
      </c>
      <c r="AN74" s="692">
        <f t="shared" si="65"/>
        <v>0</v>
      </c>
      <c r="AO74" s="652">
        <f t="shared" si="66"/>
        <v>0</v>
      </c>
      <c r="AP74" s="646">
        <f t="shared" si="67"/>
        <v>0</v>
      </c>
      <c r="AQ74" s="646">
        <f t="shared" si="68"/>
        <v>0</v>
      </c>
      <c r="AR74" s="648">
        <f t="shared" si="69"/>
        <v>0</v>
      </c>
      <c r="AS74" s="44"/>
      <c r="AT74" s="18"/>
      <c r="AU74" s="18"/>
    </row>
    <row r="75" spans="1:47" s="38" customFormat="1" ht="14" customHeight="1">
      <c r="A75" s="14"/>
      <c r="B75" s="1116"/>
      <c r="C75" s="1107" t="s">
        <v>132</v>
      </c>
      <c r="D75" s="1108"/>
      <c r="E75" s="1108"/>
      <c r="F75" s="1113">
        <v>2</v>
      </c>
      <c r="G75" s="503" t="s">
        <v>106</v>
      </c>
      <c r="H75" s="850">
        <f>H63+H66+H69+H72</f>
        <v>2500</v>
      </c>
      <c r="I75" s="115">
        <f t="shared" ref="I75:M75" si="77">I63+I66+I69+I72</f>
        <v>1250</v>
      </c>
      <c r="J75" s="102">
        <f t="shared" si="77"/>
        <v>1250</v>
      </c>
      <c r="K75" s="102">
        <f t="shared" si="77"/>
        <v>0</v>
      </c>
      <c r="L75" s="102">
        <f t="shared" si="77"/>
        <v>0</v>
      </c>
      <c r="M75" s="504">
        <f t="shared" si="77"/>
        <v>0</v>
      </c>
      <c r="N75" s="517" t="s">
        <v>106</v>
      </c>
      <c r="O75" s="100">
        <f>'EnC1_2017-22_DEAL_ONF_Animation'!H75+'EnC2_2018-22_FEDER_ONF_Conserv'!H75+'EnC3_2019-21_OFB-DEAL_ONF_Coli'!H75+'EnC4_2018-20_MTE_ONF_MIGBio'!H75+'EnC5_2020_DEAL_Titè_IPA Desira'!H75+'Sol1_2018_DEAL_ONF_Lutte IC DSD'!H75+'Sol2_2019_DEAL_ONF_Lutte IC'!H75+'€8-xxxx(AAAA-AAAA)'!H75+'€9-xxxx(AAAA-AAAA)'!H75+'€10-xxxx(AAAA-AAAA)'!H75+'€11-xxxx(AAAA-AAAA)'!H75+'€12-xxxx(AAAA-AAAA)'!H75+'€13-xxxx(AAAA-AAAA)'!H75+'€14-xxxx(AAAA-AAAA)'!H75+'€15-xxxx(AAAA-AAAA)'!H75+'€16-xxxx(AAAA-AAAA)'!H75+'€17-xxxx(AAAA-AAAA)'!H75+'€18-xxxx(AAAA-AAAA)'!H75+'€19-xxxx(AAAA-AAAA)'!H75+'€20-xxxx(AAAA-AAAA)'!H75</f>
        <v>5000</v>
      </c>
      <c r="P75" s="101">
        <f>'EnC1_2017-22_DEAL_ONF_Animation'!I75+'EnC2_2018-22_FEDER_ONF_Conserv'!I75+'EnC3_2019-21_OFB-DEAL_ONF_Coli'!I75+'EnC4_2018-20_MTE_ONF_MIGBio'!I75+'EnC5_2020_DEAL_Titè_IPA Desira'!I75+'Sol1_2018_DEAL_ONF_Lutte IC DSD'!I75+'Sol2_2019_DEAL_ONF_Lutte IC'!I75+'€8-xxxx(AAAA-AAAA)'!I75+'€9-xxxx(AAAA-AAAA)'!I75+'€10-xxxx(AAAA-AAAA)'!I75+'€11-xxxx(AAAA-AAAA)'!I75+'€12-xxxx(AAAA-AAAA)'!I75+'€13-xxxx(AAAA-AAAA)'!I75+'€14-xxxx(AAAA-AAAA)'!I75+'€15-xxxx(AAAA-AAAA)'!I75+'€16-xxxx(AAAA-AAAA)'!I75+'€17-xxxx(AAAA-AAAA)'!I75+'€18-xxxx(AAAA-AAAA)'!I75+'€19-xxxx(AAAA-AAAA)'!I75+'€20-xxxx(AAAA-AAAA)'!I75</f>
        <v>1000</v>
      </c>
      <c r="Q75" s="102">
        <f>'EnC1_2017-22_DEAL_ONF_Animation'!J75+'EnC2_2018-22_FEDER_ONF_Conserv'!J75+'EnC3_2019-21_OFB-DEAL_ONF_Coli'!J75+'EnC4_2018-20_MTE_ONF_MIGBio'!J75+'EnC5_2020_DEAL_Titè_IPA Desira'!J75+'Sol1_2018_DEAL_ONF_Lutte IC DSD'!J75+'Sol2_2019_DEAL_ONF_Lutte IC'!J75+'€8-xxxx(AAAA-AAAA)'!J75+'€9-xxxx(AAAA-AAAA)'!J75+'€10-xxxx(AAAA-AAAA)'!J75+'€11-xxxx(AAAA-AAAA)'!J75+'€12-xxxx(AAAA-AAAA)'!J75+'€13-xxxx(AAAA-AAAA)'!J75+'€14-xxxx(AAAA-AAAA)'!J75+'€15-xxxx(AAAA-AAAA)'!J75+'€16-xxxx(AAAA-AAAA)'!J75+'€17-xxxx(AAAA-AAAA)'!J75+'€18-xxxx(AAAA-AAAA)'!J75+'€19-xxxx(AAAA-AAAA)'!J75+'€20-xxxx(AAAA-AAAA)'!J75</f>
        <v>1000</v>
      </c>
      <c r="R75" s="102">
        <f>'EnC1_2017-22_DEAL_ONF_Animation'!K75+'EnC2_2018-22_FEDER_ONF_Conserv'!K75+'EnC3_2019-21_OFB-DEAL_ONF_Coli'!K75+'EnC4_2018-20_MTE_ONF_MIGBio'!K75+'EnC5_2020_DEAL_Titè_IPA Desira'!K75+'Sol1_2018_DEAL_ONF_Lutte IC DSD'!K75+'Sol2_2019_DEAL_ONF_Lutte IC'!K75+'€8-xxxx(AAAA-AAAA)'!K75+'€9-xxxx(AAAA-AAAA)'!K75+'€10-xxxx(AAAA-AAAA)'!K75+'€11-xxxx(AAAA-AAAA)'!K75+'€12-xxxx(AAAA-AAAA)'!K75+'€13-xxxx(AAAA-AAAA)'!K75+'€14-xxxx(AAAA-AAAA)'!K75+'€15-xxxx(AAAA-AAAA)'!K75+'€16-xxxx(AAAA-AAAA)'!K75+'€17-xxxx(AAAA-AAAA)'!K75+'€18-xxxx(AAAA-AAAA)'!K75+'€19-xxxx(AAAA-AAAA)'!K75+'€20-xxxx(AAAA-AAAA)'!K75</f>
        <v>1000</v>
      </c>
      <c r="S75" s="102">
        <f>'EnC1_2017-22_DEAL_ONF_Animation'!L75+'EnC2_2018-22_FEDER_ONF_Conserv'!L75+'EnC3_2019-21_OFB-DEAL_ONF_Coli'!L75+'EnC4_2018-20_MTE_ONF_MIGBio'!L75+'EnC5_2020_DEAL_Titè_IPA Desira'!L75+'Sol1_2018_DEAL_ONF_Lutte IC DSD'!L75+'Sol2_2019_DEAL_ONF_Lutte IC'!L75+'€8-xxxx(AAAA-AAAA)'!L75+'€9-xxxx(AAAA-AAAA)'!L75+'€10-xxxx(AAAA-AAAA)'!L75+'€11-xxxx(AAAA-AAAA)'!L75+'€12-xxxx(AAAA-AAAA)'!L75+'€13-xxxx(AAAA-AAAA)'!L75+'€14-xxxx(AAAA-AAAA)'!L75+'€15-xxxx(AAAA-AAAA)'!L75+'€16-xxxx(AAAA-AAAA)'!L75+'€17-xxxx(AAAA-AAAA)'!L75+'€18-xxxx(AAAA-AAAA)'!L75+'€19-xxxx(AAAA-AAAA)'!L75+'€20-xxxx(AAAA-AAAA)'!L75</f>
        <v>1000</v>
      </c>
      <c r="T75" s="103">
        <f>'EnC1_2017-22_DEAL_ONF_Animation'!M75+'EnC2_2018-22_FEDER_ONF_Conserv'!M75+'EnC3_2019-21_OFB-DEAL_ONF_Coli'!M75+'EnC4_2018-20_MTE_ONF_MIGBio'!M75+'EnC5_2020_DEAL_Titè_IPA Desira'!M75+'Sol1_2018_DEAL_ONF_Lutte IC DSD'!M75+'Sol2_2019_DEAL_ONF_Lutte IC'!M75+'€8-xxxx(AAAA-AAAA)'!M75+'€9-xxxx(AAAA-AAAA)'!M75+'€10-xxxx(AAAA-AAAA)'!M75+'€11-xxxx(AAAA-AAAA)'!M75+'€12-xxxx(AAAA-AAAA)'!M75+'€13-xxxx(AAAA-AAAA)'!M75+'€14-xxxx(AAAA-AAAA)'!M75+'€15-xxxx(AAAA-AAAA)'!M75+'€16-xxxx(AAAA-AAAA)'!M75+'€17-xxxx(AAAA-AAAA)'!M75+'€18-xxxx(AAAA-AAAA)'!M75+'€19-xxxx(AAAA-AAAA)'!M75+'€20-xxxx(AAAA-AAAA)'!M75</f>
        <v>1000</v>
      </c>
      <c r="U75" s="100">
        <f>'EnC1_2017-22_DEAL_ONF_Animation'!N75+'EnC2_2018-22_FEDER_ONF_Conserv'!N75+'EnC3_2019-21_OFB-DEAL_ONF_Coli'!N75+'EnC4_2018-20_MTE_ONF_MIGBio'!N75+'EnC5_2020_DEAL_Titè_IPA Desira'!N75+'Sol1_2018_DEAL_ONF_Lutte IC DSD'!N75+'Sol2_2019_DEAL_ONF_Lutte IC'!N75+'€8-xxxx(AAAA-AAAA)'!N75+'€9-xxxx(AAAA-AAAA)'!N75+'€10-xxxx(AAAA-AAAA)'!N75+'€11-xxxx(AAAA-AAAA)'!N75+'€12-xxxx(AAAA-AAAA)'!N75+'€13-xxxx(AAAA-AAAA)'!N75+'€14-xxxx(AAAA-AAAA)'!N75+'€15-xxxx(AAAA-AAAA)'!N75+'€16-xxxx(AAAA-AAAA)'!N75+'€17-xxxx(AAAA-AAAA)'!N75+'€18-xxxx(AAAA-AAAA)'!N75+'€19-xxxx(AAAA-AAAA)'!N75+'€20-xxxx(AAAA-AAAA)'!N75</f>
        <v>0</v>
      </c>
      <c r="V75" s="101">
        <f>'EnC1_2017-22_DEAL_ONF_Animation'!O75+'EnC2_2018-22_FEDER_ONF_Conserv'!O75+'EnC3_2019-21_OFB-DEAL_ONF_Coli'!O75+'EnC4_2018-20_MTE_ONF_MIGBio'!O75+'EnC5_2020_DEAL_Titè_IPA Desira'!O75+'Sol1_2018_DEAL_ONF_Lutte IC DSD'!O75+'Sol2_2019_DEAL_ONF_Lutte IC'!O75+'€8-xxxx(AAAA-AAAA)'!O75+'€9-xxxx(AAAA-AAAA)'!O75+'€10-xxxx(AAAA-AAAA)'!O75+'€11-xxxx(AAAA-AAAA)'!O75+'€12-xxxx(AAAA-AAAA)'!O75+'€13-xxxx(AAAA-AAAA)'!O75+'€14-xxxx(AAAA-AAAA)'!O75+'€15-xxxx(AAAA-AAAA)'!O75+'€16-xxxx(AAAA-AAAA)'!O75+'€17-xxxx(AAAA-AAAA)'!O75+'€18-xxxx(AAAA-AAAA)'!O75+'€19-xxxx(AAAA-AAAA)'!O75+'€20-xxxx(AAAA-AAAA)'!O75</f>
        <v>0</v>
      </c>
      <c r="W75" s="102">
        <f>'EnC1_2017-22_DEAL_ONF_Animation'!P75+'EnC2_2018-22_FEDER_ONF_Conserv'!P75+'EnC3_2019-21_OFB-DEAL_ONF_Coli'!P75+'EnC4_2018-20_MTE_ONF_MIGBio'!P75+'EnC5_2020_DEAL_Titè_IPA Desira'!P75+'Sol1_2018_DEAL_ONF_Lutte IC DSD'!P75+'Sol2_2019_DEAL_ONF_Lutte IC'!P75+'€8-xxxx(AAAA-AAAA)'!P75+'€9-xxxx(AAAA-AAAA)'!P75+'€10-xxxx(AAAA-AAAA)'!P75+'€11-xxxx(AAAA-AAAA)'!P75+'€12-xxxx(AAAA-AAAA)'!P75+'€13-xxxx(AAAA-AAAA)'!P75+'€14-xxxx(AAAA-AAAA)'!P75+'€15-xxxx(AAAA-AAAA)'!P75+'€16-xxxx(AAAA-AAAA)'!P75+'€17-xxxx(AAAA-AAAA)'!P75+'€18-xxxx(AAAA-AAAA)'!P75+'€19-xxxx(AAAA-AAAA)'!P75+'€20-xxxx(AAAA-AAAA)'!P75</f>
        <v>0</v>
      </c>
      <c r="X75" s="102">
        <f>'EnC1_2017-22_DEAL_ONF_Animation'!Q75+'EnC2_2018-22_FEDER_ONF_Conserv'!Q75+'EnC3_2019-21_OFB-DEAL_ONF_Coli'!Q75+'EnC4_2018-20_MTE_ONF_MIGBio'!Q75+'EnC5_2020_DEAL_Titè_IPA Desira'!Q75+'Sol1_2018_DEAL_ONF_Lutte IC DSD'!Q75+'Sol2_2019_DEAL_ONF_Lutte IC'!Q75+'€8-xxxx(AAAA-AAAA)'!Q75+'€9-xxxx(AAAA-AAAA)'!Q75+'€10-xxxx(AAAA-AAAA)'!Q75+'€11-xxxx(AAAA-AAAA)'!Q75+'€12-xxxx(AAAA-AAAA)'!Q75+'€13-xxxx(AAAA-AAAA)'!Q75+'€14-xxxx(AAAA-AAAA)'!Q75+'€15-xxxx(AAAA-AAAA)'!Q75+'€16-xxxx(AAAA-AAAA)'!Q75+'€17-xxxx(AAAA-AAAA)'!Q75+'€18-xxxx(AAAA-AAAA)'!Q75+'€19-xxxx(AAAA-AAAA)'!Q75+'€20-xxxx(AAAA-AAAA)'!Q75</f>
        <v>0</v>
      </c>
      <c r="Y75" s="102">
        <f>'EnC1_2017-22_DEAL_ONF_Animation'!R75+'EnC2_2018-22_FEDER_ONF_Conserv'!R75+'EnC3_2019-21_OFB-DEAL_ONF_Coli'!R75+'EnC4_2018-20_MTE_ONF_MIGBio'!R75+'EnC5_2020_DEAL_Titè_IPA Desira'!R75+'Sol1_2018_DEAL_ONF_Lutte IC DSD'!R75+'Sol2_2019_DEAL_ONF_Lutte IC'!R75+'€8-xxxx(AAAA-AAAA)'!R75+'€9-xxxx(AAAA-AAAA)'!R75+'€10-xxxx(AAAA-AAAA)'!R75+'€11-xxxx(AAAA-AAAA)'!R75+'€12-xxxx(AAAA-AAAA)'!R75+'€13-xxxx(AAAA-AAAA)'!R75+'€14-xxxx(AAAA-AAAA)'!R75+'€15-xxxx(AAAA-AAAA)'!R75+'€16-xxxx(AAAA-AAAA)'!R75+'€17-xxxx(AAAA-AAAA)'!R75+'€18-xxxx(AAAA-AAAA)'!R75+'€19-xxxx(AAAA-AAAA)'!R75+'€20-xxxx(AAAA-AAAA)'!R75</f>
        <v>0</v>
      </c>
      <c r="Z75" s="104">
        <f>'EnC1_2017-22_DEAL_ONF_Animation'!S75+'EnC2_2018-22_FEDER_ONF_Conserv'!S75+'EnC3_2019-21_OFB-DEAL_ONF_Coli'!S75+'EnC4_2018-20_MTE_ONF_MIGBio'!S75+'EnC5_2020_DEAL_Titè_IPA Desira'!S75+'Sol1_2018_DEAL_ONF_Lutte IC DSD'!S75+'Sol2_2019_DEAL_ONF_Lutte IC'!S75+'€8-xxxx(AAAA-AAAA)'!S75+'€9-xxxx(AAAA-AAAA)'!S75+'€10-xxxx(AAAA-AAAA)'!S75+'€11-xxxx(AAAA-AAAA)'!S75+'€12-xxxx(AAAA-AAAA)'!S75+'€13-xxxx(AAAA-AAAA)'!S75+'€14-xxxx(AAAA-AAAA)'!S75+'€15-xxxx(AAAA-AAAA)'!S75+'€16-xxxx(AAAA-AAAA)'!S75+'€17-xxxx(AAAA-AAAA)'!S75+'€18-xxxx(AAAA-AAAA)'!S75+'€19-xxxx(AAAA-AAAA)'!S75+'€20-xxxx(AAAA-AAAA)'!S75</f>
        <v>0</v>
      </c>
      <c r="AA75" s="655">
        <f>'EnC1_2017-22_DEAL_ONF_Animation'!T75+'EnC2_2018-22_FEDER_ONF_Conserv'!T75+'EnC3_2019-21_OFB-DEAL_ONF_Coli'!T75+'EnC4_2018-20_MTE_ONF_MIGBio'!T75+'EnC5_2020_DEAL_Titè_IPA Desira'!T75+'Sol1_2018_DEAL_ONF_Lutte IC DSD'!T75+'Sol2_2019_DEAL_ONF_Lutte IC'!T75+'€8-xxxx(AAAA-AAAA)'!T75+'€9-xxxx(AAAA-AAAA)'!T75+'€10-xxxx(AAAA-AAAA)'!T75+'€11-xxxx(AAAA-AAAA)'!T75+'€12-xxxx(AAAA-AAAA)'!T75+'€13-xxxx(AAAA-AAAA)'!T75+'€14-xxxx(AAAA-AAAA)'!T75+'€15-xxxx(AAAA-AAAA)'!T75+'€16-xxxx(AAAA-AAAA)'!T75+'€17-xxxx(AAAA-AAAA)'!T75+'€18-xxxx(AAAA-AAAA)'!T75+'€19-xxxx(AAAA-AAAA)'!T75+'€20-xxxx(AAAA-AAAA)'!T75</f>
        <v>-5000</v>
      </c>
      <c r="AB75" s="656">
        <f>'EnC1_2017-22_DEAL_ONF_Animation'!U75+'EnC2_2018-22_FEDER_ONF_Conserv'!U75+'EnC3_2019-21_OFB-DEAL_ONF_Coli'!U75+'EnC4_2018-20_MTE_ONF_MIGBio'!U75+'EnC5_2020_DEAL_Titè_IPA Desira'!U75+'Sol1_2018_DEAL_ONF_Lutte IC DSD'!U75+'Sol2_2019_DEAL_ONF_Lutte IC'!U75+'€8-xxxx(AAAA-AAAA)'!U75+'€9-xxxx(AAAA-AAAA)'!U75+'€10-xxxx(AAAA-AAAA)'!U75+'€11-xxxx(AAAA-AAAA)'!U75+'€12-xxxx(AAAA-AAAA)'!U75+'€13-xxxx(AAAA-AAAA)'!U75+'€14-xxxx(AAAA-AAAA)'!U75+'€15-xxxx(AAAA-AAAA)'!U75+'€16-xxxx(AAAA-AAAA)'!U75+'€17-xxxx(AAAA-AAAA)'!U75+'€18-xxxx(AAAA-AAAA)'!U75+'€19-xxxx(AAAA-AAAA)'!U75+'€20-xxxx(AAAA-AAAA)'!U75</f>
        <v>-1000</v>
      </c>
      <c r="AC75" s="657">
        <f>'EnC1_2017-22_DEAL_ONF_Animation'!V75+'EnC2_2018-22_FEDER_ONF_Conserv'!V75+'EnC3_2019-21_OFB-DEAL_ONF_Coli'!V75+'EnC4_2018-20_MTE_ONF_MIGBio'!V75+'EnC5_2020_DEAL_Titè_IPA Desira'!V75+'Sol1_2018_DEAL_ONF_Lutte IC DSD'!V75+'Sol2_2019_DEAL_ONF_Lutte IC'!V75+'€8-xxxx(AAAA-AAAA)'!V75+'€9-xxxx(AAAA-AAAA)'!V75+'€10-xxxx(AAAA-AAAA)'!V75+'€11-xxxx(AAAA-AAAA)'!V75+'€12-xxxx(AAAA-AAAA)'!V75+'€13-xxxx(AAAA-AAAA)'!V75+'€14-xxxx(AAAA-AAAA)'!V75+'€15-xxxx(AAAA-AAAA)'!V75+'€16-xxxx(AAAA-AAAA)'!V75+'€17-xxxx(AAAA-AAAA)'!V75+'€18-xxxx(AAAA-AAAA)'!V75+'€19-xxxx(AAAA-AAAA)'!V75+'€20-xxxx(AAAA-AAAA)'!V75</f>
        <v>-1000</v>
      </c>
      <c r="AD75" s="657">
        <f>'EnC1_2017-22_DEAL_ONF_Animation'!W75+'EnC2_2018-22_FEDER_ONF_Conserv'!W75+'EnC3_2019-21_OFB-DEAL_ONF_Coli'!W75+'EnC4_2018-20_MTE_ONF_MIGBio'!W75+'EnC5_2020_DEAL_Titè_IPA Desira'!W75+'Sol1_2018_DEAL_ONF_Lutte IC DSD'!W75+'Sol2_2019_DEAL_ONF_Lutte IC'!W75+'€8-xxxx(AAAA-AAAA)'!W75+'€9-xxxx(AAAA-AAAA)'!W75+'€10-xxxx(AAAA-AAAA)'!W75+'€11-xxxx(AAAA-AAAA)'!W75+'€12-xxxx(AAAA-AAAA)'!W75+'€13-xxxx(AAAA-AAAA)'!W75+'€14-xxxx(AAAA-AAAA)'!W75+'€15-xxxx(AAAA-AAAA)'!W75+'€16-xxxx(AAAA-AAAA)'!W75+'€17-xxxx(AAAA-AAAA)'!W75+'€18-xxxx(AAAA-AAAA)'!W75+'€19-xxxx(AAAA-AAAA)'!W75+'€20-xxxx(AAAA-AAAA)'!W75</f>
        <v>-1000</v>
      </c>
      <c r="AE75" s="657">
        <f>'EnC1_2017-22_DEAL_ONF_Animation'!X75+'EnC2_2018-22_FEDER_ONF_Conserv'!X75+'EnC3_2019-21_OFB-DEAL_ONF_Coli'!X75+'EnC4_2018-20_MTE_ONF_MIGBio'!X75+'EnC5_2020_DEAL_Titè_IPA Desira'!X75+'Sol1_2018_DEAL_ONF_Lutte IC DSD'!X75+'Sol2_2019_DEAL_ONF_Lutte IC'!X75+'€8-xxxx(AAAA-AAAA)'!X75+'€9-xxxx(AAAA-AAAA)'!X75+'€10-xxxx(AAAA-AAAA)'!X75+'€11-xxxx(AAAA-AAAA)'!X75+'€12-xxxx(AAAA-AAAA)'!X75+'€13-xxxx(AAAA-AAAA)'!X75+'€14-xxxx(AAAA-AAAA)'!X75+'€15-xxxx(AAAA-AAAA)'!X75+'€16-xxxx(AAAA-AAAA)'!X75+'€17-xxxx(AAAA-AAAA)'!X75+'€18-xxxx(AAAA-AAAA)'!X75+'€19-xxxx(AAAA-AAAA)'!X75+'€20-xxxx(AAAA-AAAA)'!X75</f>
        <v>-1000</v>
      </c>
      <c r="AF75" s="658">
        <f>'EnC1_2017-22_DEAL_ONF_Animation'!Y75+'EnC2_2018-22_FEDER_ONF_Conserv'!Y75+'EnC3_2019-21_OFB-DEAL_ONF_Coli'!Y75+'EnC4_2018-20_MTE_ONF_MIGBio'!Y75+'EnC5_2020_DEAL_Titè_IPA Desira'!Y75+'Sol1_2018_DEAL_ONF_Lutte IC DSD'!Y75+'Sol2_2019_DEAL_ONF_Lutte IC'!Y75+'€8-xxxx(AAAA-AAAA)'!Y75+'€9-xxxx(AAAA-AAAA)'!Y75+'€10-xxxx(AAAA-AAAA)'!Y75+'€11-xxxx(AAAA-AAAA)'!Y75+'€12-xxxx(AAAA-AAAA)'!Y75+'€13-xxxx(AAAA-AAAA)'!Y75+'€14-xxxx(AAAA-AAAA)'!Y75+'€15-xxxx(AAAA-AAAA)'!Y75+'€16-xxxx(AAAA-AAAA)'!Y75+'€17-xxxx(AAAA-AAAA)'!Y75+'€18-xxxx(AAAA-AAAA)'!Y75+'€19-xxxx(AAAA-AAAA)'!Y75+'€20-xxxx(AAAA-AAAA)'!Y75</f>
        <v>-1000</v>
      </c>
      <c r="AG75" s="659">
        <f t="shared" si="58"/>
        <v>2500</v>
      </c>
      <c r="AH75" s="656">
        <f t="shared" si="48"/>
        <v>-250</v>
      </c>
      <c r="AI75" s="657">
        <f t="shared" si="60"/>
        <v>-250</v>
      </c>
      <c r="AJ75" s="657">
        <f t="shared" si="61"/>
        <v>1000</v>
      </c>
      <c r="AK75" s="657">
        <f t="shared" si="62"/>
        <v>1000</v>
      </c>
      <c r="AL75" s="660">
        <f t="shared" si="63"/>
        <v>1000</v>
      </c>
      <c r="AM75" s="655">
        <f t="shared" si="64"/>
        <v>-2500</v>
      </c>
      <c r="AN75" s="656">
        <f t="shared" si="65"/>
        <v>-1250</v>
      </c>
      <c r="AO75" s="657">
        <f t="shared" si="66"/>
        <v>-1250</v>
      </c>
      <c r="AP75" s="657">
        <f t="shared" si="67"/>
        <v>0</v>
      </c>
      <c r="AQ75" s="657">
        <f t="shared" si="68"/>
        <v>0</v>
      </c>
      <c r="AR75" s="662">
        <f t="shared" si="69"/>
        <v>0</v>
      </c>
      <c r="AS75" s="268"/>
      <c r="AT75" s="12"/>
      <c r="AU75" s="41"/>
    </row>
    <row r="76" spans="1:47" s="38" customFormat="1" ht="14">
      <c r="A76" s="14">
        <v>0</v>
      </c>
      <c r="B76" s="1116"/>
      <c r="C76" s="1109"/>
      <c r="D76" s="1110"/>
      <c r="E76" s="1110"/>
      <c r="F76" s="1113"/>
      <c r="G76" s="505" t="s">
        <v>108</v>
      </c>
      <c r="H76" s="116">
        <f t="shared" ref="H76:H77" si="78">H64+H67+H70+H73</f>
        <v>0</v>
      </c>
      <c r="I76" s="106">
        <f t="shared" ref="I76:M76" si="79">I64+I67+I70+I73</f>
        <v>0</v>
      </c>
      <c r="J76" s="107">
        <f t="shared" si="79"/>
        <v>0</v>
      </c>
      <c r="K76" s="107">
        <f t="shared" si="79"/>
        <v>0</v>
      </c>
      <c r="L76" s="107">
        <f t="shared" si="79"/>
        <v>0</v>
      </c>
      <c r="M76" s="506">
        <f t="shared" si="79"/>
        <v>0</v>
      </c>
      <c r="N76" s="518" t="s">
        <v>108</v>
      </c>
      <c r="O76" s="105">
        <f>'EnC1_2017-22_DEAL_ONF_Animation'!H76+'EnC2_2018-22_FEDER_ONF_Conserv'!H76+'EnC3_2019-21_OFB-DEAL_ONF_Coli'!H76+'EnC4_2018-20_MTE_ONF_MIGBio'!H76+'EnC5_2020_DEAL_Titè_IPA Desira'!H76+'Sol1_2018_DEAL_ONF_Lutte IC DSD'!H76+'Sol2_2019_DEAL_ONF_Lutte IC'!H76+'€8-xxxx(AAAA-AAAA)'!H76+'€9-xxxx(AAAA-AAAA)'!H76+'€10-xxxx(AAAA-AAAA)'!H76+'€11-xxxx(AAAA-AAAA)'!H76+'€12-xxxx(AAAA-AAAA)'!H76+'€13-xxxx(AAAA-AAAA)'!H76+'€14-xxxx(AAAA-AAAA)'!H76+'€15-xxxx(AAAA-AAAA)'!H76+'€16-xxxx(AAAA-AAAA)'!H76+'€17-xxxx(AAAA-AAAA)'!H76+'€18-xxxx(AAAA-AAAA)'!H76+'€19-xxxx(AAAA-AAAA)'!H76+'€20-xxxx(AAAA-AAAA)'!H76</f>
        <v>5000</v>
      </c>
      <c r="P76" s="106">
        <f>'EnC1_2017-22_DEAL_ONF_Animation'!I76+'EnC2_2018-22_FEDER_ONF_Conserv'!I76+'EnC3_2019-21_OFB-DEAL_ONF_Coli'!I76+'EnC4_2018-20_MTE_ONF_MIGBio'!I76+'EnC5_2020_DEAL_Titè_IPA Desira'!I76+'Sol1_2018_DEAL_ONF_Lutte IC DSD'!I76+'Sol2_2019_DEAL_ONF_Lutte IC'!I76+'€8-xxxx(AAAA-AAAA)'!I76+'€9-xxxx(AAAA-AAAA)'!I76+'€10-xxxx(AAAA-AAAA)'!I76+'€11-xxxx(AAAA-AAAA)'!I76+'€12-xxxx(AAAA-AAAA)'!I76+'€13-xxxx(AAAA-AAAA)'!I76+'€14-xxxx(AAAA-AAAA)'!I76+'€15-xxxx(AAAA-AAAA)'!I76+'€16-xxxx(AAAA-AAAA)'!I76+'€17-xxxx(AAAA-AAAA)'!I76+'€18-xxxx(AAAA-AAAA)'!I76+'€19-xxxx(AAAA-AAAA)'!I76+'€20-xxxx(AAAA-AAAA)'!I76</f>
        <v>1000</v>
      </c>
      <c r="Q76" s="107">
        <f>'EnC1_2017-22_DEAL_ONF_Animation'!J76+'EnC2_2018-22_FEDER_ONF_Conserv'!J76+'EnC3_2019-21_OFB-DEAL_ONF_Coli'!J76+'EnC4_2018-20_MTE_ONF_MIGBio'!J76+'EnC5_2020_DEAL_Titè_IPA Desira'!J76+'Sol1_2018_DEAL_ONF_Lutte IC DSD'!J76+'Sol2_2019_DEAL_ONF_Lutte IC'!J76+'€8-xxxx(AAAA-AAAA)'!J76+'€9-xxxx(AAAA-AAAA)'!J76+'€10-xxxx(AAAA-AAAA)'!J76+'€11-xxxx(AAAA-AAAA)'!J76+'€12-xxxx(AAAA-AAAA)'!J76+'€13-xxxx(AAAA-AAAA)'!J76+'€14-xxxx(AAAA-AAAA)'!J76+'€15-xxxx(AAAA-AAAA)'!J76+'€16-xxxx(AAAA-AAAA)'!J76+'€17-xxxx(AAAA-AAAA)'!J76+'€18-xxxx(AAAA-AAAA)'!J76+'€19-xxxx(AAAA-AAAA)'!J76+'€20-xxxx(AAAA-AAAA)'!J76</f>
        <v>1000</v>
      </c>
      <c r="R76" s="107">
        <f>'EnC1_2017-22_DEAL_ONF_Animation'!K76+'EnC2_2018-22_FEDER_ONF_Conserv'!K76+'EnC3_2019-21_OFB-DEAL_ONF_Coli'!K76+'EnC4_2018-20_MTE_ONF_MIGBio'!K76+'EnC5_2020_DEAL_Titè_IPA Desira'!K76+'Sol1_2018_DEAL_ONF_Lutte IC DSD'!K76+'Sol2_2019_DEAL_ONF_Lutte IC'!K76+'€8-xxxx(AAAA-AAAA)'!K76+'€9-xxxx(AAAA-AAAA)'!K76+'€10-xxxx(AAAA-AAAA)'!K76+'€11-xxxx(AAAA-AAAA)'!K76+'€12-xxxx(AAAA-AAAA)'!K76+'€13-xxxx(AAAA-AAAA)'!K76+'€14-xxxx(AAAA-AAAA)'!K76+'€15-xxxx(AAAA-AAAA)'!K76+'€16-xxxx(AAAA-AAAA)'!K76+'€17-xxxx(AAAA-AAAA)'!K76+'€18-xxxx(AAAA-AAAA)'!K76+'€19-xxxx(AAAA-AAAA)'!K76+'€20-xxxx(AAAA-AAAA)'!K76</f>
        <v>1000</v>
      </c>
      <c r="S76" s="107">
        <f>'EnC1_2017-22_DEAL_ONF_Animation'!L76+'EnC2_2018-22_FEDER_ONF_Conserv'!L76+'EnC3_2019-21_OFB-DEAL_ONF_Coli'!L76+'EnC4_2018-20_MTE_ONF_MIGBio'!L76+'EnC5_2020_DEAL_Titè_IPA Desira'!L76+'Sol1_2018_DEAL_ONF_Lutte IC DSD'!L76+'Sol2_2019_DEAL_ONF_Lutte IC'!L76+'€8-xxxx(AAAA-AAAA)'!L76+'€9-xxxx(AAAA-AAAA)'!L76+'€10-xxxx(AAAA-AAAA)'!L76+'€11-xxxx(AAAA-AAAA)'!L76+'€12-xxxx(AAAA-AAAA)'!L76+'€13-xxxx(AAAA-AAAA)'!L76+'€14-xxxx(AAAA-AAAA)'!L76+'€15-xxxx(AAAA-AAAA)'!L76+'€16-xxxx(AAAA-AAAA)'!L76+'€17-xxxx(AAAA-AAAA)'!L76+'€18-xxxx(AAAA-AAAA)'!L76+'€19-xxxx(AAAA-AAAA)'!L76+'€20-xxxx(AAAA-AAAA)'!L76</f>
        <v>1000</v>
      </c>
      <c r="T76" s="108">
        <f>'EnC1_2017-22_DEAL_ONF_Animation'!M76+'EnC2_2018-22_FEDER_ONF_Conserv'!M76+'EnC3_2019-21_OFB-DEAL_ONF_Coli'!M76+'EnC4_2018-20_MTE_ONF_MIGBio'!M76+'EnC5_2020_DEAL_Titè_IPA Desira'!M76+'Sol1_2018_DEAL_ONF_Lutte IC DSD'!M76+'Sol2_2019_DEAL_ONF_Lutte IC'!M76+'€8-xxxx(AAAA-AAAA)'!M76+'€9-xxxx(AAAA-AAAA)'!M76+'€10-xxxx(AAAA-AAAA)'!M76+'€11-xxxx(AAAA-AAAA)'!M76+'€12-xxxx(AAAA-AAAA)'!M76+'€13-xxxx(AAAA-AAAA)'!M76+'€14-xxxx(AAAA-AAAA)'!M76+'€15-xxxx(AAAA-AAAA)'!M76+'€16-xxxx(AAAA-AAAA)'!M76+'€17-xxxx(AAAA-AAAA)'!M76+'€18-xxxx(AAAA-AAAA)'!M76+'€19-xxxx(AAAA-AAAA)'!M76+'€20-xxxx(AAAA-AAAA)'!M76</f>
        <v>1000</v>
      </c>
      <c r="U76" s="105">
        <f>'EnC1_2017-22_DEAL_ONF_Animation'!N76+'EnC2_2018-22_FEDER_ONF_Conserv'!N76+'EnC3_2019-21_OFB-DEAL_ONF_Coli'!N76+'EnC4_2018-20_MTE_ONF_MIGBio'!N76+'EnC5_2020_DEAL_Titè_IPA Desira'!N76+'Sol1_2018_DEAL_ONF_Lutte IC DSD'!N76+'Sol2_2019_DEAL_ONF_Lutte IC'!N76+'€8-xxxx(AAAA-AAAA)'!N76+'€9-xxxx(AAAA-AAAA)'!N76+'€10-xxxx(AAAA-AAAA)'!N76+'€11-xxxx(AAAA-AAAA)'!N76+'€12-xxxx(AAAA-AAAA)'!N76+'€13-xxxx(AAAA-AAAA)'!N76+'€14-xxxx(AAAA-AAAA)'!N76+'€15-xxxx(AAAA-AAAA)'!N76+'€16-xxxx(AAAA-AAAA)'!N76+'€17-xxxx(AAAA-AAAA)'!N76+'€18-xxxx(AAAA-AAAA)'!N76+'€19-xxxx(AAAA-AAAA)'!N76+'€20-xxxx(AAAA-AAAA)'!N76</f>
        <v>0</v>
      </c>
      <c r="V76" s="106">
        <f>'EnC1_2017-22_DEAL_ONF_Animation'!O76+'EnC2_2018-22_FEDER_ONF_Conserv'!O76+'EnC3_2019-21_OFB-DEAL_ONF_Coli'!O76+'EnC4_2018-20_MTE_ONF_MIGBio'!O76+'EnC5_2020_DEAL_Titè_IPA Desira'!O76+'Sol1_2018_DEAL_ONF_Lutte IC DSD'!O76+'Sol2_2019_DEAL_ONF_Lutte IC'!O76+'€8-xxxx(AAAA-AAAA)'!O76+'€9-xxxx(AAAA-AAAA)'!O76+'€10-xxxx(AAAA-AAAA)'!O76+'€11-xxxx(AAAA-AAAA)'!O76+'€12-xxxx(AAAA-AAAA)'!O76+'€13-xxxx(AAAA-AAAA)'!O76+'€14-xxxx(AAAA-AAAA)'!O76+'€15-xxxx(AAAA-AAAA)'!O76+'€16-xxxx(AAAA-AAAA)'!O76+'€17-xxxx(AAAA-AAAA)'!O76+'€18-xxxx(AAAA-AAAA)'!O76+'€19-xxxx(AAAA-AAAA)'!O76+'€20-xxxx(AAAA-AAAA)'!O76</f>
        <v>0</v>
      </c>
      <c r="W76" s="107">
        <f>'EnC1_2017-22_DEAL_ONF_Animation'!P76+'EnC2_2018-22_FEDER_ONF_Conserv'!P76+'EnC3_2019-21_OFB-DEAL_ONF_Coli'!P76+'EnC4_2018-20_MTE_ONF_MIGBio'!P76+'EnC5_2020_DEAL_Titè_IPA Desira'!P76+'Sol1_2018_DEAL_ONF_Lutte IC DSD'!P76+'Sol2_2019_DEAL_ONF_Lutte IC'!P76+'€8-xxxx(AAAA-AAAA)'!P76+'€9-xxxx(AAAA-AAAA)'!P76+'€10-xxxx(AAAA-AAAA)'!P76+'€11-xxxx(AAAA-AAAA)'!P76+'€12-xxxx(AAAA-AAAA)'!P76+'€13-xxxx(AAAA-AAAA)'!P76+'€14-xxxx(AAAA-AAAA)'!P76+'€15-xxxx(AAAA-AAAA)'!P76+'€16-xxxx(AAAA-AAAA)'!P76+'€17-xxxx(AAAA-AAAA)'!P76+'€18-xxxx(AAAA-AAAA)'!P76+'€19-xxxx(AAAA-AAAA)'!P76+'€20-xxxx(AAAA-AAAA)'!P76</f>
        <v>0</v>
      </c>
      <c r="X76" s="107">
        <f>'EnC1_2017-22_DEAL_ONF_Animation'!Q76+'EnC2_2018-22_FEDER_ONF_Conserv'!Q76+'EnC3_2019-21_OFB-DEAL_ONF_Coli'!Q76+'EnC4_2018-20_MTE_ONF_MIGBio'!Q76+'EnC5_2020_DEAL_Titè_IPA Desira'!Q76+'Sol1_2018_DEAL_ONF_Lutte IC DSD'!Q76+'Sol2_2019_DEAL_ONF_Lutte IC'!Q76+'€8-xxxx(AAAA-AAAA)'!Q76+'€9-xxxx(AAAA-AAAA)'!Q76+'€10-xxxx(AAAA-AAAA)'!Q76+'€11-xxxx(AAAA-AAAA)'!Q76+'€12-xxxx(AAAA-AAAA)'!Q76+'€13-xxxx(AAAA-AAAA)'!Q76+'€14-xxxx(AAAA-AAAA)'!Q76+'€15-xxxx(AAAA-AAAA)'!Q76+'€16-xxxx(AAAA-AAAA)'!Q76+'€17-xxxx(AAAA-AAAA)'!Q76+'€18-xxxx(AAAA-AAAA)'!Q76+'€19-xxxx(AAAA-AAAA)'!Q76+'€20-xxxx(AAAA-AAAA)'!Q76</f>
        <v>0</v>
      </c>
      <c r="Y76" s="107">
        <f>'EnC1_2017-22_DEAL_ONF_Animation'!R76+'EnC2_2018-22_FEDER_ONF_Conserv'!R76+'EnC3_2019-21_OFB-DEAL_ONF_Coli'!R76+'EnC4_2018-20_MTE_ONF_MIGBio'!R76+'EnC5_2020_DEAL_Titè_IPA Desira'!R76+'Sol1_2018_DEAL_ONF_Lutte IC DSD'!R76+'Sol2_2019_DEAL_ONF_Lutte IC'!R76+'€8-xxxx(AAAA-AAAA)'!R76+'€9-xxxx(AAAA-AAAA)'!R76+'€10-xxxx(AAAA-AAAA)'!R76+'€11-xxxx(AAAA-AAAA)'!R76+'€12-xxxx(AAAA-AAAA)'!R76+'€13-xxxx(AAAA-AAAA)'!R76+'€14-xxxx(AAAA-AAAA)'!R76+'€15-xxxx(AAAA-AAAA)'!R76+'€16-xxxx(AAAA-AAAA)'!R76+'€17-xxxx(AAAA-AAAA)'!R76+'€18-xxxx(AAAA-AAAA)'!R76+'€19-xxxx(AAAA-AAAA)'!R76+'€20-xxxx(AAAA-AAAA)'!R76</f>
        <v>0</v>
      </c>
      <c r="Z76" s="109">
        <f>'EnC1_2017-22_DEAL_ONF_Animation'!S76+'EnC2_2018-22_FEDER_ONF_Conserv'!S76+'EnC3_2019-21_OFB-DEAL_ONF_Coli'!S76+'EnC4_2018-20_MTE_ONF_MIGBio'!S76+'EnC5_2020_DEAL_Titè_IPA Desira'!S76+'Sol1_2018_DEAL_ONF_Lutte IC DSD'!S76+'Sol2_2019_DEAL_ONF_Lutte IC'!S76+'€8-xxxx(AAAA-AAAA)'!S76+'€9-xxxx(AAAA-AAAA)'!S76+'€10-xxxx(AAAA-AAAA)'!S76+'€11-xxxx(AAAA-AAAA)'!S76+'€12-xxxx(AAAA-AAAA)'!S76+'€13-xxxx(AAAA-AAAA)'!S76+'€14-xxxx(AAAA-AAAA)'!S76+'€15-xxxx(AAAA-AAAA)'!S76+'€16-xxxx(AAAA-AAAA)'!S76+'€17-xxxx(AAAA-AAAA)'!S76+'€18-xxxx(AAAA-AAAA)'!S76+'€19-xxxx(AAAA-AAAA)'!S76+'€20-xxxx(AAAA-AAAA)'!S76</f>
        <v>0</v>
      </c>
      <c r="AA76" s="663">
        <f>'EnC1_2017-22_DEAL_ONF_Animation'!T76+'EnC2_2018-22_FEDER_ONF_Conserv'!T76+'EnC3_2019-21_OFB-DEAL_ONF_Coli'!T76+'EnC4_2018-20_MTE_ONF_MIGBio'!T76+'EnC5_2020_DEAL_Titè_IPA Desira'!T76+'Sol1_2018_DEAL_ONF_Lutte IC DSD'!T76+'Sol2_2019_DEAL_ONF_Lutte IC'!T76+'€8-xxxx(AAAA-AAAA)'!T76+'€9-xxxx(AAAA-AAAA)'!T76+'€10-xxxx(AAAA-AAAA)'!T76+'€11-xxxx(AAAA-AAAA)'!T76+'€12-xxxx(AAAA-AAAA)'!T76+'€13-xxxx(AAAA-AAAA)'!T76+'€14-xxxx(AAAA-AAAA)'!T76+'€15-xxxx(AAAA-AAAA)'!T76+'€16-xxxx(AAAA-AAAA)'!T76+'€17-xxxx(AAAA-AAAA)'!T76+'€18-xxxx(AAAA-AAAA)'!T76+'€19-xxxx(AAAA-AAAA)'!T76+'€20-xxxx(AAAA-AAAA)'!T76</f>
        <v>-5000</v>
      </c>
      <c r="AB76" s="664">
        <f>'EnC1_2017-22_DEAL_ONF_Animation'!U76+'EnC2_2018-22_FEDER_ONF_Conserv'!U76+'EnC3_2019-21_OFB-DEAL_ONF_Coli'!U76+'EnC4_2018-20_MTE_ONF_MIGBio'!U76+'EnC5_2020_DEAL_Titè_IPA Desira'!U76+'Sol1_2018_DEAL_ONF_Lutte IC DSD'!U76+'Sol2_2019_DEAL_ONF_Lutte IC'!U76+'€8-xxxx(AAAA-AAAA)'!U76+'€9-xxxx(AAAA-AAAA)'!U76+'€10-xxxx(AAAA-AAAA)'!U76+'€11-xxxx(AAAA-AAAA)'!U76+'€12-xxxx(AAAA-AAAA)'!U76+'€13-xxxx(AAAA-AAAA)'!U76+'€14-xxxx(AAAA-AAAA)'!U76+'€15-xxxx(AAAA-AAAA)'!U76+'€16-xxxx(AAAA-AAAA)'!U76+'€17-xxxx(AAAA-AAAA)'!U76+'€18-xxxx(AAAA-AAAA)'!U76+'€19-xxxx(AAAA-AAAA)'!U76+'€20-xxxx(AAAA-AAAA)'!U76</f>
        <v>-1000</v>
      </c>
      <c r="AC76" s="665">
        <f>'EnC1_2017-22_DEAL_ONF_Animation'!V76+'EnC2_2018-22_FEDER_ONF_Conserv'!V76+'EnC3_2019-21_OFB-DEAL_ONF_Coli'!V76+'EnC4_2018-20_MTE_ONF_MIGBio'!V76+'EnC5_2020_DEAL_Titè_IPA Desira'!V76+'Sol1_2018_DEAL_ONF_Lutte IC DSD'!V76+'Sol2_2019_DEAL_ONF_Lutte IC'!V76+'€8-xxxx(AAAA-AAAA)'!V76+'€9-xxxx(AAAA-AAAA)'!V76+'€10-xxxx(AAAA-AAAA)'!V76+'€11-xxxx(AAAA-AAAA)'!V76+'€12-xxxx(AAAA-AAAA)'!V76+'€13-xxxx(AAAA-AAAA)'!V76+'€14-xxxx(AAAA-AAAA)'!V76+'€15-xxxx(AAAA-AAAA)'!V76+'€16-xxxx(AAAA-AAAA)'!V76+'€17-xxxx(AAAA-AAAA)'!V76+'€18-xxxx(AAAA-AAAA)'!V76+'€19-xxxx(AAAA-AAAA)'!V76+'€20-xxxx(AAAA-AAAA)'!V76</f>
        <v>-1000</v>
      </c>
      <c r="AD76" s="665">
        <f>'EnC1_2017-22_DEAL_ONF_Animation'!W76+'EnC2_2018-22_FEDER_ONF_Conserv'!W76+'EnC3_2019-21_OFB-DEAL_ONF_Coli'!W76+'EnC4_2018-20_MTE_ONF_MIGBio'!W76+'EnC5_2020_DEAL_Titè_IPA Desira'!W76+'Sol1_2018_DEAL_ONF_Lutte IC DSD'!W76+'Sol2_2019_DEAL_ONF_Lutte IC'!W76+'€8-xxxx(AAAA-AAAA)'!W76+'€9-xxxx(AAAA-AAAA)'!W76+'€10-xxxx(AAAA-AAAA)'!W76+'€11-xxxx(AAAA-AAAA)'!W76+'€12-xxxx(AAAA-AAAA)'!W76+'€13-xxxx(AAAA-AAAA)'!W76+'€14-xxxx(AAAA-AAAA)'!W76+'€15-xxxx(AAAA-AAAA)'!W76+'€16-xxxx(AAAA-AAAA)'!W76+'€17-xxxx(AAAA-AAAA)'!W76+'€18-xxxx(AAAA-AAAA)'!W76+'€19-xxxx(AAAA-AAAA)'!W76+'€20-xxxx(AAAA-AAAA)'!W76</f>
        <v>-1000</v>
      </c>
      <c r="AE76" s="665">
        <f>'EnC1_2017-22_DEAL_ONF_Animation'!X76+'EnC2_2018-22_FEDER_ONF_Conserv'!X76+'EnC3_2019-21_OFB-DEAL_ONF_Coli'!X76+'EnC4_2018-20_MTE_ONF_MIGBio'!X76+'EnC5_2020_DEAL_Titè_IPA Desira'!X76+'Sol1_2018_DEAL_ONF_Lutte IC DSD'!X76+'Sol2_2019_DEAL_ONF_Lutte IC'!X76+'€8-xxxx(AAAA-AAAA)'!X76+'€9-xxxx(AAAA-AAAA)'!X76+'€10-xxxx(AAAA-AAAA)'!X76+'€11-xxxx(AAAA-AAAA)'!X76+'€12-xxxx(AAAA-AAAA)'!X76+'€13-xxxx(AAAA-AAAA)'!X76+'€14-xxxx(AAAA-AAAA)'!X76+'€15-xxxx(AAAA-AAAA)'!X76+'€16-xxxx(AAAA-AAAA)'!X76+'€17-xxxx(AAAA-AAAA)'!X76+'€18-xxxx(AAAA-AAAA)'!X76+'€19-xxxx(AAAA-AAAA)'!X76+'€20-xxxx(AAAA-AAAA)'!X76</f>
        <v>-1000</v>
      </c>
      <c r="AF76" s="666">
        <f>'EnC1_2017-22_DEAL_ONF_Animation'!Y76+'EnC2_2018-22_FEDER_ONF_Conserv'!Y76+'EnC3_2019-21_OFB-DEAL_ONF_Coli'!Y76+'EnC4_2018-20_MTE_ONF_MIGBio'!Y76+'EnC5_2020_DEAL_Titè_IPA Desira'!Y76+'Sol1_2018_DEAL_ONF_Lutte IC DSD'!Y76+'Sol2_2019_DEAL_ONF_Lutte IC'!Y76+'€8-xxxx(AAAA-AAAA)'!Y76+'€9-xxxx(AAAA-AAAA)'!Y76+'€10-xxxx(AAAA-AAAA)'!Y76+'€11-xxxx(AAAA-AAAA)'!Y76+'€12-xxxx(AAAA-AAAA)'!Y76+'€13-xxxx(AAAA-AAAA)'!Y76+'€14-xxxx(AAAA-AAAA)'!Y76+'€15-xxxx(AAAA-AAAA)'!Y76+'€16-xxxx(AAAA-AAAA)'!Y76+'€17-xxxx(AAAA-AAAA)'!Y76+'€18-xxxx(AAAA-AAAA)'!Y76+'€19-xxxx(AAAA-AAAA)'!Y76+'€20-xxxx(AAAA-AAAA)'!Y76</f>
        <v>-1000</v>
      </c>
      <c r="AG76" s="667">
        <f t="shared" si="58"/>
        <v>5000</v>
      </c>
      <c r="AH76" s="664">
        <f t="shared" si="48"/>
        <v>1000</v>
      </c>
      <c r="AI76" s="665">
        <f t="shared" si="60"/>
        <v>1000</v>
      </c>
      <c r="AJ76" s="665">
        <f t="shared" si="61"/>
        <v>1000</v>
      </c>
      <c r="AK76" s="665">
        <f t="shared" si="62"/>
        <v>1000</v>
      </c>
      <c r="AL76" s="668">
        <f t="shared" si="63"/>
        <v>1000</v>
      </c>
      <c r="AM76" s="663">
        <f t="shared" si="64"/>
        <v>0</v>
      </c>
      <c r="AN76" s="664">
        <f t="shared" si="65"/>
        <v>0</v>
      </c>
      <c r="AO76" s="665">
        <f t="shared" si="66"/>
        <v>0</v>
      </c>
      <c r="AP76" s="665">
        <f t="shared" si="67"/>
        <v>0</v>
      </c>
      <c r="AQ76" s="665">
        <f t="shared" si="68"/>
        <v>0</v>
      </c>
      <c r="AR76" s="669">
        <f t="shared" si="69"/>
        <v>0</v>
      </c>
      <c r="AS76" s="44"/>
      <c r="AT76" s="12"/>
      <c r="AU76" s="41"/>
    </row>
    <row r="77" spans="1:47" s="38" customFormat="1" ht="14.5" thickBot="1">
      <c r="A77" s="14"/>
      <c r="B77" s="1116"/>
      <c r="C77" s="1111"/>
      <c r="D77" s="1112"/>
      <c r="E77" s="1112"/>
      <c r="F77" s="1114"/>
      <c r="G77" s="507" t="s">
        <v>109</v>
      </c>
      <c r="H77" s="508">
        <f t="shared" si="78"/>
        <v>0</v>
      </c>
      <c r="I77" s="509">
        <f t="shared" ref="I77:M77" si="80">I65+I68+I71+I74</f>
        <v>0</v>
      </c>
      <c r="J77" s="510">
        <f t="shared" si="80"/>
        <v>0</v>
      </c>
      <c r="K77" s="510">
        <f t="shared" si="80"/>
        <v>0</v>
      </c>
      <c r="L77" s="510">
        <f t="shared" si="80"/>
        <v>0</v>
      </c>
      <c r="M77" s="511">
        <f t="shared" si="80"/>
        <v>0</v>
      </c>
      <c r="N77" s="741" t="s">
        <v>109</v>
      </c>
      <c r="O77" s="240">
        <f>'EnC1_2017-22_DEAL_ONF_Animation'!H77+'EnC2_2018-22_FEDER_ONF_Conserv'!H77+'EnC3_2019-21_OFB-DEAL_ONF_Coli'!H77+'EnC4_2018-20_MTE_ONF_MIGBio'!H77+'EnC5_2020_DEAL_Titè_IPA Desira'!H77+'Sol1_2018_DEAL_ONF_Lutte IC DSD'!H77+'Sol2_2019_DEAL_ONF_Lutte IC'!H77+'€8-xxxx(AAAA-AAAA)'!H77+'€9-xxxx(AAAA-AAAA)'!H77+'€10-xxxx(AAAA-AAAA)'!H77+'€11-xxxx(AAAA-AAAA)'!H77+'€12-xxxx(AAAA-AAAA)'!H77+'€13-xxxx(AAAA-AAAA)'!H77+'€14-xxxx(AAAA-AAAA)'!H77+'€15-xxxx(AAAA-AAAA)'!H77+'€16-xxxx(AAAA-AAAA)'!H77+'€17-xxxx(AAAA-AAAA)'!H77+'€18-xxxx(AAAA-AAAA)'!H77+'€19-xxxx(AAAA-AAAA)'!H77+'€20-xxxx(AAAA-AAAA)'!H77</f>
        <v>0</v>
      </c>
      <c r="P77" s="176">
        <f>'EnC1_2017-22_DEAL_ONF_Animation'!I77+'EnC2_2018-22_FEDER_ONF_Conserv'!I77+'EnC3_2019-21_OFB-DEAL_ONF_Coli'!I77+'EnC4_2018-20_MTE_ONF_MIGBio'!I77+'EnC5_2020_DEAL_Titè_IPA Desira'!I77+'Sol1_2018_DEAL_ONF_Lutte IC DSD'!I77+'Sol2_2019_DEAL_ONF_Lutte IC'!I77+'€8-xxxx(AAAA-AAAA)'!I77+'€9-xxxx(AAAA-AAAA)'!I77+'€10-xxxx(AAAA-AAAA)'!I77+'€11-xxxx(AAAA-AAAA)'!I77+'€12-xxxx(AAAA-AAAA)'!I77+'€13-xxxx(AAAA-AAAA)'!I77+'€14-xxxx(AAAA-AAAA)'!I77+'€15-xxxx(AAAA-AAAA)'!I77+'€16-xxxx(AAAA-AAAA)'!I77+'€17-xxxx(AAAA-AAAA)'!I77+'€18-xxxx(AAAA-AAAA)'!I77+'€19-xxxx(AAAA-AAAA)'!I77+'€20-xxxx(AAAA-AAAA)'!I77</f>
        <v>0</v>
      </c>
      <c r="Q77" s="177">
        <f>'EnC1_2017-22_DEAL_ONF_Animation'!J77+'EnC2_2018-22_FEDER_ONF_Conserv'!J77+'EnC3_2019-21_OFB-DEAL_ONF_Coli'!J77+'EnC4_2018-20_MTE_ONF_MIGBio'!J77+'EnC5_2020_DEAL_Titè_IPA Desira'!J77+'Sol1_2018_DEAL_ONF_Lutte IC DSD'!J77+'Sol2_2019_DEAL_ONF_Lutte IC'!J77+'€8-xxxx(AAAA-AAAA)'!J77+'€9-xxxx(AAAA-AAAA)'!J77+'€10-xxxx(AAAA-AAAA)'!J77+'€11-xxxx(AAAA-AAAA)'!J77+'€12-xxxx(AAAA-AAAA)'!J77+'€13-xxxx(AAAA-AAAA)'!J77+'€14-xxxx(AAAA-AAAA)'!J77+'€15-xxxx(AAAA-AAAA)'!J77+'€16-xxxx(AAAA-AAAA)'!J77+'€17-xxxx(AAAA-AAAA)'!J77+'€18-xxxx(AAAA-AAAA)'!J77+'€19-xxxx(AAAA-AAAA)'!J77+'€20-xxxx(AAAA-AAAA)'!J77</f>
        <v>0</v>
      </c>
      <c r="R77" s="177">
        <f>'EnC1_2017-22_DEAL_ONF_Animation'!K77+'EnC2_2018-22_FEDER_ONF_Conserv'!K77+'EnC3_2019-21_OFB-DEAL_ONF_Coli'!K77+'EnC4_2018-20_MTE_ONF_MIGBio'!K77+'EnC5_2020_DEAL_Titè_IPA Desira'!K77+'Sol1_2018_DEAL_ONF_Lutte IC DSD'!K77+'Sol2_2019_DEAL_ONF_Lutte IC'!K77+'€8-xxxx(AAAA-AAAA)'!K77+'€9-xxxx(AAAA-AAAA)'!K77+'€10-xxxx(AAAA-AAAA)'!K77+'€11-xxxx(AAAA-AAAA)'!K77+'€12-xxxx(AAAA-AAAA)'!K77+'€13-xxxx(AAAA-AAAA)'!K77+'€14-xxxx(AAAA-AAAA)'!K77+'€15-xxxx(AAAA-AAAA)'!K77+'€16-xxxx(AAAA-AAAA)'!K77+'€17-xxxx(AAAA-AAAA)'!K77+'€18-xxxx(AAAA-AAAA)'!K77+'€19-xxxx(AAAA-AAAA)'!K77+'€20-xxxx(AAAA-AAAA)'!K77</f>
        <v>0</v>
      </c>
      <c r="S77" s="177">
        <f>'EnC1_2017-22_DEAL_ONF_Animation'!L77+'EnC2_2018-22_FEDER_ONF_Conserv'!L77+'EnC3_2019-21_OFB-DEAL_ONF_Coli'!L77+'EnC4_2018-20_MTE_ONF_MIGBio'!L77+'EnC5_2020_DEAL_Titè_IPA Desira'!L77+'Sol1_2018_DEAL_ONF_Lutte IC DSD'!L77+'Sol2_2019_DEAL_ONF_Lutte IC'!L77+'€8-xxxx(AAAA-AAAA)'!L77+'€9-xxxx(AAAA-AAAA)'!L77+'€10-xxxx(AAAA-AAAA)'!L77+'€11-xxxx(AAAA-AAAA)'!L77+'€12-xxxx(AAAA-AAAA)'!L77+'€13-xxxx(AAAA-AAAA)'!L77+'€14-xxxx(AAAA-AAAA)'!L77+'€15-xxxx(AAAA-AAAA)'!L77+'€16-xxxx(AAAA-AAAA)'!L77+'€17-xxxx(AAAA-AAAA)'!L77+'€18-xxxx(AAAA-AAAA)'!L77+'€19-xxxx(AAAA-AAAA)'!L77+'€20-xxxx(AAAA-AAAA)'!L77</f>
        <v>0</v>
      </c>
      <c r="T77" s="241">
        <f>'EnC1_2017-22_DEAL_ONF_Animation'!M77+'EnC2_2018-22_FEDER_ONF_Conserv'!M77+'EnC3_2019-21_OFB-DEAL_ONF_Coli'!M77+'EnC4_2018-20_MTE_ONF_MIGBio'!M77+'EnC5_2020_DEAL_Titè_IPA Desira'!M77+'Sol1_2018_DEAL_ONF_Lutte IC DSD'!M77+'Sol2_2019_DEAL_ONF_Lutte IC'!M77+'€8-xxxx(AAAA-AAAA)'!M77+'€9-xxxx(AAAA-AAAA)'!M77+'€10-xxxx(AAAA-AAAA)'!M77+'€11-xxxx(AAAA-AAAA)'!M77+'€12-xxxx(AAAA-AAAA)'!M77+'€13-xxxx(AAAA-AAAA)'!M77+'€14-xxxx(AAAA-AAAA)'!M77+'€15-xxxx(AAAA-AAAA)'!M77+'€16-xxxx(AAAA-AAAA)'!M77+'€17-xxxx(AAAA-AAAA)'!M77+'€18-xxxx(AAAA-AAAA)'!M77+'€19-xxxx(AAAA-AAAA)'!M77+'€20-xxxx(AAAA-AAAA)'!M77</f>
        <v>0</v>
      </c>
      <c r="U77" s="240">
        <f>'EnC1_2017-22_DEAL_ONF_Animation'!N77+'EnC2_2018-22_FEDER_ONF_Conserv'!N77+'EnC3_2019-21_OFB-DEAL_ONF_Coli'!N77+'EnC4_2018-20_MTE_ONF_MIGBio'!N77+'EnC5_2020_DEAL_Titè_IPA Desira'!N77+'Sol1_2018_DEAL_ONF_Lutte IC DSD'!N77+'Sol2_2019_DEAL_ONF_Lutte IC'!N77+'€8-xxxx(AAAA-AAAA)'!N77+'€9-xxxx(AAAA-AAAA)'!N77+'€10-xxxx(AAAA-AAAA)'!N77+'€11-xxxx(AAAA-AAAA)'!N77+'€12-xxxx(AAAA-AAAA)'!N77+'€13-xxxx(AAAA-AAAA)'!N77+'€14-xxxx(AAAA-AAAA)'!N77+'€15-xxxx(AAAA-AAAA)'!N77+'€16-xxxx(AAAA-AAAA)'!N77+'€17-xxxx(AAAA-AAAA)'!N77+'€18-xxxx(AAAA-AAAA)'!N77+'€19-xxxx(AAAA-AAAA)'!N77+'€20-xxxx(AAAA-AAAA)'!N77</f>
        <v>0</v>
      </c>
      <c r="V77" s="176">
        <f>'EnC1_2017-22_DEAL_ONF_Animation'!O77+'EnC2_2018-22_FEDER_ONF_Conserv'!O77+'EnC3_2019-21_OFB-DEAL_ONF_Coli'!O77+'EnC4_2018-20_MTE_ONF_MIGBio'!O77+'EnC5_2020_DEAL_Titè_IPA Desira'!O77+'Sol1_2018_DEAL_ONF_Lutte IC DSD'!O77+'Sol2_2019_DEAL_ONF_Lutte IC'!O77+'€8-xxxx(AAAA-AAAA)'!O77+'€9-xxxx(AAAA-AAAA)'!O77+'€10-xxxx(AAAA-AAAA)'!O77+'€11-xxxx(AAAA-AAAA)'!O77+'€12-xxxx(AAAA-AAAA)'!O77+'€13-xxxx(AAAA-AAAA)'!O77+'€14-xxxx(AAAA-AAAA)'!O77+'€15-xxxx(AAAA-AAAA)'!O77+'€16-xxxx(AAAA-AAAA)'!O77+'€17-xxxx(AAAA-AAAA)'!O77+'€18-xxxx(AAAA-AAAA)'!O77+'€19-xxxx(AAAA-AAAA)'!O77+'€20-xxxx(AAAA-AAAA)'!O77</f>
        <v>0</v>
      </c>
      <c r="W77" s="177">
        <f>'EnC1_2017-22_DEAL_ONF_Animation'!P77+'EnC2_2018-22_FEDER_ONF_Conserv'!P77+'EnC3_2019-21_OFB-DEAL_ONF_Coli'!P77+'EnC4_2018-20_MTE_ONF_MIGBio'!P77+'EnC5_2020_DEAL_Titè_IPA Desira'!P77+'Sol1_2018_DEAL_ONF_Lutte IC DSD'!P77+'Sol2_2019_DEAL_ONF_Lutte IC'!P77+'€8-xxxx(AAAA-AAAA)'!P77+'€9-xxxx(AAAA-AAAA)'!P77+'€10-xxxx(AAAA-AAAA)'!P77+'€11-xxxx(AAAA-AAAA)'!P77+'€12-xxxx(AAAA-AAAA)'!P77+'€13-xxxx(AAAA-AAAA)'!P77+'€14-xxxx(AAAA-AAAA)'!P77+'€15-xxxx(AAAA-AAAA)'!P77+'€16-xxxx(AAAA-AAAA)'!P77+'€17-xxxx(AAAA-AAAA)'!P77+'€18-xxxx(AAAA-AAAA)'!P77+'€19-xxxx(AAAA-AAAA)'!P77+'€20-xxxx(AAAA-AAAA)'!P77</f>
        <v>0</v>
      </c>
      <c r="X77" s="177">
        <f>'EnC1_2017-22_DEAL_ONF_Animation'!Q77+'EnC2_2018-22_FEDER_ONF_Conserv'!Q77+'EnC3_2019-21_OFB-DEAL_ONF_Coli'!Q77+'EnC4_2018-20_MTE_ONF_MIGBio'!Q77+'EnC5_2020_DEAL_Titè_IPA Desira'!Q77+'Sol1_2018_DEAL_ONF_Lutte IC DSD'!Q77+'Sol2_2019_DEAL_ONF_Lutte IC'!Q77+'€8-xxxx(AAAA-AAAA)'!Q77+'€9-xxxx(AAAA-AAAA)'!Q77+'€10-xxxx(AAAA-AAAA)'!Q77+'€11-xxxx(AAAA-AAAA)'!Q77+'€12-xxxx(AAAA-AAAA)'!Q77+'€13-xxxx(AAAA-AAAA)'!Q77+'€14-xxxx(AAAA-AAAA)'!Q77+'€15-xxxx(AAAA-AAAA)'!Q77+'€16-xxxx(AAAA-AAAA)'!Q77+'€17-xxxx(AAAA-AAAA)'!Q77+'€18-xxxx(AAAA-AAAA)'!Q77+'€19-xxxx(AAAA-AAAA)'!Q77+'€20-xxxx(AAAA-AAAA)'!Q77</f>
        <v>0</v>
      </c>
      <c r="Y77" s="177">
        <f>'EnC1_2017-22_DEAL_ONF_Animation'!R77+'EnC2_2018-22_FEDER_ONF_Conserv'!R77+'EnC3_2019-21_OFB-DEAL_ONF_Coli'!R77+'EnC4_2018-20_MTE_ONF_MIGBio'!R77+'EnC5_2020_DEAL_Titè_IPA Desira'!R77+'Sol1_2018_DEAL_ONF_Lutte IC DSD'!R77+'Sol2_2019_DEAL_ONF_Lutte IC'!R77+'€8-xxxx(AAAA-AAAA)'!R77+'€9-xxxx(AAAA-AAAA)'!R77+'€10-xxxx(AAAA-AAAA)'!R77+'€11-xxxx(AAAA-AAAA)'!R77+'€12-xxxx(AAAA-AAAA)'!R77+'€13-xxxx(AAAA-AAAA)'!R77+'€14-xxxx(AAAA-AAAA)'!R77+'€15-xxxx(AAAA-AAAA)'!R77+'€16-xxxx(AAAA-AAAA)'!R77+'€17-xxxx(AAAA-AAAA)'!R77+'€18-xxxx(AAAA-AAAA)'!R77+'€19-xxxx(AAAA-AAAA)'!R77+'€20-xxxx(AAAA-AAAA)'!R77</f>
        <v>0</v>
      </c>
      <c r="Z77" s="178">
        <f>'EnC1_2017-22_DEAL_ONF_Animation'!S77+'EnC2_2018-22_FEDER_ONF_Conserv'!S77+'EnC3_2019-21_OFB-DEAL_ONF_Coli'!S77+'EnC4_2018-20_MTE_ONF_MIGBio'!S77+'EnC5_2020_DEAL_Titè_IPA Desira'!S77+'Sol1_2018_DEAL_ONF_Lutte IC DSD'!S77+'Sol2_2019_DEAL_ONF_Lutte IC'!S77+'€8-xxxx(AAAA-AAAA)'!S77+'€9-xxxx(AAAA-AAAA)'!S77+'€10-xxxx(AAAA-AAAA)'!S77+'€11-xxxx(AAAA-AAAA)'!S77+'€12-xxxx(AAAA-AAAA)'!S77+'€13-xxxx(AAAA-AAAA)'!S77+'€14-xxxx(AAAA-AAAA)'!S77+'€15-xxxx(AAAA-AAAA)'!S77+'€16-xxxx(AAAA-AAAA)'!S77+'€17-xxxx(AAAA-AAAA)'!S77+'€18-xxxx(AAAA-AAAA)'!S77+'€19-xxxx(AAAA-AAAA)'!S77+'€20-xxxx(AAAA-AAAA)'!S77</f>
        <v>0</v>
      </c>
      <c r="AA77" s="698">
        <f>'EnC1_2017-22_DEAL_ONF_Animation'!T77+'EnC2_2018-22_FEDER_ONF_Conserv'!T77+'EnC3_2019-21_OFB-DEAL_ONF_Coli'!T77+'EnC4_2018-20_MTE_ONF_MIGBio'!T77+'EnC5_2020_DEAL_Titè_IPA Desira'!T77+'Sol1_2018_DEAL_ONF_Lutte IC DSD'!T77+'Sol2_2019_DEAL_ONF_Lutte IC'!T77+'€8-xxxx(AAAA-AAAA)'!T77+'€9-xxxx(AAAA-AAAA)'!T77+'€10-xxxx(AAAA-AAAA)'!T77+'€11-xxxx(AAAA-AAAA)'!T77+'€12-xxxx(AAAA-AAAA)'!T77+'€13-xxxx(AAAA-AAAA)'!T77+'€14-xxxx(AAAA-AAAA)'!T77+'€15-xxxx(AAAA-AAAA)'!T77+'€16-xxxx(AAAA-AAAA)'!T77+'€17-xxxx(AAAA-AAAA)'!T77+'€18-xxxx(AAAA-AAAA)'!T77+'€19-xxxx(AAAA-AAAA)'!T77+'€20-xxxx(AAAA-AAAA)'!T77</f>
        <v>0</v>
      </c>
      <c r="AB77" s="699">
        <f>'EnC1_2017-22_DEAL_ONF_Animation'!U77+'EnC2_2018-22_FEDER_ONF_Conserv'!U77+'EnC3_2019-21_OFB-DEAL_ONF_Coli'!U77+'EnC4_2018-20_MTE_ONF_MIGBio'!U77+'EnC5_2020_DEAL_Titè_IPA Desira'!U77+'Sol1_2018_DEAL_ONF_Lutte IC DSD'!U77+'Sol2_2019_DEAL_ONF_Lutte IC'!U77+'€8-xxxx(AAAA-AAAA)'!U77+'€9-xxxx(AAAA-AAAA)'!U77+'€10-xxxx(AAAA-AAAA)'!U77+'€11-xxxx(AAAA-AAAA)'!U77+'€12-xxxx(AAAA-AAAA)'!U77+'€13-xxxx(AAAA-AAAA)'!U77+'€14-xxxx(AAAA-AAAA)'!U77+'€15-xxxx(AAAA-AAAA)'!U77+'€16-xxxx(AAAA-AAAA)'!U77+'€17-xxxx(AAAA-AAAA)'!U77+'€18-xxxx(AAAA-AAAA)'!U77+'€19-xxxx(AAAA-AAAA)'!U77+'€20-xxxx(AAAA-AAAA)'!U77</f>
        <v>0</v>
      </c>
      <c r="AC77" s="700">
        <f>'EnC1_2017-22_DEAL_ONF_Animation'!V77+'EnC2_2018-22_FEDER_ONF_Conserv'!V77+'EnC3_2019-21_OFB-DEAL_ONF_Coli'!V77+'EnC4_2018-20_MTE_ONF_MIGBio'!V77+'EnC5_2020_DEAL_Titè_IPA Desira'!V77+'Sol1_2018_DEAL_ONF_Lutte IC DSD'!V77+'Sol2_2019_DEAL_ONF_Lutte IC'!V77+'€8-xxxx(AAAA-AAAA)'!V77+'€9-xxxx(AAAA-AAAA)'!V77+'€10-xxxx(AAAA-AAAA)'!V77+'€11-xxxx(AAAA-AAAA)'!V77+'€12-xxxx(AAAA-AAAA)'!V77+'€13-xxxx(AAAA-AAAA)'!V77+'€14-xxxx(AAAA-AAAA)'!V77+'€15-xxxx(AAAA-AAAA)'!V77+'€16-xxxx(AAAA-AAAA)'!V77+'€17-xxxx(AAAA-AAAA)'!V77+'€18-xxxx(AAAA-AAAA)'!V77+'€19-xxxx(AAAA-AAAA)'!V77+'€20-xxxx(AAAA-AAAA)'!V77</f>
        <v>0</v>
      </c>
      <c r="AD77" s="700">
        <f>'EnC1_2017-22_DEAL_ONF_Animation'!W77+'EnC2_2018-22_FEDER_ONF_Conserv'!W77+'EnC3_2019-21_OFB-DEAL_ONF_Coli'!W77+'EnC4_2018-20_MTE_ONF_MIGBio'!W77+'EnC5_2020_DEAL_Titè_IPA Desira'!W77+'Sol1_2018_DEAL_ONF_Lutte IC DSD'!W77+'Sol2_2019_DEAL_ONF_Lutte IC'!W77+'€8-xxxx(AAAA-AAAA)'!W77+'€9-xxxx(AAAA-AAAA)'!W77+'€10-xxxx(AAAA-AAAA)'!W77+'€11-xxxx(AAAA-AAAA)'!W77+'€12-xxxx(AAAA-AAAA)'!W77+'€13-xxxx(AAAA-AAAA)'!W77+'€14-xxxx(AAAA-AAAA)'!W77+'€15-xxxx(AAAA-AAAA)'!W77+'€16-xxxx(AAAA-AAAA)'!W77+'€17-xxxx(AAAA-AAAA)'!W77+'€18-xxxx(AAAA-AAAA)'!W77+'€19-xxxx(AAAA-AAAA)'!W77+'€20-xxxx(AAAA-AAAA)'!W77</f>
        <v>0</v>
      </c>
      <c r="AE77" s="700">
        <f>'EnC1_2017-22_DEAL_ONF_Animation'!X77+'EnC2_2018-22_FEDER_ONF_Conserv'!X77+'EnC3_2019-21_OFB-DEAL_ONF_Coli'!X77+'EnC4_2018-20_MTE_ONF_MIGBio'!X77+'EnC5_2020_DEAL_Titè_IPA Desira'!X77+'Sol1_2018_DEAL_ONF_Lutte IC DSD'!X77+'Sol2_2019_DEAL_ONF_Lutte IC'!X77+'€8-xxxx(AAAA-AAAA)'!X77+'€9-xxxx(AAAA-AAAA)'!X77+'€10-xxxx(AAAA-AAAA)'!X77+'€11-xxxx(AAAA-AAAA)'!X77+'€12-xxxx(AAAA-AAAA)'!X77+'€13-xxxx(AAAA-AAAA)'!X77+'€14-xxxx(AAAA-AAAA)'!X77+'€15-xxxx(AAAA-AAAA)'!X77+'€16-xxxx(AAAA-AAAA)'!X77+'€17-xxxx(AAAA-AAAA)'!X77+'€18-xxxx(AAAA-AAAA)'!X77+'€19-xxxx(AAAA-AAAA)'!X77+'€20-xxxx(AAAA-AAAA)'!X77</f>
        <v>0</v>
      </c>
      <c r="AF77" s="701">
        <f>'EnC1_2017-22_DEAL_ONF_Animation'!Y77+'EnC2_2018-22_FEDER_ONF_Conserv'!Y77+'EnC3_2019-21_OFB-DEAL_ONF_Coli'!Y77+'EnC4_2018-20_MTE_ONF_MIGBio'!Y77+'EnC5_2020_DEAL_Titè_IPA Desira'!Y77+'Sol1_2018_DEAL_ONF_Lutte IC DSD'!Y77+'Sol2_2019_DEAL_ONF_Lutte IC'!Y77+'€8-xxxx(AAAA-AAAA)'!Y77+'€9-xxxx(AAAA-AAAA)'!Y77+'€10-xxxx(AAAA-AAAA)'!Y77+'€11-xxxx(AAAA-AAAA)'!Y77+'€12-xxxx(AAAA-AAAA)'!Y77+'€13-xxxx(AAAA-AAAA)'!Y77+'€14-xxxx(AAAA-AAAA)'!Y77+'€15-xxxx(AAAA-AAAA)'!Y77+'€16-xxxx(AAAA-AAAA)'!Y77+'€17-xxxx(AAAA-AAAA)'!Y77+'€18-xxxx(AAAA-AAAA)'!Y77+'€19-xxxx(AAAA-AAAA)'!Y77+'€20-xxxx(AAAA-AAAA)'!Y77</f>
        <v>0</v>
      </c>
      <c r="AG77" s="702">
        <f t="shared" si="58"/>
        <v>0</v>
      </c>
      <c r="AH77" s="699">
        <f t="shared" si="48"/>
        <v>0</v>
      </c>
      <c r="AI77" s="700">
        <f t="shared" si="60"/>
        <v>0</v>
      </c>
      <c r="AJ77" s="700">
        <f t="shared" si="61"/>
        <v>0</v>
      </c>
      <c r="AK77" s="700">
        <f t="shared" si="62"/>
        <v>0</v>
      </c>
      <c r="AL77" s="703">
        <f t="shared" si="63"/>
        <v>0</v>
      </c>
      <c r="AM77" s="698">
        <f t="shared" si="64"/>
        <v>0</v>
      </c>
      <c r="AN77" s="699">
        <f t="shared" si="65"/>
        <v>0</v>
      </c>
      <c r="AO77" s="700">
        <f t="shared" si="66"/>
        <v>0</v>
      </c>
      <c r="AP77" s="700">
        <f t="shared" si="67"/>
        <v>0</v>
      </c>
      <c r="AQ77" s="700">
        <f t="shared" si="68"/>
        <v>0</v>
      </c>
      <c r="AR77" s="704">
        <f t="shared" si="69"/>
        <v>0</v>
      </c>
      <c r="AS77" s="46"/>
      <c r="AT77" s="15"/>
      <c r="AU77" s="15"/>
    </row>
    <row r="78" spans="1:47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134">
        <v>2</v>
      </c>
      <c r="G78" s="490" t="s">
        <v>106</v>
      </c>
      <c r="H78" s="874">
        <f>200000/2</f>
        <v>100000</v>
      </c>
      <c r="I78" s="851">
        <f>200000/5/2</f>
        <v>20000</v>
      </c>
      <c r="J78" s="852">
        <f>200000/5/2</f>
        <v>20000</v>
      </c>
      <c r="K78" s="852">
        <f>200000/5/2</f>
        <v>20000</v>
      </c>
      <c r="L78" s="852">
        <f>200000/5/2</f>
        <v>20000</v>
      </c>
      <c r="M78" s="868">
        <f>200000/5/2</f>
        <v>20000</v>
      </c>
      <c r="N78" s="536" t="s">
        <v>106</v>
      </c>
      <c r="O78" s="179">
        <f>'EnC1_2017-22_DEAL_ONF_Animation'!H78+'EnC2_2018-22_FEDER_ONF_Conserv'!H78+'EnC3_2019-21_OFB-DEAL_ONF_Coli'!H78+'EnC4_2018-20_MTE_ONF_MIGBio'!H78+'EnC5_2020_DEAL_Titè_IPA Desira'!H78+'Sol1_2018_DEAL_ONF_Lutte IC DSD'!H78+'Sol2_2019_DEAL_ONF_Lutte IC'!H78+'€8-xxxx(AAAA-AAAA)'!H78+'€9-xxxx(AAAA-AAAA)'!H78+'€10-xxxx(AAAA-AAAA)'!H78+'€11-xxxx(AAAA-AAAA)'!H78+'€12-xxxx(AAAA-AAAA)'!H78+'€13-xxxx(AAAA-AAAA)'!H78+'€14-xxxx(AAAA-AAAA)'!H78+'€15-xxxx(AAAA-AAAA)'!H78+'€16-xxxx(AAAA-AAAA)'!H78+'€17-xxxx(AAAA-AAAA)'!H78+'€18-xxxx(AAAA-AAAA)'!H78+'€19-xxxx(AAAA-AAAA)'!H78+'€20-xxxx(AAAA-AAAA)'!H78</f>
        <v>0</v>
      </c>
      <c r="P78" s="180">
        <f>'EnC1_2017-22_DEAL_ONF_Animation'!I78+'EnC2_2018-22_FEDER_ONF_Conserv'!I78+'EnC3_2019-21_OFB-DEAL_ONF_Coli'!I78+'EnC4_2018-20_MTE_ONF_MIGBio'!I78+'EnC5_2020_DEAL_Titè_IPA Desira'!I78+'Sol1_2018_DEAL_ONF_Lutte IC DSD'!I78+'Sol2_2019_DEAL_ONF_Lutte IC'!I78+'€8-xxxx(AAAA-AAAA)'!I78+'€9-xxxx(AAAA-AAAA)'!I78+'€10-xxxx(AAAA-AAAA)'!I78+'€11-xxxx(AAAA-AAAA)'!I78+'€12-xxxx(AAAA-AAAA)'!I78+'€13-xxxx(AAAA-AAAA)'!I78+'€14-xxxx(AAAA-AAAA)'!I78+'€15-xxxx(AAAA-AAAA)'!I78+'€16-xxxx(AAAA-AAAA)'!I78+'€17-xxxx(AAAA-AAAA)'!I78+'€18-xxxx(AAAA-AAAA)'!I78+'€19-xxxx(AAAA-AAAA)'!I78+'€20-xxxx(AAAA-AAAA)'!I78</f>
        <v>0</v>
      </c>
      <c r="Q78" s="224">
        <f>'EnC1_2017-22_DEAL_ONF_Animation'!J78+'EnC2_2018-22_FEDER_ONF_Conserv'!J78+'EnC3_2019-21_OFB-DEAL_ONF_Coli'!J78+'EnC4_2018-20_MTE_ONF_MIGBio'!J78+'EnC5_2020_DEAL_Titè_IPA Desira'!J78+'Sol1_2018_DEAL_ONF_Lutte IC DSD'!J78+'Sol2_2019_DEAL_ONF_Lutte IC'!J78+'€8-xxxx(AAAA-AAAA)'!J78+'€9-xxxx(AAAA-AAAA)'!J78+'€10-xxxx(AAAA-AAAA)'!J78+'€11-xxxx(AAAA-AAAA)'!J78+'€12-xxxx(AAAA-AAAA)'!J78+'€13-xxxx(AAAA-AAAA)'!J78+'€14-xxxx(AAAA-AAAA)'!J78+'€15-xxxx(AAAA-AAAA)'!J78+'€16-xxxx(AAAA-AAAA)'!J78+'€17-xxxx(AAAA-AAAA)'!J78+'€18-xxxx(AAAA-AAAA)'!J78+'€19-xxxx(AAAA-AAAA)'!J78+'€20-xxxx(AAAA-AAAA)'!J78</f>
        <v>0</v>
      </c>
      <c r="R78" s="224">
        <f>'EnC1_2017-22_DEAL_ONF_Animation'!K78+'EnC2_2018-22_FEDER_ONF_Conserv'!K78+'EnC3_2019-21_OFB-DEAL_ONF_Coli'!K78+'EnC4_2018-20_MTE_ONF_MIGBio'!K78+'EnC5_2020_DEAL_Titè_IPA Desira'!K78+'Sol1_2018_DEAL_ONF_Lutte IC DSD'!K78+'Sol2_2019_DEAL_ONF_Lutte IC'!K78+'€8-xxxx(AAAA-AAAA)'!K78+'€9-xxxx(AAAA-AAAA)'!K78+'€10-xxxx(AAAA-AAAA)'!K78+'€11-xxxx(AAAA-AAAA)'!K78+'€12-xxxx(AAAA-AAAA)'!K78+'€13-xxxx(AAAA-AAAA)'!K78+'€14-xxxx(AAAA-AAAA)'!K78+'€15-xxxx(AAAA-AAAA)'!K78+'€16-xxxx(AAAA-AAAA)'!K78+'€17-xxxx(AAAA-AAAA)'!K78+'€18-xxxx(AAAA-AAAA)'!K78+'€19-xxxx(AAAA-AAAA)'!K78+'€20-xxxx(AAAA-AAAA)'!K78</f>
        <v>0</v>
      </c>
      <c r="S78" s="224">
        <f>'EnC1_2017-22_DEAL_ONF_Animation'!L78+'EnC2_2018-22_FEDER_ONF_Conserv'!L78+'EnC3_2019-21_OFB-DEAL_ONF_Coli'!L78+'EnC4_2018-20_MTE_ONF_MIGBio'!L78+'EnC5_2020_DEAL_Titè_IPA Desira'!L78+'Sol1_2018_DEAL_ONF_Lutte IC DSD'!L78+'Sol2_2019_DEAL_ONF_Lutte IC'!L78+'€8-xxxx(AAAA-AAAA)'!L78+'€9-xxxx(AAAA-AAAA)'!L78+'€10-xxxx(AAAA-AAAA)'!L78+'€11-xxxx(AAAA-AAAA)'!L78+'€12-xxxx(AAAA-AAAA)'!L78+'€13-xxxx(AAAA-AAAA)'!L78+'€14-xxxx(AAAA-AAAA)'!L78+'€15-xxxx(AAAA-AAAA)'!L78+'€16-xxxx(AAAA-AAAA)'!L78+'€17-xxxx(AAAA-AAAA)'!L78+'€18-xxxx(AAAA-AAAA)'!L78+'€19-xxxx(AAAA-AAAA)'!L78+'€20-xxxx(AAAA-AAAA)'!L78</f>
        <v>0</v>
      </c>
      <c r="T78" s="243">
        <f>'EnC1_2017-22_DEAL_ONF_Animation'!M78+'EnC2_2018-22_FEDER_ONF_Conserv'!M78+'EnC3_2019-21_OFB-DEAL_ONF_Coli'!M78+'EnC4_2018-20_MTE_ONF_MIGBio'!M78+'EnC5_2020_DEAL_Titè_IPA Desira'!M78+'Sol1_2018_DEAL_ONF_Lutte IC DSD'!M78+'Sol2_2019_DEAL_ONF_Lutte IC'!M78+'€8-xxxx(AAAA-AAAA)'!M78+'€9-xxxx(AAAA-AAAA)'!M78+'€10-xxxx(AAAA-AAAA)'!M78+'€11-xxxx(AAAA-AAAA)'!M78+'€12-xxxx(AAAA-AAAA)'!M78+'€13-xxxx(AAAA-AAAA)'!M78+'€14-xxxx(AAAA-AAAA)'!M78+'€15-xxxx(AAAA-AAAA)'!M78+'€16-xxxx(AAAA-AAAA)'!M78+'€17-xxxx(AAAA-AAAA)'!M78+'€18-xxxx(AAAA-AAAA)'!M78+'€19-xxxx(AAAA-AAAA)'!M78+'€20-xxxx(AAAA-AAAA)'!M78</f>
        <v>0</v>
      </c>
      <c r="U78" s="179">
        <f>'EnC1_2017-22_DEAL_ONF_Animation'!N78+'EnC2_2018-22_FEDER_ONF_Conserv'!N78+'EnC3_2019-21_OFB-DEAL_ONF_Coli'!N78+'EnC4_2018-20_MTE_ONF_MIGBio'!N78+'EnC5_2020_DEAL_Titè_IPA Desira'!N78+'Sol1_2018_DEAL_ONF_Lutte IC DSD'!N78+'Sol2_2019_DEAL_ONF_Lutte IC'!N78+'€8-xxxx(AAAA-AAAA)'!N78+'€9-xxxx(AAAA-AAAA)'!N78+'€10-xxxx(AAAA-AAAA)'!N78+'€11-xxxx(AAAA-AAAA)'!N78+'€12-xxxx(AAAA-AAAA)'!N78+'€13-xxxx(AAAA-AAAA)'!N78+'€14-xxxx(AAAA-AAAA)'!N78+'€15-xxxx(AAAA-AAAA)'!N78+'€16-xxxx(AAAA-AAAA)'!N78+'€17-xxxx(AAAA-AAAA)'!N78+'€18-xxxx(AAAA-AAAA)'!N78+'€19-xxxx(AAAA-AAAA)'!N78+'€20-xxxx(AAAA-AAAA)'!N78</f>
        <v>0</v>
      </c>
      <c r="V78" s="180">
        <f>'EnC1_2017-22_DEAL_ONF_Animation'!O78+'EnC2_2018-22_FEDER_ONF_Conserv'!O78+'EnC3_2019-21_OFB-DEAL_ONF_Coli'!O78+'EnC4_2018-20_MTE_ONF_MIGBio'!O78+'EnC5_2020_DEAL_Titè_IPA Desira'!O78+'Sol1_2018_DEAL_ONF_Lutte IC DSD'!O78+'Sol2_2019_DEAL_ONF_Lutte IC'!O78+'€8-xxxx(AAAA-AAAA)'!O78+'€9-xxxx(AAAA-AAAA)'!O78+'€10-xxxx(AAAA-AAAA)'!O78+'€11-xxxx(AAAA-AAAA)'!O78+'€12-xxxx(AAAA-AAAA)'!O78+'€13-xxxx(AAAA-AAAA)'!O78+'€14-xxxx(AAAA-AAAA)'!O78+'€15-xxxx(AAAA-AAAA)'!O78+'€16-xxxx(AAAA-AAAA)'!O78+'€17-xxxx(AAAA-AAAA)'!O78+'€18-xxxx(AAAA-AAAA)'!O78+'€19-xxxx(AAAA-AAAA)'!O78+'€20-xxxx(AAAA-AAAA)'!O78</f>
        <v>0</v>
      </c>
      <c r="W78" s="224">
        <f>'EnC1_2017-22_DEAL_ONF_Animation'!P78+'EnC2_2018-22_FEDER_ONF_Conserv'!P78+'EnC3_2019-21_OFB-DEAL_ONF_Coli'!P78+'EnC4_2018-20_MTE_ONF_MIGBio'!P78+'EnC5_2020_DEAL_Titè_IPA Desira'!P78+'Sol1_2018_DEAL_ONF_Lutte IC DSD'!P78+'Sol2_2019_DEAL_ONF_Lutte IC'!P78+'€8-xxxx(AAAA-AAAA)'!P78+'€9-xxxx(AAAA-AAAA)'!P78+'€10-xxxx(AAAA-AAAA)'!P78+'€11-xxxx(AAAA-AAAA)'!P78+'€12-xxxx(AAAA-AAAA)'!P78+'€13-xxxx(AAAA-AAAA)'!P78+'€14-xxxx(AAAA-AAAA)'!P78+'€15-xxxx(AAAA-AAAA)'!P78+'€16-xxxx(AAAA-AAAA)'!P78+'€17-xxxx(AAAA-AAAA)'!P78+'€18-xxxx(AAAA-AAAA)'!P78+'€19-xxxx(AAAA-AAAA)'!P78+'€20-xxxx(AAAA-AAAA)'!P78</f>
        <v>0</v>
      </c>
      <c r="X78" s="224">
        <f>'EnC1_2017-22_DEAL_ONF_Animation'!Q78+'EnC2_2018-22_FEDER_ONF_Conserv'!Q78+'EnC3_2019-21_OFB-DEAL_ONF_Coli'!Q78+'EnC4_2018-20_MTE_ONF_MIGBio'!Q78+'EnC5_2020_DEAL_Titè_IPA Desira'!Q78+'Sol1_2018_DEAL_ONF_Lutte IC DSD'!Q78+'Sol2_2019_DEAL_ONF_Lutte IC'!Q78+'€8-xxxx(AAAA-AAAA)'!Q78+'€9-xxxx(AAAA-AAAA)'!Q78+'€10-xxxx(AAAA-AAAA)'!Q78+'€11-xxxx(AAAA-AAAA)'!Q78+'€12-xxxx(AAAA-AAAA)'!Q78+'€13-xxxx(AAAA-AAAA)'!Q78+'€14-xxxx(AAAA-AAAA)'!Q78+'€15-xxxx(AAAA-AAAA)'!Q78+'€16-xxxx(AAAA-AAAA)'!Q78+'€17-xxxx(AAAA-AAAA)'!Q78+'€18-xxxx(AAAA-AAAA)'!Q78+'€19-xxxx(AAAA-AAAA)'!Q78+'€20-xxxx(AAAA-AAAA)'!Q78</f>
        <v>0</v>
      </c>
      <c r="Y78" s="224">
        <f>'EnC1_2017-22_DEAL_ONF_Animation'!R78+'EnC2_2018-22_FEDER_ONF_Conserv'!R78+'EnC3_2019-21_OFB-DEAL_ONF_Coli'!R78+'EnC4_2018-20_MTE_ONF_MIGBio'!R78+'EnC5_2020_DEAL_Titè_IPA Desira'!R78+'Sol1_2018_DEAL_ONF_Lutte IC DSD'!R78+'Sol2_2019_DEAL_ONF_Lutte IC'!R78+'€8-xxxx(AAAA-AAAA)'!R78+'€9-xxxx(AAAA-AAAA)'!R78+'€10-xxxx(AAAA-AAAA)'!R78+'€11-xxxx(AAAA-AAAA)'!R78+'€12-xxxx(AAAA-AAAA)'!R78+'€13-xxxx(AAAA-AAAA)'!R78+'€14-xxxx(AAAA-AAAA)'!R78+'€15-xxxx(AAAA-AAAA)'!R78+'€16-xxxx(AAAA-AAAA)'!R78+'€17-xxxx(AAAA-AAAA)'!R78+'€18-xxxx(AAAA-AAAA)'!R78+'€19-xxxx(AAAA-AAAA)'!R78+'€20-xxxx(AAAA-AAAA)'!R78</f>
        <v>0</v>
      </c>
      <c r="Z78" s="244">
        <f>'EnC1_2017-22_DEAL_ONF_Animation'!S78+'EnC2_2018-22_FEDER_ONF_Conserv'!S78+'EnC3_2019-21_OFB-DEAL_ONF_Coli'!S78+'EnC4_2018-20_MTE_ONF_MIGBio'!S78+'EnC5_2020_DEAL_Titè_IPA Desira'!S78+'Sol1_2018_DEAL_ONF_Lutte IC DSD'!S78+'Sol2_2019_DEAL_ONF_Lutte IC'!S78+'€8-xxxx(AAAA-AAAA)'!S78+'€9-xxxx(AAAA-AAAA)'!S78+'€10-xxxx(AAAA-AAAA)'!S78+'€11-xxxx(AAAA-AAAA)'!S78+'€12-xxxx(AAAA-AAAA)'!S78+'€13-xxxx(AAAA-AAAA)'!S78+'€14-xxxx(AAAA-AAAA)'!S78+'€15-xxxx(AAAA-AAAA)'!S78+'€16-xxxx(AAAA-AAAA)'!S78+'€17-xxxx(AAAA-AAAA)'!S78+'€18-xxxx(AAAA-AAAA)'!S78+'€19-xxxx(AAAA-AAAA)'!S78+'€20-xxxx(AAAA-AAAA)'!S78</f>
        <v>0</v>
      </c>
      <c r="AA78" s="182">
        <f>'EnC1_2017-22_DEAL_ONF_Animation'!T78+'EnC2_2018-22_FEDER_ONF_Conserv'!T78+'EnC3_2019-21_OFB-DEAL_ONF_Coli'!T78+'EnC4_2018-20_MTE_ONF_MIGBio'!T78+'EnC5_2020_DEAL_Titè_IPA Desira'!T78+'Sol1_2018_DEAL_ONF_Lutte IC DSD'!T78+'Sol2_2019_DEAL_ONF_Lutte IC'!T78+'€8-xxxx(AAAA-AAAA)'!T78+'€9-xxxx(AAAA-AAAA)'!T78+'€10-xxxx(AAAA-AAAA)'!T78+'€11-xxxx(AAAA-AAAA)'!T78+'€12-xxxx(AAAA-AAAA)'!T78+'€13-xxxx(AAAA-AAAA)'!T78+'€14-xxxx(AAAA-AAAA)'!T78+'€15-xxxx(AAAA-AAAA)'!T78+'€16-xxxx(AAAA-AAAA)'!T78+'€17-xxxx(AAAA-AAAA)'!T78+'€18-xxxx(AAAA-AAAA)'!T78+'€19-xxxx(AAAA-AAAA)'!T78+'€20-xxxx(AAAA-AAAA)'!T78</f>
        <v>0</v>
      </c>
      <c r="AB78" s="183">
        <f>'EnC1_2017-22_DEAL_ONF_Animation'!U78+'EnC2_2018-22_FEDER_ONF_Conserv'!U78+'EnC3_2019-21_OFB-DEAL_ONF_Coli'!U78+'EnC4_2018-20_MTE_ONF_MIGBio'!U78+'EnC5_2020_DEAL_Titè_IPA Desira'!U78+'Sol1_2018_DEAL_ONF_Lutte IC DSD'!U78+'Sol2_2019_DEAL_ONF_Lutte IC'!U78+'€8-xxxx(AAAA-AAAA)'!U78+'€9-xxxx(AAAA-AAAA)'!U78+'€10-xxxx(AAAA-AAAA)'!U78+'€11-xxxx(AAAA-AAAA)'!U78+'€12-xxxx(AAAA-AAAA)'!U78+'€13-xxxx(AAAA-AAAA)'!U78+'€14-xxxx(AAAA-AAAA)'!U78+'€15-xxxx(AAAA-AAAA)'!U78+'€16-xxxx(AAAA-AAAA)'!U78+'€17-xxxx(AAAA-AAAA)'!U78+'€18-xxxx(AAAA-AAAA)'!U78+'€19-xxxx(AAAA-AAAA)'!U78+'€20-xxxx(AAAA-AAAA)'!U78</f>
        <v>0</v>
      </c>
      <c r="AC78" s="225">
        <f>'EnC1_2017-22_DEAL_ONF_Animation'!V78+'EnC2_2018-22_FEDER_ONF_Conserv'!V78+'EnC3_2019-21_OFB-DEAL_ONF_Coli'!V78+'EnC4_2018-20_MTE_ONF_MIGBio'!V78+'EnC5_2020_DEAL_Titè_IPA Desira'!V78+'Sol1_2018_DEAL_ONF_Lutte IC DSD'!V78+'Sol2_2019_DEAL_ONF_Lutte IC'!V78+'€8-xxxx(AAAA-AAAA)'!V78+'€9-xxxx(AAAA-AAAA)'!V78+'€10-xxxx(AAAA-AAAA)'!V78+'€11-xxxx(AAAA-AAAA)'!V78+'€12-xxxx(AAAA-AAAA)'!V78+'€13-xxxx(AAAA-AAAA)'!V78+'€14-xxxx(AAAA-AAAA)'!V78+'€15-xxxx(AAAA-AAAA)'!V78+'€16-xxxx(AAAA-AAAA)'!V78+'€17-xxxx(AAAA-AAAA)'!V78+'€18-xxxx(AAAA-AAAA)'!V78+'€19-xxxx(AAAA-AAAA)'!V78+'€20-xxxx(AAAA-AAAA)'!V78</f>
        <v>0</v>
      </c>
      <c r="AD78" s="225">
        <f>'EnC1_2017-22_DEAL_ONF_Animation'!W78+'EnC2_2018-22_FEDER_ONF_Conserv'!W78+'EnC3_2019-21_OFB-DEAL_ONF_Coli'!W78+'EnC4_2018-20_MTE_ONF_MIGBio'!W78+'EnC5_2020_DEAL_Titè_IPA Desira'!W78+'Sol1_2018_DEAL_ONF_Lutte IC DSD'!W78+'Sol2_2019_DEAL_ONF_Lutte IC'!W78+'€8-xxxx(AAAA-AAAA)'!W78+'€9-xxxx(AAAA-AAAA)'!W78+'€10-xxxx(AAAA-AAAA)'!W78+'€11-xxxx(AAAA-AAAA)'!W78+'€12-xxxx(AAAA-AAAA)'!W78+'€13-xxxx(AAAA-AAAA)'!W78+'€14-xxxx(AAAA-AAAA)'!W78+'€15-xxxx(AAAA-AAAA)'!W78+'€16-xxxx(AAAA-AAAA)'!W78+'€17-xxxx(AAAA-AAAA)'!W78+'€18-xxxx(AAAA-AAAA)'!W78+'€19-xxxx(AAAA-AAAA)'!W78+'€20-xxxx(AAAA-AAAA)'!W78</f>
        <v>0</v>
      </c>
      <c r="AE78" s="225">
        <f>'EnC1_2017-22_DEAL_ONF_Animation'!X78+'EnC2_2018-22_FEDER_ONF_Conserv'!X78+'EnC3_2019-21_OFB-DEAL_ONF_Coli'!X78+'EnC4_2018-20_MTE_ONF_MIGBio'!X78+'EnC5_2020_DEAL_Titè_IPA Desira'!X78+'Sol1_2018_DEAL_ONF_Lutte IC DSD'!X78+'Sol2_2019_DEAL_ONF_Lutte IC'!X78+'€8-xxxx(AAAA-AAAA)'!X78+'€9-xxxx(AAAA-AAAA)'!X78+'€10-xxxx(AAAA-AAAA)'!X78+'€11-xxxx(AAAA-AAAA)'!X78+'€12-xxxx(AAAA-AAAA)'!X78+'€13-xxxx(AAAA-AAAA)'!X78+'€14-xxxx(AAAA-AAAA)'!X78+'€15-xxxx(AAAA-AAAA)'!X78+'€16-xxxx(AAAA-AAAA)'!X78+'€17-xxxx(AAAA-AAAA)'!X78+'€18-xxxx(AAAA-AAAA)'!X78+'€19-xxxx(AAAA-AAAA)'!X78+'€20-xxxx(AAAA-AAAA)'!X78</f>
        <v>0</v>
      </c>
      <c r="AF78" s="245">
        <f>'EnC1_2017-22_DEAL_ONF_Animation'!Y78+'EnC2_2018-22_FEDER_ONF_Conserv'!Y78+'EnC3_2019-21_OFB-DEAL_ONF_Coli'!Y78+'EnC4_2018-20_MTE_ONF_MIGBio'!Y78+'EnC5_2020_DEAL_Titè_IPA Desira'!Y78+'Sol1_2018_DEAL_ONF_Lutte IC DSD'!Y78+'Sol2_2019_DEAL_ONF_Lutte IC'!Y78+'€8-xxxx(AAAA-AAAA)'!Y78+'€9-xxxx(AAAA-AAAA)'!Y78+'€10-xxxx(AAAA-AAAA)'!Y78+'€11-xxxx(AAAA-AAAA)'!Y78+'€12-xxxx(AAAA-AAAA)'!Y78+'€13-xxxx(AAAA-AAAA)'!Y78+'€14-xxxx(AAAA-AAAA)'!Y78+'€15-xxxx(AAAA-AAAA)'!Y78+'€16-xxxx(AAAA-AAAA)'!Y78+'€17-xxxx(AAAA-AAAA)'!Y78+'€18-xxxx(AAAA-AAAA)'!Y78+'€19-xxxx(AAAA-AAAA)'!Y78+'€20-xxxx(AAAA-AAAA)'!Y78</f>
        <v>0</v>
      </c>
      <c r="AG78" s="186">
        <f t="shared" si="58"/>
        <v>-100000</v>
      </c>
      <c r="AH78" s="187">
        <f t="shared" si="48"/>
        <v>-20000</v>
      </c>
      <c r="AI78" s="678">
        <f t="shared" si="60"/>
        <v>-20000</v>
      </c>
      <c r="AJ78" s="678">
        <f t="shared" si="61"/>
        <v>-20000</v>
      </c>
      <c r="AK78" s="678">
        <f t="shared" si="62"/>
        <v>-20000</v>
      </c>
      <c r="AL78" s="706">
        <f t="shared" si="63"/>
        <v>-20000</v>
      </c>
      <c r="AM78" s="186">
        <f t="shared" si="64"/>
        <v>-100000</v>
      </c>
      <c r="AN78" s="187">
        <f t="shared" si="65"/>
        <v>-20000</v>
      </c>
      <c r="AO78" s="678">
        <f t="shared" si="66"/>
        <v>-20000</v>
      </c>
      <c r="AP78" s="678">
        <f t="shared" si="67"/>
        <v>-20000</v>
      </c>
      <c r="AQ78" s="678">
        <f t="shared" si="68"/>
        <v>-20000</v>
      </c>
      <c r="AR78" s="707">
        <f t="shared" si="69"/>
        <v>-20000</v>
      </c>
      <c r="AS78" s="43"/>
      <c r="AT78" s="25"/>
      <c r="AU78" s="25"/>
    </row>
    <row r="79" spans="1:47" s="38" customFormat="1" ht="13" customHeight="1">
      <c r="A79" s="23"/>
      <c r="B79" s="1116"/>
      <c r="C79" s="1162"/>
      <c r="D79" s="1119"/>
      <c r="E79" s="1122"/>
      <c r="F79" s="1135"/>
      <c r="G79" s="494" t="s">
        <v>108</v>
      </c>
      <c r="H79" s="855"/>
      <c r="I79" s="830"/>
      <c r="J79" s="842"/>
      <c r="K79" s="842"/>
      <c r="L79" s="842"/>
      <c r="M79" s="843"/>
      <c r="N79" s="494" t="s">
        <v>108</v>
      </c>
      <c r="O79" s="188">
        <f>'EnC1_2017-22_DEAL_ONF_Animation'!H79+'EnC2_2018-22_FEDER_ONF_Conserv'!H79+'EnC3_2019-21_OFB-DEAL_ONF_Coli'!H79+'EnC4_2018-20_MTE_ONF_MIGBio'!H79+'EnC5_2020_DEAL_Titè_IPA Desira'!H79+'Sol1_2018_DEAL_ONF_Lutte IC DSD'!H79+'Sol2_2019_DEAL_ONF_Lutte IC'!H79+'€8-xxxx(AAAA-AAAA)'!H79+'€9-xxxx(AAAA-AAAA)'!H79+'€10-xxxx(AAAA-AAAA)'!H79+'€11-xxxx(AAAA-AAAA)'!H79+'€12-xxxx(AAAA-AAAA)'!H79+'€13-xxxx(AAAA-AAAA)'!H79+'€14-xxxx(AAAA-AAAA)'!H79+'€15-xxxx(AAAA-AAAA)'!H79+'€16-xxxx(AAAA-AAAA)'!H79+'€17-xxxx(AAAA-AAAA)'!H79+'€18-xxxx(AAAA-AAAA)'!H79+'€19-xxxx(AAAA-AAAA)'!H79+'€20-xxxx(AAAA-AAAA)'!H79</f>
        <v>0</v>
      </c>
      <c r="P79" s="189">
        <f>'EnC1_2017-22_DEAL_ONF_Animation'!I79+'EnC2_2018-22_FEDER_ONF_Conserv'!I79+'EnC3_2019-21_OFB-DEAL_ONF_Coli'!I79+'EnC4_2018-20_MTE_ONF_MIGBio'!I79+'EnC5_2020_DEAL_Titè_IPA Desira'!I79+'Sol1_2018_DEAL_ONF_Lutte IC DSD'!I79+'Sol2_2019_DEAL_ONF_Lutte IC'!I79+'€8-xxxx(AAAA-AAAA)'!I79+'€9-xxxx(AAAA-AAAA)'!I79+'€10-xxxx(AAAA-AAAA)'!I79+'€11-xxxx(AAAA-AAAA)'!I79+'€12-xxxx(AAAA-AAAA)'!I79+'€13-xxxx(AAAA-AAAA)'!I79+'€14-xxxx(AAAA-AAAA)'!I79+'€15-xxxx(AAAA-AAAA)'!I79+'€16-xxxx(AAAA-AAAA)'!I79+'€17-xxxx(AAAA-AAAA)'!I79+'€18-xxxx(AAAA-AAAA)'!I79+'€19-xxxx(AAAA-AAAA)'!I79+'€20-xxxx(AAAA-AAAA)'!I79</f>
        <v>0</v>
      </c>
      <c r="Q79" s="226">
        <f>'EnC1_2017-22_DEAL_ONF_Animation'!J79+'EnC2_2018-22_FEDER_ONF_Conserv'!J79+'EnC3_2019-21_OFB-DEAL_ONF_Coli'!J79+'EnC4_2018-20_MTE_ONF_MIGBio'!J79+'EnC5_2020_DEAL_Titè_IPA Desira'!J79+'Sol1_2018_DEAL_ONF_Lutte IC DSD'!J79+'Sol2_2019_DEAL_ONF_Lutte IC'!J79+'€8-xxxx(AAAA-AAAA)'!J79+'€9-xxxx(AAAA-AAAA)'!J79+'€10-xxxx(AAAA-AAAA)'!J79+'€11-xxxx(AAAA-AAAA)'!J79+'€12-xxxx(AAAA-AAAA)'!J79+'€13-xxxx(AAAA-AAAA)'!J79+'€14-xxxx(AAAA-AAAA)'!J79+'€15-xxxx(AAAA-AAAA)'!J79+'€16-xxxx(AAAA-AAAA)'!J79+'€17-xxxx(AAAA-AAAA)'!J79+'€18-xxxx(AAAA-AAAA)'!J79+'€19-xxxx(AAAA-AAAA)'!J79+'€20-xxxx(AAAA-AAAA)'!J79</f>
        <v>0</v>
      </c>
      <c r="R79" s="226">
        <f>'EnC1_2017-22_DEAL_ONF_Animation'!K79+'EnC2_2018-22_FEDER_ONF_Conserv'!K79+'EnC3_2019-21_OFB-DEAL_ONF_Coli'!K79+'EnC4_2018-20_MTE_ONF_MIGBio'!K79+'EnC5_2020_DEAL_Titè_IPA Desira'!K79+'Sol1_2018_DEAL_ONF_Lutte IC DSD'!K79+'Sol2_2019_DEAL_ONF_Lutte IC'!K79+'€8-xxxx(AAAA-AAAA)'!K79+'€9-xxxx(AAAA-AAAA)'!K79+'€10-xxxx(AAAA-AAAA)'!K79+'€11-xxxx(AAAA-AAAA)'!K79+'€12-xxxx(AAAA-AAAA)'!K79+'€13-xxxx(AAAA-AAAA)'!K79+'€14-xxxx(AAAA-AAAA)'!K79+'€15-xxxx(AAAA-AAAA)'!K79+'€16-xxxx(AAAA-AAAA)'!K79+'€17-xxxx(AAAA-AAAA)'!K79+'€18-xxxx(AAAA-AAAA)'!K79+'€19-xxxx(AAAA-AAAA)'!K79+'€20-xxxx(AAAA-AAAA)'!K79</f>
        <v>0</v>
      </c>
      <c r="S79" s="226">
        <f>'EnC1_2017-22_DEAL_ONF_Animation'!L79+'EnC2_2018-22_FEDER_ONF_Conserv'!L79+'EnC3_2019-21_OFB-DEAL_ONF_Coli'!L79+'EnC4_2018-20_MTE_ONF_MIGBio'!L79+'EnC5_2020_DEAL_Titè_IPA Desira'!L79+'Sol1_2018_DEAL_ONF_Lutte IC DSD'!L79+'Sol2_2019_DEAL_ONF_Lutte IC'!L79+'€8-xxxx(AAAA-AAAA)'!L79+'€9-xxxx(AAAA-AAAA)'!L79+'€10-xxxx(AAAA-AAAA)'!L79+'€11-xxxx(AAAA-AAAA)'!L79+'€12-xxxx(AAAA-AAAA)'!L79+'€13-xxxx(AAAA-AAAA)'!L79+'€14-xxxx(AAAA-AAAA)'!L79+'€15-xxxx(AAAA-AAAA)'!L79+'€16-xxxx(AAAA-AAAA)'!L79+'€17-xxxx(AAAA-AAAA)'!L79+'€18-xxxx(AAAA-AAAA)'!L79+'€19-xxxx(AAAA-AAAA)'!L79+'€20-xxxx(AAAA-AAAA)'!L79</f>
        <v>0</v>
      </c>
      <c r="T79" s="246">
        <f>'EnC1_2017-22_DEAL_ONF_Animation'!M79+'EnC2_2018-22_FEDER_ONF_Conserv'!M79+'EnC3_2019-21_OFB-DEAL_ONF_Coli'!M79+'EnC4_2018-20_MTE_ONF_MIGBio'!M79+'EnC5_2020_DEAL_Titè_IPA Desira'!M79+'Sol1_2018_DEAL_ONF_Lutte IC DSD'!M79+'Sol2_2019_DEAL_ONF_Lutte IC'!M79+'€8-xxxx(AAAA-AAAA)'!M79+'€9-xxxx(AAAA-AAAA)'!M79+'€10-xxxx(AAAA-AAAA)'!M79+'€11-xxxx(AAAA-AAAA)'!M79+'€12-xxxx(AAAA-AAAA)'!M79+'€13-xxxx(AAAA-AAAA)'!M79+'€14-xxxx(AAAA-AAAA)'!M79+'€15-xxxx(AAAA-AAAA)'!M79+'€16-xxxx(AAAA-AAAA)'!M79+'€17-xxxx(AAAA-AAAA)'!M79+'€18-xxxx(AAAA-AAAA)'!M79+'€19-xxxx(AAAA-AAAA)'!M79+'€20-xxxx(AAAA-AAAA)'!M79</f>
        <v>0</v>
      </c>
      <c r="U79" s="188">
        <f>'EnC1_2017-22_DEAL_ONF_Animation'!N79+'EnC2_2018-22_FEDER_ONF_Conserv'!N79+'EnC3_2019-21_OFB-DEAL_ONF_Coli'!N79+'EnC4_2018-20_MTE_ONF_MIGBio'!N79+'EnC5_2020_DEAL_Titè_IPA Desira'!N79+'Sol1_2018_DEAL_ONF_Lutte IC DSD'!N79+'Sol2_2019_DEAL_ONF_Lutte IC'!N79+'€8-xxxx(AAAA-AAAA)'!N79+'€9-xxxx(AAAA-AAAA)'!N79+'€10-xxxx(AAAA-AAAA)'!N79+'€11-xxxx(AAAA-AAAA)'!N79+'€12-xxxx(AAAA-AAAA)'!N79+'€13-xxxx(AAAA-AAAA)'!N79+'€14-xxxx(AAAA-AAAA)'!N79+'€15-xxxx(AAAA-AAAA)'!N79+'€16-xxxx(AAAA-AAAA)'!N79+'€17-xxxx(AAAA-AAAA)'!N79+'€18-xxxx(AAAA-AAAA)'!N79+'€19-xxxx(AAAA-AAAA)'!N79+'€20-xxxx(AAAA-AAAA)'!N79</f>
        <v>0</v>
      </c>
      <c r="V79" s="189">
        <f>'EnC1_2017-22_DEAL_ONF_Animation'!O79+'EnC2_2018-22_FEDER_ONF_Conserv'!O79+'EnC3_2019-21_OFB-DEAL_ONF_Coli'!O79+'EnC4_2018-20_MTE_ONF_MIGBio'!O79+'EnC5_2020_DEAL_Titè_IPA Desira'!O79+'Sol1_2018_DEAL_ONF_Lutte IC DSD'!O79+'Sol2_2019_DEAL_ONF_Lutte IC'!O79+'€8-xxxx(AAAA-AAAA)'!O79+'€9-xxxx(AAAA-AAAA)'!O79+'€10-xxxx(AAAA-AAAA)'!O79+'€11-xxxx(AAAA-AAAA)'!O79+'€12-xxxx(AAAA-AAAA)'!O79+'€13-xxxx(AAAA-AAAA)'!O79+'€14-xxxx(AAAA-AAAA)'!O79+'€15-xxxx(AAAA-AAAA)'!O79+'€16-xxxx(AAAA-AAAA)'!O79+'€17-xxxx(AAAA-AAAA)'!O79+'€18-xxxx(AAAA-AAAA)'!O79+'€19-xxxx(AAAA-AAAA)'!O79+'€20-xxxx(AAAA-AAAA)'!O79</f>
        <v>0</v>
      </c>
      <c r="W79" s="226">
        <f>'EnC1_2017-22_DEAL_ONF_Animation'!P79+'EnC2_2018-22_FEDER_ONF_Conserv'!P79+'EnC3_2019-21_OFB-DEAL_ONF_Coli'!P79+'EnC4_2018-20_MTE_ONF_MIGBio'!P79+'EnC5_2020_DEAL_Titè_IPA Desira'!P79+'Sol1_2018_DEAL_ONF_Lutte IC DSD'!P79+'Sol2_2019_DEAL_ONF_Lutte IC'!P79+'€8-xxxx(AAAA-AAAA)'!P79+'€9-xxxx(AAAA-AAAA)'!P79+'€10-xxxx(AAAA-AAAA)'!P79+'€11-xxxx(AAAA-AAAA)'!P79+'€12-xxxx(AAAA-AAAA)'!P79+'€13-xxxx(AAAA-AAAA)'!P79+'€14-xxxx(AAAA-AAAA)'!P79+'€15-xxxx(AAAA-AAAA)'!P79+'€16-xxxx(AAAA-AAAA)'!P79+'€17-xxxx(AAAA-AAAA)'!P79+'€18-xxxx(AAAA-AAAA)'!P79+'€19-xxxx(AAAA-AAAA)'!P79+'€20-xxxx(AAAA-AAAA)'!P79</f>
        <v>0</v>
      </c>
      <c r="X79" s="226">
        <f>'EnC1_2017-22_DEAL_ONF_Animation'!Q79+'EnC2_2018-22_FEDER_ONF_Conserv'!Q79+'EnC3_2019-21_OFB-DEAL_ONF_Coli'!Q79+'EnC4_2018-20_MTE_ONF_MIGBio'!Q79+'EnC5_2020_DEAL_Titè_IPA Desira'!Q79+'Sol1_2018_DEAL_ONF_Lutte IC DSD'!Q79+'Sol2_2019_DEAL_ONF_Lutte IC'!Q79+'€8-xxxx(AAAA-AAAA)'!Q79+'€9-xxxx(AAAA-AAAA)'!Q79+'€10-xxxx(AAAA-AAAA)'!Q79+'€11-xxxx(AAAA-AAAA)'!Q79+'€12-xxxx(AAAA-AAAA)'!Q79+'€13-xxxx(AAAA-AAAA)'!Q79+'€14-xxxx(AAAA-AAAA)'!Q79+'€15-xxxx(AAAA-AAAA)'!Q79+'€16-xxxx(AAAA-AAAA)'!Q79+'€17-xxxx(AAAA-AAAA)'!Q79+'€18-xxxx(AAAA-AAAA)'!Q79+'€19-xxxx(AAAA-AAAA)'!Q79+'€20-xxxx(AAAA-AAAA)'!Q79</f>
        <v>0</v>
      </c>
      <c r="Y79" s="226">
        <f>'EnC1_2017-22_DEAL_ONF_Animation'!R79+'EnC2_2018-22_FEDER_ONF_Conserv'!R79+'EnC3_2019-21_OFB-DEAL_ONF_Coli'!R79+'EnC4_2018-20_MTE_ONF_MIGBio'!R79+'EnC5_2020_DEAL_Titè_IPA Desira'!R79+'Sol1_2018_DEAL_ONF_Lutte IC DSD'!R79+'Sol2_2019_DEAL_ONF_Lutte IC'!R79+'€8-xxxx(AAAA-AAAA)'!R79+'€9-xxxx(AAAA-AAAA)'!R79+'€10-xxxx(AAAA-AAAA)'!R79+'€11-xxxx(AAAA-AAAA)'!R79+'€12-xxxx(AAAA-AAAA)'!R79+'€13-xxxx(AAAA-AAAA)'!R79+'€14-xxxx(AAAA-AAAA)'!R79+'€15-xxxx(AAAA-AAAA)'!R79+'€16-xxxx(AAAA-AAAA)'!R79+'€17-xxxx(AAAA-AAAA)'!R79+'€18-xxxx(AAAA-AAAA)'!R79+'€19-xxxx(AAAA-AAAA)'!R79+'€20-xxxx(AAAA-AAAA)'!R79</f>
        <v>0</v>
      </c>
      <c r="Z79" s="247">
        <f>'EnC1_2017-22_DEAL_ONF_Animation'!S79+'EnC2_2018-22_FEDER_ONF_Conserv'!S79+'EnC3_2019-21_OFB-DEAL_ONF_Coli'!S79+'EnC4_2018-20_MTE_ONF_MIGBio'!S79+'EnC5_2020_DEAL_Titè_IPA Desira'!S79+'Sol1_2018_DEAL_ONF_Lutte IC DSD'!S79+'Sol2_2019_DEAL_ONF_Lutte IC'!S79+'€8-xxxx(AAAA-AAAA)'!S79+'€9-xxxx(AAAA-AAAA)'!S79+'€10-xxxx(AAAA-AAAA)'!S79+'€11-xxxx(AAAA-AAAA)'!S79+'€12-xxxx(AAAA-AAAA)'!S79+'€13-xxxx(AAAA-AAAA)'!S79+'€14-xxxx(AAAA-AAAA)'!S79+'€15-xxxx(AAAA-AAAA)'!S79+'€16-xxxx(AAAA-AAAA)'!S79+'€17-xxxx(AAAA-AAAA)'!S79+'€18-xxxx(AAAA-AAAA)'!S79+'€19-xxxx(AAAA-AAAA)'!S79+'€20-xxxx(AAAA-AAAA)'!S79</f>
        <v>0</v>
      </c>
      <c r="AA79" s="191">
        <f>'EnC1_2017-22_DEAL_ONF_Animation'!T79+'EnC2_2018-22_FEDER_ONF_Conserv'!T79+'EnC3_2019-21_OFB-DEAL_ONF_Coli'!T79+'EnC4_2018-20_MTE_ONF_MIGBio'!T79+'EnC5_2020_DEAL_Titè_IPA Desira'!T79+'Sol1_2018_DEAL_ONF_Lutte IC DSD'!T79+'Sol2_2019_DEAL_ONF_Lutte IC'!T79+'€8-xxxx(AAAA-AAAA)'!T79+'€9-xxxx(AAAA-AAAA)'!T79+'€10-xxxx(AAAA-AAAA)'!T79+'€11-xxxx(AAAA-AAAA)'!T79+'€12-xxxx(AAAA-AAAA)'!T79+'€13-xxxx(AAAA-AAAA)'!T79+'€14-xxxx(AAAA-AAAA)'!T79+'€15-xxxx(AAAA-AAAA)'!T79+'€16-xxxx(AAAA-AAAA)'!T79+'€17-xxxx(AAAA-AAAA)'!T79+'€18-xxxx(AAAA-AAAA)'!T79+'€19-xxxx(AAAA-AAAA)'!T79+'€20-xxxx(AAAA-AAAA)'!T79</f>
        <v>0</v>
      </c>
      <c r="AB79" s="192">
        <f>'EnC1_2017-22_DEAL_ONF_Animation'!U79+'EnC2_2018-22_FEDER_ONF_Conserv'!U79+'EnC3_2019-21_OFB-DEAL_ONF_Coli'!U79+'EnC4_2018-20_MTE_ONF_MIGBio'!U79+'EnC5_2020_DEAL_Titè_IPA Desira'!U79+'Sol1_2018_DEAL_ONF_Lutte IC DSD'!U79+'Sol2_2019_DEAL_ONF_Lutte IC'!U79+'€8-xxxx(AAAA-AAAA)'!U79+'€9-xxxx(AAAA-AAAA)'!U79+'€10-xxxx(AAAA-AAAA)'!U79+'€11-xxxx(AAAA-AAAA)'!U79+'€12-xxxx(AAAA-AAAA)'!U79+'€13-xxxx(AAAA-AAAA)'!U79+'€14-xxxx(AAAA-AAAA)'!U79+'€15-xxxx(AAAA-AAAA)'!U79+'€16-xxxx(AAAA-AAAA)'!U79+'€17-xxxx(AAAA-AAAA)'!U79+'€18-xxxx(AAAA-AAAA)'!U79+'€19-xxxx(AAAA-AAAA)'!U79+'€20-xxxx(AAAA-AAAA)'!U79</f>
        <v>0</v>
      </c>
      <c r="AC79" s="227">
        <f>'EnC1_2017-22_DEAL_ONF_Animation'!V79+'EnC2_2018-22_FEDER_ONF_Conserv'!V79+'EnC3_2019-21_OFB-DEAL_ONF_Coli'!V79+'EnC4_2018-20_MTE_ONF_MIGBio'!V79+'EnC5_2020_DEAL_Titè_IPA Desira'!V79+'Sol1_2018_DEAL_ONF_Lutte IC DSD'!V79+'Sol2_2019_DEAL_ONF_Lutte IC'!V79+'€8-xxxx(AAAA-AAAA)'!V79+'€9-xxxx(AAAA-AAAA)'!V79+'€10-xxxx(AAAA-AAAA)'!V79+'€11-xxxx(AAAA-AAAA)'!V79+'€12-xxxx(AAAA-AAAA)'!V79+'€13-xxxx(AAAA-AAAA)'!V79+'€14-xxxx(AAAA-AAAA)'!V79+'€15-xxxx(AAAA-AAAA)'!V79+'€16-xxxx(AAAA-AAAA)'!V79+'€17-xxxx(AAAA-AAAA)'!V79+'€18-xxxx(AAAA-AAAA)'!V79+'€19-xxxx(AAAA-AAAA)'!V79+'€20-xxxx(AAAA-AAAA)'!V79</f>
        <v>0</v>
      </c>
      <c r="AD79" s="227">
        <f>'EnC1_2017-22_DEAL_ONF_Animation'!W79+'EnC2_2018-22_FEDER_ONF_Conserv'!W79+'EnC3_2019-21_OFB-DEAL_ONF_Coli'!W79+'EnC4_2018-20_MTE_ONF_MIGBio'!W79+'EnC5_2020_DEAL_Titè_IPA Desira'!W79+'Sol1_2018_DEAL_ONF_Lutte IC DSD'!W79+'Sol2_2019_DEAL_ONF_Lutte IC'!W79+'€8-xxxx(AAAA-AAAA)'!W79+'€9-xxxx(AAAA-AAAA)'!W79+'€10-xxxx(AAAA-AAAA)'!W79+'€11-xxxx(AAAA-AAAA)'!W79+'€12-xxxx(AAAA-AAAA)'!W79+'€13-xxxx(AAAA-AAAA)'!W79+'€14-xxxx(AAAA-AAAA)'!W79+'€15-xxxx(AAAA-AAAA)'!W79+'€16-xxxx(AAAA-AAAA)'!W79+'€17-xxxx(AAAA-AAAA)'!W79+'€18-xxxx(AAAA-AAAA)'!W79+'€19-xxxx(AAAA-AAAA)'!W79+'€20-xxxx(AAAA-AAAA)'!W79</f>
        <v>0</v>
      </c>
      <c r="AE79" s="227">
        <f>'EnC1_2017-22_DEAL_ONF_Animation'!X79+'EnC2_2018-22_FEDER_ONF_Conserv'!X79+'EnC3_2019-21_OFB-DEAL_ONF_Coli'!X79+'EnC4_2018-20_MTE_ONF_MIGBio'!X79+'EnC5_2020_DEAL_Titè_IPA Desira'!X79+'Sol1_2018_DEAL_ONF_Lutte IC DSD'!X79+'Sol2_2019_DEAL_ONF_Lutte IC'!X79+'€8-xxxx(AAAA-AAAA)'!X79+'€9-xxxx(AAAA-AAAA)'!X79+'€10-xxxx(AAAA-AAAA)'!X79+'€11-xxxx(AAAA-AAAA)'!X79+'€12-xxxx(AAAA-AAAA)'!X79+'€13-xxxx(AAAA-AAAA)'!X79+'€14-xxxx(AAAA-AAAA)'!X79+'€15-xxxx(AAAA-AAAA)'!X79+'€16-xxxx(AAAA-AAAA)'!X79+'€17-xxxx(AAAA-AAAA)'!X79+'€18-xxxx(AAAA-AAAA)'!X79+'€19-xxxx(AAAA-AAAA)'!X79+'€20-xxxx(AAAA-AAAA)'!X79</f>
        <v>0</v>
      </c>
      <c r="AF79" s="248">
        <f>'EnC1_2017-22_DEAL_ONF_Animation'!Y79+'EnC2_2018-22_FEDER_ONF_Conserv'!Y79+'EnC3_2019-21_OFB-DEAL_ONF_Coli'!Y79+'EnC4_2018-20_MTE_ONF_MIGBio'!Y79+'EnC5_2020_DEAL_Titè_IPA Desira'!Y79+'Sol1_2018_DEAL_ONF_Lutte IC DSD'!Y79+'Sol2_2019_DEAL_ONF_Lutte IC'!Y79+'€8-xxxx(AAAA-AAAA)'!Y79+'€9-xxxx(AAAA-AAAA)'!Y79+'€10-xxxx(AAAA-AAAA)'!Y79+'€11-xxxx(AAAA-AAAA)'!Y79+'€12-xxxx(AAAA-AAAA)'!Y79+'€13-xxxx(AAAA-AAAA)'!Y79+'€14-xxxx(AAAA-AAAA)'!Y79+'€15-xxxx(AAAA-AAAA)'!Y79+'€16-xxxx(AAAA-AAAA)'!Y79+'€17-xxxx(AAAA-AAAA)'!Y79+'€18-xxxx(AAAA-AAAA)'!Y79+'€19-xxxx(AAAA-AAAA)'!Y79+'€20-xxxx(AAAA-AAAA)'!Y79</f>
        <v>0</v>
      </c>
      <c r="AG79" s="195">
        <f t="shared" si="58"/>
        <v>0</v>
      </c>
      <c r="AH79" s="196">
        <f t="shared" si="48"/>
        <v>0</v>
      </c>
      <c r="AI79" s="641">
        <f t="shared" si="60"/>
        <v>0</v>
      </c>
      <c r="AJ79" s="641">
        <f t="shared" si="61"/>
        <v>0</v>
      </c>
      <c r="AK79" s="641">
        <f t="shared" si="62"/>
        <v>0</v>
      </c>
      <c r="AL79" s="642">
        <f t="shared" si="63"/>
        <v>0</v>
      </c>
      <c r="AM79" s="198">
        <f t="shared" si="64"/>
        <v>0</v>
      </c>
      <c r="AN79" s="196">
        <f t="shared" si="65"/>
        <v>0</v>
      </c>
      <c r="AO79" s="641">
        <f t="shared" si="66"/>
        <v>0</v>
      </c>
      <c r="AP79" s="641">
        <f t="shared" si="67"/>
        <v>0</v>
      </c>
      <c r="AQ79" s="641">
        <f t="shared" si="68"/>
        <v>0</v>
      </c>
      <c r="AR79" s="643">
        <f t="shared" si="69"/>
        <v>0</v>
      </c>
      <c r="AS79" s="44"/>
      <c r="AT79" s="25"/>
      <c r="AU79" s="25"/>
    </row>
    <row r="80" spans="1:47" s="38" customFormat="1" ht="13" customHeight="1">
      <c r="A80" s="23"/>
      <c r="B80" s="1116"/>
      <c r="C80" s="1162"/>
      <c r="D80" s="1119"/>
      <c r="E80" s="1122"/>
      <c r="F80" s="1135"/>
      <c r="G80" s="495" t="s">
        <v>109</v>
      </c>
      <c r="H80" s="836"/>
      <c r="I80" s="837"/>
      <c r="J80" s="858"/>
      <c r="K80" s="844"/>
      <c r="L80" s="844"/>
      <c r="M80" s="845"/>
      <c r="N80" s="495" t="s">
        <v>109</v>
      </c>
      <c r="O80" s="199">
        <f>'EnC1_2017-22_DEAL_ONF_Animation'!H80+'EnC2_2018-22_FEDER_ONF_Conserv'!H80+'EnC3_2019-21_OFB-DEAL_ONF_Coli'!H80+'EnC4_2018-20_MTE_ONF_MIGBio'!H80+'EnC5_2020_DEAL_Titè_IPA Desira'!H80+'Sol1_2018_DEAL_ONF_Lutte IC DSD'!H80+'Sol2_2019_DEAL_ONF_Lutte IC'!H80+'€8-xxxx(AAAA-AAAA)'!H80+'€9-xxxx(AAAA-AAAA)'!H80+'€10-xxxx(AAAA-AAAA)'!H80+'€11-xxxx(AAAA-AAAA)'!H80+'€12-xxxx(AAAA-AAAA)'!H80+'€13-xxxx(AAAA-AAAA)'!H80+'€14-xxxx(AAAA-AAAA)'!H80+'€15-xxxx(AAAA-AAAA)'!H80+'€16-xxxx(AAAA-AAAA)'!H80+'€17-xxxx(AAAA-AAAA)'!H80+'€18-xxxx(AAAA-AAAA)'!H80+'€19-xxxx(AAAA-AAAA)'!H80+'€20-xxxx(AAAA-AAAA)'!H80</f>
        <v>0</v>
      </c>
      <c r="P80" s="200">
        <f>'EnC1_2017-22_DEAL_ONF_Animation'!I80+'EnC2_2018-22_FEDER_ONF_Conserv'!I80+'EnC3_2019-21_OFB-DEAL_ONF_Coli'!I80+'EnC4_2018-20_MTE_ONF_MIGBio'!I80+'EnC5_2020_DEAL_Titè_IPA Desira'!I80+'Sol1_2018_DEAL_ONF_Lutte IC DSD'!I80+'Sol2_2019_DEAL_ONF_Lutte IC'!I80+'€8-xxxx(AAAA-AAAA)'!I80+'€9-xxxx(AAAA-AAAA)'!I80+'€10-xxxx(AAAA-AAAA)'!I80+'€11-xxxx(AAAA-AAAA)'!I80+'€12-xxxx(AAAA-AAAA)'!I80+'€13-xxxx(AAAA-AAAA)'!I80+'€14-xxxx(AAAA-AAAA)'!I80+'€15-xxxx(AAAA-AAAA)'!I80+'€16-xxxx(AAAA-AAAA)'!I80+'€17-xxxx(AAAA-AAAA)'!I80+'€18-xxxx(AAAA-AAAA)'!I80+'€19-xxxx(AAAA-AAAA)'!I80+'€20-xxxx(AAAA-AAAA)'!I80</f>
        <v>0</v>
      </c>
      <c r="Q80" s="229">
        <f>'EnC1_2017-22_DEAL_ONF_Animation'!J80+'EnC2_2018-22_FEDER_ONF_Conserv'!J80+'EnC3_2019-21_OFB-DEAL_ONF_Coli'!J80+'EnC4_2018-20_MTE_ONF_MIGBio'!J80+'EnC5_2020_DEAL_Titè_IPA Desira'!J80+'Sol1_2018_DEAL_ONF_Lutte IC DSD'!J80+'Sol2_2019_DEAL_ONF_Lutte IC'!J80+'€8-xxxx(AAAA-AAAA)'!J80+'€9-xxxx(AAAA-AAAA)'!J80+'€10-xxxx(AAAA-AAAA)'!J80+'€11-xxxx(AAAA-AAAA)'!J80+'€12-xxxx(AAAA-AAAA)'!J80+'€13-xxxx(AAAA-AAAA)'!J80+'€14-xxxx(AAAA-AAAA)'!J80+'€15-xxxx(AAAA-AAAA)'!J80+'€16-xxxx(AAAA-AAAA)'!J80+'€17-xxxx(AAAA-AAAA)'!J80+'€18-xxxx(AAAA-AAAA)'!J80+'€19-xxxx(AAAA-AAAA)'!J80+'€20-xxxx(AAAA-AAAA)'!J80</f>
        <v>0</v>
      </c>
      <c r="R80" s="229">
        <f>'EnC1_2017-22_DEAL_ONF_Animation'!K80+'EnC2_2018-22_FEDER_ONF_Conserv'!K80+'EnC3_2019-21_OFB-DEAL_ONF_Coli'!K80+'EnC4_2018-20_MTE_ONF_MIGBio'!K80+'EnC5_2020_DEAL_Titè_IPA Desira'!K80+'Sol1_2018_DEAL_ONF_Lutte IC DSD'!K80+'Sol2_2019_DEAL_ONF_Lutte IC'!K80+'€8-xxxx(AAAA-AAAA)'!K80+'€9-xxxx(AAAA-AAAA)'!K80+'€10-xxxx(AAAA-AAAA)'!K80+'€11-xxxx(AAAA-AAAA)'!K80+'€12-xxxx(AAAA-AAAA)'!K80+'€13-xxxx(AAAA-AAAA)'!K80+'€14-xxxx(AAAA-AAAA)'!K80+'€15-xxxx(AAAA-AAAA)'!K80+'€16-xxxx(AAAA-AAAA)'!K80+'€17-xxxx(AAAA-AAAA)'!K80+'€18-xxxx(AAAA-AAAA)'!K80+'€19-xxxx(AAAA-AAAA)'!K80+'€20-xxxx(AAAA-AAAA)'!K80</f>
        <v>0</v>
      </c>
      <c r="S80" s="229">
        <f>'EnC1_2017-22_DEAL_ONF_Animation'!L80+'EnC2_2018-22_FEDER_ONF_Conserv'!L80+'EnC3_2019-21_OFB-DEAL_ONF_Coli'!L80+'EnC4_2018-20_MTE_ONF_MIGBio'!L80+'EnC5_2020_DEAL_Titè_IPA Desira'!L80+'Sol1_2018_DEAL_ONF_Lutte IC DSD'!L80+'Sol2_2019_DEAL_ONF_Lutte IC'!L80+'€8-xxxx(AAAA-AAAA)'!L80+'€9-xxxx(AAAA-AAAA)'!L80+'€10-xxxx(AAAA-AAAA)'!L80+'€11-xxxx(AAAA-AAAA)'!L80+'€12-xxxx(AAAA-AAAA)'!L80+'€13-xxxx(AAAA-AAAA)'!L80+'€14-xxxx(AAAA-AAAA)'!L80+'€15-xxxx(AAAA-AAAA)'!L80+'€16-xxxx(AAAA-AAAA)'!L80+'€17-xxxx(AAAA-AAAA)'!L80+'€18-xxxx(AAAA-AAAA)'!L80+'€19-xxxx(AAAA-AAAA)'!L80+'€20-xxxx(AAAA-AAAA)'!L80</f>
        <v>0</v>
      </c>
      <c r="T80" s="249">
        <f>'EnC1_2017-22_DEAL_ONF_Animation'!M80+'EnC2_2018-22_FEDER_ONF_Conserv'!M80+'EnC3_2019-21_OFB-DEAL_ONF_Coli'!M80+'EnC4_2018-20_MTE_ONF_MIGBio'!M80+'EnC5_2020_DEAL_Titè_IPA Desira'!M80+'Sol1_2018_DEAL_ONF_Lutte IC DSD'!M80+'Sol2_2019_DEAL_ONF_Lutte IC'!M80+'€8-xxxx(AAAA-AAAA)'!M80+'€9-xxxx(AAAA-AAAA)'!M80+'€10-xxxx(AAAA-AAAA)'!M80+'€11-xxxx(AAAA-AAAA)'!M80+'€12-xxxx(AAAA-AAAA)'!M80+'€13-xxxx(AAAA-AAAA)'!M80+'€14-xxxx(AAAA-AAAA)'!M80+'€15-xxxx(AAAA-AAAA)'!M80+'€16-xxxx(AAAA-AAAA)'!M80+'€17-xxxx(AAAA-AAAA)'!M80+'€18-xxxx(AAAA-AAAA)'!M80+'€19-xxxx(AAAA-AAAA)'!M80+'€20-xxxx(AAAA-AAAA)'!M80</f>
        <v>0</v>
      </c>
      <c r="U80" s="199">
        <f>'EnC1_2017-22_DEAL_ONF_Animation'!N80+'EnC2_2018-22_FEDER_ONF_Conserv'!N80+'EnC3_2019-21_OFB-DEAL_ONF_Coli'!N80+'EnC4_2018-20_MTE_ONF_MIGBio'!N80+'EnC5_2020_DEAL_Titè_IPA Desira'!N80+'Sol1_2018_DEAL_ONF_Lutte IC DSD'!N80+'Sol2_2019_DEAL_ONF_Lutte IC'!N80+'€8-xxxx(AAAA-AAAA)'!N80+'€9-xxxx(AAAA-AAAA)'!N80+'€10-xxxx(AAAA-AAAA)'!N80+'€11-xxxx(AAAA-AAAA)'!N80+'€12-xxxx(AAAA-AAAA)'!N80+'€13-xxxx(AAAA-AAAA)'!N80+'€14-xxxx(AAAA-AAAA)'!N80+'€15-xxxx(AAAA-AAAA)'!N80+'€16-xxxx(AAAA-AAAA)'!N80+'€17-xxxx(AAAA-AAAA)'!N80+'€18-xxxx(AAAA-AAAA)'!N80+'€19-xxxx(AAAA-AAAA)'!N80+'€20-xxxx(AAAA-AAAA)'!N80</f>
        <v>0</v>
      </c>
      <c r="V80" s="200">
        <f>'EnC1_2017-22_DEAL_ONF_Animation'!O80+'EnC2_2018-22_FEDER_ONF_Conserv'!O80+'EnC3_2019-21_OFB-DEAL_ONF_Coli'!O80+'EnC4_2018-20_MTE_ONF_MIGBio'!O80+'EnC5_2020_DEAL_Titè_IPA Desira'!O80+'Sol1_2018_DEAL_ONF_Lutte IC DSD'!O80+'Sol2_2019_DEAL_ONF_Lutte IC'!O80+'€8-xxxx(AAAA-AAAA)'!O80+'€9-xxxx(AAAA-AAAA)'!O80+'€10-xxxx(AAAA-AAAA)'!O80+'€11-xxxx(AAAA-AAAA)'!O80+'€12-xxxx(AAAA-AAAA)'!O80+'€13-xxxx(AAAA-AAAA)'!O80+'€14-xxxx(AAAA-AAAA)'!O80+'€15-xxxx(AAAA-AAAA)'!O80+'€16-xxxx(AAAA-AAAA)'!O80+'€17-xxxx(AAAA-AAAA)'!O80+'€18-xxxx(AAAA-AAAA)'!O80+'€19-xxxx(AAAA-AAAA)'!O80+'€20-xxxx(AAAA-AAAA)'!O80</f>
        <v>0</v>
      </c>
      <c r="W80" s="229">
        <f>'EnC1_2017-22_DEAL_ONF_Animation'!P80+'EnC2_2018-22_FEDER_ONF_Conserv'!P80+'EnC3_2019-21_OFB-DEAL_ONF_Coli'!P80+'EnC4_2018-20_MTE_ONF_MIGBio'!P80+'EnC5_2020_DEAL_Titè_IPA Desira'!P80+'Sol1_2018_DEAL_ONF_Lutte IC DSD'!P80+'Sol2_2019_DEAL_ONF_Lutte IC'!P80+'€8-xxxx(AAAA-AAAA)'!P80+'€9-xxxx(AAAA-AAAA)'!P80+'€10-xxxx(AAAA-AAAA)'!P80+'€11-xxxx(AAAA-AAAA)'!P80+'€12-xxxx(AAAA-AAAA)'!P80+'€13-xxxx(AAAA-AAAA)'!P80+'€14-xxxx(AAAA-AAAA)'!P80+'€15-xxxx(AAAA-AAAA)'!P80+'€16-xxxx(AAAA-AAAA)'!P80+'€17-xxxx(AAAA-AAAA)'!P80+'€18-xxxx(AAAA-AAAA)'!P80+'€19-xxxx(AAAA-AAAA)'!P80+'€20-xxxx(AAAA-AAAA)'!P80</f>
        <v>0</v>
      </c>
      <c r="X80" s="229">
        <f>'EnC1_2017-22_DEAL_ONF_Animation'!Q80+'EnC2_2018-22_FEDER_ONF_Conserv'!Q80+'EnC3_2019-21_OFB-DEAL_ONF_Coli'!Q80+'EnC4_2018-20_MTE_ONF_MIGBio'!Q80+'EnC5_2020_DEAL_Titè_IPA Desira'!Q80+'Sol1_2018_DEAL_ONF_Lutte IC DSD'!Q80+'Sol2_2019_DEAL_ONF_Lutte IC'!Q80+'€8-xxxx(AAAA-AAAA)'!Q80+'€9-xxxx(AAAA-AAAA)'!Q80+'€10-xxxx(AAAA-AAAA)'!Q80+'€11-xxxx(AAAA-AAAA)'!Q80+'€12-xxxx(AAAA-AAAA)'!Q80+'€13-xxxx(AAAA-AAAA)'!Q80+'€14-xxxx(AAAA-AAAA)'!Q80+'€15-xxxx(AAAA-AAAA)'!Q80+'€16-xxxx(AAAA-AAAA)'!Q80+'€17-xxxx(AAAA-AAAA)'!Q80+'€18-xxxx(AAAA-AAAA)'!Q80+'€19-xxxx(AAAA-AAAA)'!Q80+'€20-xxxx(AAAA-AAAA)'!Q80</f>
        <v>0</v>
      </c>
      <c r="Y80" s="229">
        <f>'EnC1_2017-22_DEAL_ONF_Animation'!R80+'EnC2_2018-22_FEDER_ONF_Conserv'!R80+'EnC3_2019-21_OFB-DEAL_ONF_Coli'!R80+'EnC4_2018-20_MTE_ONF_MIGBio'!R80+'EnC5_2020_DEAL_Titè_IPA Desira'!R80+'Sol1_2018_DEAL_ONF_Lutte IC DSD'!R80+'Sol2_2019_DEAL_ONF_Lutte IC'!R80+'€8-xxxx(AAAA-AAAA)'!R80+'€9-xxxx(AAAA-AAAA)'!R80+'€10-xxxx(AAAA-AAAA)'!R80+'€11-xxxx(AAAA-AAAA)'!R80+'€12-xxxx(AAAA-AAAA)'!R80+'€13-xxxx(AAAA-AAAA)'!R80+'€14-xxxx(AAAA-AAAA)'!R80+'€15-xxxx(AAAA-AAAA)'!R80+'€16-xxxx(AAAA-AAAA)'!R80+'€17-xxxx(AAAA-AAAA)'!R80+'€18-xxxx(AAAA-AAAA)'!R80+'€19-xxxx(AAAA-AAAA)'!R80+'€20-xxxx(AAAA-AAAA)'!R80</f>
        <v>0</v>
      </c>
      <c r="Z80" s="250">
        <f>'EnC1_2017-22_DEAL_ONF_Animation'!S80+'EnC2_2018-22_FEDER_ONF_Conserv'!S80+'EnC3_2019-21_OFB-DEAL_ONF_Coli'!S80+'EnC4_2018-20_MTE_ONF_MIGBio'!S80+'EnC5_2020_DEAL_Titè_IPA Desira'!S80+'Sol1_2018_DEAL_ONF_Lutte IC DSD'!S80+'Sol2_2019_DEAL_ONF_Lutte IC'!S80+'€8-xxxx(AAAA-AAAA)'!S80+'€9-xxxx(AAAA-AAAA)'!S80+'€10-xxxx(AAAA-AAAA)'!S80+'€11-xxxx(AAAA-AAAA)'!S80+'€12-xxxx(AAAA-AAAA)'!S80+'€13-xxxx(AAAA-AAAA)'!S80+'€14-xxxx(AAAA-AAAA)'!S80+'€15-xxxx(AAAA-AAAA)'!S80+'€16-xxxx(AAAA-AAAA)'!S80+'€17-xxxx(AAAA-AAAA)'!S80+'€18-xxxx(AAAA-AAAA)'!S80+'€19-xxxx(AAAA-AAAA)'!S80+'€20-xxxx(AAAA-AAAA)'!S80</f>
        <v>0</v>
      </c>
      <c r="AA80" s="201">
        <f>'EnC1_2017-22_DEAL_ONF_Animation'!T80+'EnC2_2018-22_FEDER_ONF_Conserv'!T80+'EnC3_2019-21_OFB-DEAL_ONF_Coli'!T80+'EnC4_2018-20_MTE_ONF_MIGBio'!T80+'EnC5_2020_DEAL_Titè_IPA Desira'!T80+'Sol1_2018_DEAL_ONF_Lutte IC DSD'!T80+'Sol2_2019_DEAL_ONF_Lutte IC'!T80+'€8-xxxx(AAAA-AAAA)'!T80+'€9-xxxx(AAAA-AAAA)'!T80+'€10-xxxx(AAAA-AAAA)'!T80+'€11-xxxx(AAAA-AAAA)'!T80+'€12-xxxx(AAAA-AAAA)'!T80+'€13-xxxx(AAAA-AAAA)'!T80+'€14-xxxx(AAAA-AAAA)'!T80+'€15-xxxx(AAAA-AAAA)'!T80+'€16-xxxx(AAAA-AAAA)'!T80+'€17-xxxx(AAAA-AAAA)'!T80+'€18-xxxx(AAAA-AAAA)'!T80+'€19-xxxx(AAAA-AAAA)'!T80+'€20-xxxx(AAAA-AAAA)'!T80</f>
        <v>0</v>
      </c>
      <c r="AB80" s="202">
        <f>'EnC1_2017-22_DEAL_ONF_Animation'!U80+'EnC2_2018-22_FEDER_ONF_Conserv'!U80+'EnC3_2019-21_OFB-DEAL_ONF_Coli'!U80+'EnC4_2018-20_MTE_ONF_MIGBio'!U80+'EnC5_2020_DEAL_Titè_IPA Desira'!U80+'Sol1_2018_DEAL_ONF_Lutte IC DSD'!U80+'Sol2_2019_DEAL_ONF_Lutte IC'!U80+'€8-xxxx(AAAA-AAAA)'!U80+'€9-xxxx(AAAA-AAAA)'!U80+'€10-xxxx(AAAA-AAAA)'!U80+'€11-xxxx(AAAA-AAAA)'!U80+'€12-xxxx(AAAA-AAAA)'!U80+'€13-xxxx(AAAA-AAAA)'!U80+'€14-xxxx(AAAA-AAAA)'!U80+'€15-xxxx(AAAA-AAAA)'!U80+'€16-xxxx(AAAA-AAAA)'!U80+'€17-xxxx(AAAA-AAAA)'!U80+'€18-xxxx(AAAA-AAAA)'!U80+'€19-xxxx(AAAA-AAAA)'!U80+'€20-xxxx(AAAA-AAAA)'!U80</f>
        <v>0</v>
      </c>
      <c r="AC80" s="230">
        <f>'EnC1_2017-22_DEAL_ONF_Animation'!V80+'EnC2_2018-22_FEDER_ONF_Conserv'!V80+'EnC3_2019-21_OFB-DEAL_ONF_Coli'!V80+'EnC4_2018-20_MTE_ONF_MIGBio'!V80+'EnC5_2020_DEAL_Titè_IPA Desira'!V80+'Sol1_2018_DEAL_ONF_Lutte IC DSD'!V80+'Sol2_2019_DEAL_ONF_Lutte IC'!V80+'€8-xxxx(AAAA-AAAA)'!V80+'€9-xxxx(AAAA-AAAA)'!V80+'€10-xxxx(AAAA-AAAA)'!V80+'€11-xxxx(AAAA-AAAA)'!V80+'€12-xxxx(AAAA-AAAA)'!V80+'€13-xxxx(AAAA-AAAA)'!V80+'€14-xxxx(AAAA-AAAA)'!V80+'€15-xxxx(AAAA-AAAA)'!V80+'€16-xxxx(AAAA-AAAA)'!V80+'€17-xxxx(AAAA-AAAA)'!V80+'€18-xxxx(AAAA-AAAA)'!V80+'€19-xxxx(AAAA-AAAA)'!V80+'€20-xxxx(AAAA-AAAA)'!V80</f>
        <v>0</v>
      </c>
      <c r="AD80" s="230">
        <f>'EnC1_2017-22_DEAL_ONF_Animation'!W80+'EnC2_2018-22_FEDER_ONF_Conserv'!W80+'EnC3_2019-21_OFB-DEAL_ONF_Coli'!W80+'EnC4_2018-20_MTE_ONF_MIGBio'!W80+'EnC5_2020_DEAL_Titè_IPA Desira'!W80+'Sol1_2018_DEAL_ONF_Lutte IC DSD'!W80+'Sol2_2019_DEAL_ONF_Lutte IC'!W80+'€8-xxxx(AAAA-AAAA)'!W80+'€9-xxxx(AAAA-AAAA)'!W80+'€10-xxxx(AAAA-AAAA)'!W80+'€11-xxxx(AAAA-AAAA)'!W80+'€12-xxxx(AAAA-AAAA)'!W80+'€13-xxxx(AAAA-AAAA)'!W80+'€14-xxxx(AAAA-AAAA)'!W80+'€15-xxxx(AAAA-AAAA)'!W80+'€16-xxxx(AAAA-AAAA)'!W80+'€17-xxxx(AAAA-AAAA)'!W80+'€18-xxxx(AAAA-AAAA)'!W80+'€19-xxxx(AAAA-AAAA)'!W80+'€20-xxxx(AAAA-AAAA)'!W80</f>
        <v>0</v>
      </c>
      <c r="AE80" s="230">
        <f>'EnC1_2017-22_DEAL_ONF_Animation'!X80+'EnC2_2018-22_FEDER_ONF_Conserv'!X80+'EnC3_2019-21_OFB-DEAL_ONF_Coli'!X80+'EnC4_2018-20_MTE_ONF_MIGBio'!X80+'EnC5_2020_DEAL_Titè_IPA Desira'!X80+'Sol1_2018_DEAL_ONF_Lutte IC DSD'!X80+'Sol2_2019_DEAL_ONF_Lutte IC'!X80+'€8-xxxx(AAAA-AAAA)'!X80+'€9-xxxx(AAAA-AAAA)'!X80+'€10-xxxx(AAAA-AAAA)'!X80+'€11-xxxx(AAAA-AAAA)'!X80+'€12-xxxx(AAAA-AAAA)'!X80+'€13-xxxx(AAAA-AAAA)'!X80+'€14-xxxx(AAAA-AAAA)'!X80+'€15-xxxx(AAAA-AAAA)'!X80+'€16-xxxx(AAAA-AAAA)'!X80+'€17-xxxx(AAAA-AAAA)'!X80+'€18-xxxx(AAAA-AAAA)'!X80+'€19-xxxx(AAAA-AAAA)'!X80+'€20-xxxx(AAAA-AAAA)'!X80</f>
        <v>0</v>
      </c>
      <c r="AF80" s="251">
        <f>'EnC1_2017-22_DEAL_ONF_Animation'!Y80+'EnC2_2018-22_FEDER_ONF_Conserv'!Y80+'EnC3_2019-21_OFB-DEAL_ONF_Coli'!Y80+'EnC4_2018-20_MTE_ONF_MIGBio'!Y80+'EnC5_2020_DEAL_Titè_IPA Desira'!Y80+'Sol1_2018_DEAL_ONF_Lutte IC DSD'!Y80+'Sol2_2019_DEAL_ONF_Lutte IC'!Y80+'€8-xxxx(AAAA-AAAA)'!Y80+'€9-xxxx(AAAA-AAAA)'!Y80+'€10-xxxx(AAAA-AAAA)'!Y80+'€11-xxxx(AAAA-AAAA)'!Y80+'€12-xxxx(AAAA-AAAA)'!Y80+'€13-xxxx(AAAA-AAAA)'!Y80+'€14-xxxx(AAAA-AAAA)'!Y80+'€15-xxxx(AAAA-AAAA)'!Y80+'€16-xxxx(AAAA-AAAA)'!Y80+'€17-xxxx(AAAA-AAAA)'!Y80+'€18-xxxx(AAAA-AAAA)'!Y80+'€19-xxxx(AAAA-AAAA)'!Y80+'€20-xxxx(AAAA-AAAA)'!Y80</f>
        <v>0</v>
      </c>
      <c r="AG80" s="203">
        <f t="shared" si="58"/>
        <v>0</v>
      </c>
      <c r="AH80" s="204">
        <f t="shared" si="48"/>
        <v>0</v>
      </c>
      <c r="AI80" s="683">
        <f t="shared" si="60"/>
        <v>0</v>
      </c>
      <c r="AJ80" s="683">
        <f t="shared" si="61"/>
        <v>0</v>
      </c>
      <c r="AK80" s="683">
        <f t="shared" si="62"/>
        <v>0</v>
      </c>
      <c r="AL80" s="708">
        <f t="shared" si="63"/>
        <v>0</v>
      </c>
      <c r="AM80" s="205">
        <f t="shared" si="64"/>
        <v>0</v>
      </c>
      <c r="AN80" s="204">
        <f t="shared" si="65"/>
        <v>0</v>
      </c>
      <c r="AO80" s="683">
        <f t="shared" si="66"/>
        <v>0</v>
      </c>
      <c r="AP80" s="683">
        <f t="shared" si="67"/>
        <v>0</v>
      </c>
      <c r="AQ80" s="683">
        <f t="shared" si="68"/>
        <v>0</v>
      </c>
      <c r="AR80" s="709">
        <f t="shared" si="69"/>
        <v>0</v>
      </c>
      <c r="AS80" s="44"/>
      <c r="AT80" s="25"/>
      <c r="AU80" s="25"/>
    </row>
    <row r="81" spans="1:47" s="38" customFormat="1" ht="12.5" customHeight="1">
      <c r="A81" s="23"/>
      <c r="B81" s="1116"/>
      <c r="C81" s="1162"/>
      <c r="D81" s="1127" t="s">
        <v>38</v>
      </c>
      <c r="E81" s="1128" t="s">
        <v>81</v>
      </c>
      <c r="F81" s="1136">
        <v>2</v>
      </c>
      <c r="G81" s="496" t="s">
        <v>106</v>
      </c>
      <c r="H81" s="866">
        <f>40000/2</f>
        <v>20000</v>
      </c>
      <c r="I81" s="867"/>
      <c r="J81" s="840">
        <f>40000/2/2</f>
        <v>10000</v>
      </c>
      <c r="K81" s="862"/>
      <c r="L81" s="840">
        <f>40000/2/2</f>
        <v>10000</v>
      </c>
      <c r="M81" s="863"/>
      <c r="N81" s="496" t="s">
        <v>106</v>
      </c>
      <c r="O81" s="206">
        <f>'EnC1_2017-22_DEAL_ONF_Animation'!H81+'EnC2_2018-22_FEDER_ONF_Conserv'!H81+'EnC3_2019-21_OFB-DEAL_ONF_Coli'!H81+'EnC4_2018-20_MTE_ONF_MIGBio'!H81+'EnC5_2020_DEAL_Titè_IPA Desira'!H81+'Sol1_2018_DEAL_ONF_Lutte IC DSD'!H81+'Sol2_2019_DEAL_ONF_Lutte IC'!H81+'€8-xxxx(AAAA-AAAA)'!H81+'€9-xxxx(AAAA-AAAA)'!H81+'€10-xxxx(AAAA-AAAA)'!H81+'€11-xxxx(AAAA-AAAA)'!H81+'€12-xxxx(AAAA-AAAA)'!H81+'€13-xxxx(AAAA-AAAA)'!H81+'€14-xxxx(AAAA-AAAA)'!H81+'€15-xxxx(AAAA-AAAA)'!H81+'€16-xxxx(AAAA-AAAA)'!H81+'€17-xxxx(AAAA-AAAA)'!H81+'€18-xxxx(AAAA-AAAA)'!H81+'€19-xxxx(AAAA-AAAA)'!H81+'€20-xxxx(AAAA-AAAA)'!H81</f>
        <v>0</v>
      </c>
      <c r="P81" s="233">
        <f>'EnC1_2017-22_DEAL_ONF_Animation'!I81+'EnC2_2018-22_FEDER_ONF_Conserv'!I81+'EnC3_2019-21_OFB-DEAL_ONF_Coli'!I81+'EnC4_2018-20_MTE_ONF_MIGBio'!I81+'EnC5_2020_DEAL_Titè_IPA Desira'!I81+'Sol1_2018_DEAL_ONF_Lutte IC DSD'!I81+'Sol2_2019_DEAL_ONF_Lutte IC'!I81+'€8-xxxx(AAAA-AAAA)'!I81+'€9-xxxx(AAAA-AAAA)'!I81+'€10-xxxx(AAAA-AAAA)'!I81+'€11-xxxx(AAAA-AAAA)'!I81+'€12-xxxx(AAAA-AAAA)'!I81+'€13-xxxx(AAAA-AAAA)'!I81+'€14-xxxx(AAAA-AAAA)'!I81+'€15-xxxx(AAAA-AAAA)'!I81+'€16-xxxx(AAAA-AAAA)'!I81+'€17-xxxx(AAAA-AAAA)'!I81+'€18-xxxx(AAAA-AAAA)'!I81+'€19-xxxx(AAAA-AAAA)'!I81+'€20-xxxx(AAAA-AAAA)'!I81</f>
        <v>0</v>
      </c>
      <c r="Q81" s="215">
        <f>'EnC1_2017-22_DEAL_ONF_Animation'!J81+'EnC2_2018-22_FEDER_ONF_Conserv'!J81+'EnC3_2019-21_OFB-DEAL_ONF_Coli'!J81+'EnC4_2018-20_MTE_ONF_MIGBio'!J81+'EnC5_2020_DEAL_Titè_IPA Desira'!J81+'Sol1_2018_DEAL_ONF_Lutte IC DSD'!J81+'Sol2_2019_DEAL_ONF_Lutte IC'!J81+'€8-xxxx(AAAA-AAAA)'!J81+'€9-xxxx(AAAA-AAAA)'!J81+'€10-xxxx(AAAA-AAAA)'!J81+'€11-xxxx(AAAA-AAAA)'!J81+'€12-xxxx(AAAA-AAAA)'!J81+'€13-xxxx(AAAA-AAAA)'!J81+'€14-xxxx(AAAA-AAAA)'!J81+'€15-xxxx(AAAA-AAAA)'!J81+'€16-xxxx(AAAA-AAAA)'!J81+'€17-xxxx(AAAA-AAAA)'!J81+'€18-xxxx(AAAA-AAAA)'!J81+'€19-xxxx(AAAA-AAAA)'!J81+'€20-xxxx(AAAA-AAAA)'!J81</f>
        <v>0</v>
      </c>
      <c r="R81" s="159">
        <f>'EnC1_2017-22_DEAL_ONF_Animation'!K81+'EnC2_2018-22_FEDER_ONF_Conserv'!K81+'EnC3_2019-21_OFB-DEAL_ONF_Coli'!K81+'EnC4_2018-20_MTE_ONF_MIGBio'!K81+'EnC5_2020_DEAL_Titè_IPA Desira'!K81+'Sol1_2018_DEAL_ONF_Lutte IC DSD'!K81+'Sol2_2019_DEAL_ONF_Lutte IC'!K81+'€8-xxxx(AAAA-AAAA)'!K81+'€9-xxxx(AAAA-AAAA)'!K81+'€10-xxxx(AAAA-AAAA)'!K81+'€11-xxxx(AAAA-AAAA)'!K81+'€12-xxxx(AAAA-AAAA)'!K81+'€13-xxxx(AAAA-AAAA)'!K81+'€14-xxxx(AAAA-AAAA)'!K81+'€15-xxxx(AAAA-AAAA)'!K81+'€16-xxxx(AAAA-AAAA)'!K81+'€17-xxxx(AAAA-AAAA)'!K81+'€18-xxxx(AAAA-AAAA)'!K81+'€19-xxxx(AAAA-AAAA)'!K81+'€20-xxxx(AAAA-AAAA)'!K81</f>
        <v>0</v>
      </c>
      <c r="S81" s="215">
        <f>'EnC1_2017-22_DEAL_ONF_Animation'!L81+'EnC2_2018-22_FEDER_ONF_Conserv'!L81+'EnC3_2019-21_OFB-DEAL_ONF_Coli'!L81+'EnC4_2018-20_MTE_ONF_MIGBio'!L81+'EnC5_2020_DEAL_Titè_IPA Desira'!L81+'Sol1_2018_DEAL_ONF_Lutte IC DSD'!L81+'Sol2_2019_DEAL_ONF_Lutte IC'!L81+'€8-xxxx(AAAA-AAAA)'!L81+'€9-xxxx(AAAA-AAAA)'!L81+'€10-xxxx(AAAA-AAAA)'!L81+'€11-xxxx(AAAA-AAAA)'!L81+'€12-xxxx(AAAA-AAAA)'!L81+'€13-xxxx(AAAA-AAAA)'!L81+'€14-xxxx(AAAA-AAAA)'!L81+'€15-xxxx(AAAA-AAAA)'!L81+'€16-xxxx(AAAA-AAAA)'!L81+'€17-xxxx(AAAA-AAAA)'!L81+'€18-xxxx(AAAA-AAAA)'!L81+'€19-xxxx(AAAA-AAAA)'!L81+'€20-xxxx(AAAA-AAAA)'!L81</f>
        <v>0</v>
      </c>
      <c r="T81" s="208">
        <f>'EnC1_2017-22_DEAL_ONF_Animation'!M81+'EnC2_2018-22_FEDER_ONF_Conserv'!M81+'EnC3_2019-21_OFB-DEAL_ONF_Coli'!M81+'EnC4_2018-20_MTE_ONF_MIGBio'!M81+'EnC5_2020_DEAL_Titè_IPA Desira'!M81+'Sol1_2018_DEAL_ONF_Lutte IC DSD'!M81+'Sol2_2019_DEAL_ONF_Lutte IC'!M81+'€8-xxxx(AAAA-AAAA)'!M81+'€9-xxxx(AAAA-AAAA)'!M81+'€10-xxxx(AAAA-AAAA)'!M81+'€11-xxxx(AAAA-AAAA)'!M81+'€12-xxxx(AAAA-AAAA)'!M81+'€13-xxxx(AAAA-AAAA)'!M81+'€14-xxxx(AAAA-AAAA)'!M81+'€15-xxxx(AAAA-AAAA)'!M81+'€16-xxxx(AAAA-AAAA)'!M81+'€17-xxxx(AAAA-AAAA)'!M81+'€18-xxxx(AAAA-AAAA)'!M81+'€19-xxxx(AAAA-AAAA)'!M81+'€20-xxxx(AAAA-AAAA)'!M81</f>
        <v>0</v>
      </c>
      <c r="U81" s="206">
        <f>'EnC1_2017-22_DEAL_ONF_Animation'!N81+'EnC2_2018-22_FEDER_ONF_Conserv'!N81+'EnC3_2019-21_OFB-DEAL_ONF_Coli'!N81+'EnC4_2018-20_MTE_ONF_MIGBio'!N81+'EnC5_2020_DEAL_Titè_IPA Desira'!N81+'Sol1_2018_DEAL_ONF_Lutte IC DSD'!N81+'Sol2_2019_DEAL_ONF_Lutte IC'!N81+'€8-xxxx(AAAA-AAAA)'!N81+'€9-xxxx(AAAA-AAAA)'!N81+'€10-xxxx(AAAA-AAAA)'!N81+'€11-xxxx(AAAA-AAAA)'!N81+'€12-xxxx(AAAA-AAAA)'!N81+'€13-xxxx(AAAA-AAAA)'!N81+'€14-xxxx(AAAA-AAAA)'!N81+'€15-xxxx(AAAA-AAAA)'!N81+'€16-xxxx(AAAA-AAAA)'!N81+'€17-xxxx(AAAA-AAAA)'!N81+'€18-xxxx(AAAA-AAAA)'!N81+'€19-xxxx(AAAA-AAAA)'!N81+'€20-xxxx(AAAA-AAAA)'!N81</f>
        <v>0</v>
      </c>
      <c r="V81" s="233">
        <f>'EnC1_2017-22_DEAL_ONF_Animation'!O81+'EnC2_2018-22_FEDER_ONF_Conserv'!O81+'EnC3_2019-21_OFB-DEAL_ONF_Coli'!O81+'EnC4_2018-20_MTE_ONF_MIGBio'!O81+'EnC5_2020_DEAL_Titè_IPA Desira'!O81+'Sol1_2018_DEAL_ONF_Lutte IC DSD'!O81+'Sol2_2019_DEAL_ONF_Lutte IC'!O81+'€8-xxxx(AAAA-AAAA)'!O81+'€9-xxxx(AAAA-AAAA)'!O81+'€10-xxxx(AAAA-AAAA)'!O81+'€11-xxxx(AAAA-AAAA)'!O81+'€12-xxxx(AAAA-AAAA)'!O81+'€13-xxxx(AAAA-AAAA)'!O81+'€14-xxxx(AAAA-AAAA)'!O81+'€15-xxxx(AAAA-AAAA)'!O81+'€16-xxxx(AAAA-AAAA)'!O81+'€17-xxxx(AAAA-AAAA)'!O81+'€18-xxxx(AAAA-AAAA)'!O81+'€19-xxxx(AAAA-AAAA)'!O81+'€20-xxxx(AAAA-AAAA)'!O81</f>
        <v>0</v>
      </c>
      <c r="W81" s="215">
        <f>'EnC1_2017-22_DEAL_ONF_Animation'!P81+'EnC2_2018-22_FEDER_ONF_Conserv'!P81+'EnC3_2019-21_OFB-DEAL_ONF_Coli'!P81+'EnC4_2018-20_MTE_ONF_MIGBio'!P81+'EnC5_2020_DEAL_Titè_IPA Desira'!P81+'Sol1_2018_DEAL_ONF_Lutte IC DSD'!P81+'Sol2_2019_DEAL_ONF_Lutte IC'!P81+'€8-xxxx(AAAA-AAAA)'!P81+'€9-xxxx(AAAA-AAAA)'!P81+'€10-xxxx(AAAA-AAAA)'!P81+'€11-xxxx(AAAA-AAAA)'!P81+'€12-xxxx(AAAA-AAAA)'!P81+'€13-xxxx(AAAA-AAAA)'!P81+'€14-xxxx(AAAA-AAAA)'!P81+'€15-xxxx(AAAA-AAAA)'!P81+'€16-xxxx(AAAA-AAAA)'!P81+'€17-xxxx(AAAA-AAAA)'!P81+'€18-xxxx(AAAA-AAAA)'!P81+'€19-xxxx(AAAA-AAAA)'!P81+'€20-xxxx(AAAA-AAAA)'!P81</f>
        <v>0</v>
      </c>
      <c r="X81" s="159">
        <f>'EnC1_2017-22_DEAL_ONF_Animation'!Q81+'EnC2_2018-22_FEDER_ONF_Conserv'!Q81+'EnC3_2019-21_OFB-DEAL_ONF_Coli'!Q81+'EnC4_2018-20_MTE_ONF_MIGBio'!Q81+'EnC5_2020_DEAL_Titè_IPA Desira'!Q81+'Sol1_2018_DEAL_ONF_Lutte IC DSD'!Q81+'Sol2_2019_DEAL_ONF_Lutte IC'!Q81+'€8-xxxx(AAAA-AAAA)'!Q81+'€9-xxxx(AAAA-AAAA)'!Q81+'€10-xxxx(AAAA-AAAA)'!Q81+'€11-xxxx(AAAA-AAAA)'!Q81+'€12-xxxx(AAAA-AAAA)'!Q81+'€13-xxxx(AAAA-AAAA)'!Q81+'€14-xxxx(AAAA-AAAA)'!Q81+'€15-xxxx(AAAA-AAAA)'!Q81+'€16-xxxx(AAAA-AAAA)'!Q81+'€17-xxxx(AAAA-AAAA)'!Q81+'€18-xxxx(AAAA-AAAA)'!Q81+'€19-xxxx(AAAA-AAAA)'!Q81+'€20-xxxx(AAAA-AAAA)'!Q81</f>
        <v>0</v>
      </c>
      <c r="Y81" s="215">
        <f>'EnC1_2017-22_DEAL_ONF_Animation'!R81+'EnC2_2018-22_FEDER_ONF_Conserv'!R81+'EnC3_2019-21_OFB-DEAL_ONF_Coli'!R81+'EnC4_2018-20_MTE_ONF_MIGBio'!R81+'EnC5_2020_DEAL_Titè_IPA Desira'!R81+'Sol1_2018_DEAL_ONF_Lutte IC DSD'!R81+'Sol2_2019_DEAL_ONF_Lutte IC'!R81+'€8-xxxx(AAAA-AAAA)'!R81+'€9-xxxx(AAAA-AAAA)'!R81+'€10-xxxx(AAAA-AAAA)'!R81+'€11-xxxx(AAAA-AAAA)'!R81+'€12-xxxx(AAAA-AAAA)'!R81+'€13-xxxx(AAAA-AAAA)'!R81+'€14-xxxx(AAAA-AAAA)'!R81+'€15-xxxx(AAAA-AAAA)'!R81+'€16-xxxx(AAAA-AAAA)'!R81+'€17-xxxx(AAAA-AAAA)'!R81+'€18-xxxx(AAAA-AAAA)'!R81+'€19-xxxx(AAAA-AAAA)'!R81+'€20-xxxx(AAAA-AAAA)'!R81</f>
        <v>0</v>
      </c>
      <c r="Z81" s="160">
        <f>'EnC1_2017-22_DEAL_ONF_Animation'!S81+'EnC2_2018-22_FEDER_ONF_Conserv'!S81+'EnC3_2019-21_OFB-DEAL_ONF_Coli'!S81+'EnC4_2018-20_MTE_ONF_MIGBio'!S81+'EnC5_2020_DEAL_Titè_IPA Desira'!S81+'Sol1_2018_DEAL_ONF_Lutte IC DSD'!S81+'Sol2_2019_DEAL_ONF_Lutte IC'!S81+'€8-xxxx(AAAA-AAAA)'!S81+'€9-xxxx(AAAA-AAAA)'!S81+'€10-xxxx(AAAA-AAAA)'!S81+'€11-xxxx(AAAA-AAAA)'!S81+'€12-xxxx(AAAA-AAAA)'!S81+'€13-xxxx(AAAA-AAAA)'!S81+'€14-xxxx(AAAA-AAAA)'!S81+'€15-xxxx(AAAA-AAAA)'!S81+'€16-xxxx(AAAA-AAAA)'!S81+'€17-xxxx(AAAA-AAAA)'!S81+'€18-xxxx(AAAA-AAAA)'!S81+'€19-xxxx(AAAA-AAAA)'!S81+'€20-xxxx(AAAA-AAAA)'!S81</f>
        <v>0</v>
      </c>
      <c r="AA81" s="609">
        <f>'EnC1_2017-22_DEAL_ONF_Animation'!T81+'EnC2_2018-22_FEDER_ONF_Conserv'!T81+'EnC3_2019-21_OFB-DEAL_ONF_Coli'!T81+'EnC4_2018-20_MTE_ONF_MIGBio'!T81+'EnC5_2020_DEAL_Titè_IPA Desira'!T81+'Sol1_2018_DEAL_ONF_Lutte IC DSD'!T81+'Sol2_2019_DEAL_ONF_Lutte IC'!T81+'€8-xxxx(AAAA-AAAA)'!T81+'€9-xxxx(AAAA-AAAA)'!T81+'€10-xxxx(AAAA-AAAA)'!T81+'€11-xxxx(AAAA-AAAA)'!T81+'€12-xxxx(AAAA-AAAA)'!T81+'€13-xxxx(AAAA-AAAA)'!T81+'€14-xxxx(AAAA-AAAA)'!T81+'€15-xxxx(AAAA-AAAA)'!T81+'€16-xxxx(AAAA-AAAA)'!T81+'€17-xxxx(AAAA-AAAA)'!T81+'€18-xxxx(AAAA-AAAA)'!T81+'€19-xxxx(AAAA-AAAA)'!T81+'€20-xxxx(AAAA-AAAA)'!T81</f>
        <v>0</v>
      </c>
      <c r="AB81" s="689">
        <f>'EnC1_2017-22_DEAL_ONF_Animation'!U81+'EnC2_2018-22_FEDER_ONF_Conserv'!U81+'EnC3_2019-21_OFB-DEAL_ONF_Coli'!U81+'EnC4_2018-20_MTE_ONF_MIGBio'!U81+'EnC5_2020_DEAL_Titè_IPA Desira'!U81+'Sol1_2018_DEAL_ONF_Lutte IC DSD'!U81+'Sol2_2019_DEAL_ONF_Lutte IC'!U81+'€8-xxxx(AAAA-AAAA)'!U81+'€9-xxxx(AAAA-AAAA)'!U81+'€10-xxxx(AAAA-AAAA)'!U81+'€11-xxxx(AAAA-AAAA)'!U81+'€12-xxxx(AAAA-AAAA)'!U81+'€13-xxxx(AAAA-AAAA)'!U81+'€14-xxxx(AAAA-AAAA)'!U81+'€15-xxxx(AAAA-AAAA)'!U81+'€16-xxxx(AAAA-AAAA)'!U81+'€17-xxxx(AAAA-AAAA)'!U81+'€18-xxxx(AAAA-AAAA)'!U81+'€19-xxxx(AAAA-AAAA)'!U81+'€20-xxxx(AAAA-AAAA)'!U81</f>
        <v>0</v>
      </c>
      <c r="AC81" s="634">
        <f>'EnC1_2017-22_DEAL_ONF_Animation'!V81+'EnC2_2018-22_FEDER_ONF_Conserv'!V81+'EnC3_2019-21_OFB-DEAL_ONF_Coli'!V81+'EnC4_2018-20_MTE_ONF_MIGBio'!V81+'EnC5_2020_DEAL_Titè_IPA Desira'!V81+'Sol1_2018_DEAL_ONF_Lutte IC DSD'!V81+'Sol2_2019_DEAL_ONF_Lutte IC'!V81+'€8-xxxx(AAAA-AAAA)'!V81+'€9-xxxx(AAAA-AAAA)'!V81+'€10-xxxx(AAAA-AAAA)'!V81+'€11-xxxx(AAAA-AAAA)'!V81+'€12-xxxx(AAAA-AAAA)'!V81+'€13-xxxx(AAAA-AAAA)'!V81+'€14-xxxx(AAAA-AAAA)'!V81+'€15-xxxx(AAAA-AAAA)'!V81+'€16-xxxx(AAAA-AAAA)'!V81+'€17-xxxx(AAAA-AAAA)'!V81+'€18-xxxx(AAAA-AAAA)'!V81+'€19-xxxx(AAAA-AAAA)'!V81+'€20-xxxx(AAAA-AAAA)'!V81</f>
        <v>0</v>
      </c>
      <c r="AD81" s="649">
        <f>'EnC1_2017-22_DEAL_ONF_Animation'!W81+'EnC2_2018-22_FEDER_ONF_Conserv'!W81+'EnC3_2019-21_OFB-DEAL_ONF_Coli'!W81+'EnC4_2018-20_MTE_ONF_MIGBio'!W81+'EnC5_2020_DEAL_Titè_IPA Desira'!W81+'Sol1_2018_DEAL_ONF_Lutte IC DSD'!W81+'Sol2_2019_DEAL_ONF_Lutte IC'!W81+'€8-xxxx(AAAA-AAAA)'!W81+'€9-xxxx(AAAA-AAAA)'!W81+'€10-xxxx(AAAA-AAAA)'!W81+'€11-xxxx(AAAA-AAAA)'!W81+'€12-xxxx(AAAA-AAAA)'!W81+'€13-xxxx(AAAA-AAAA)'!W81+'€14-xxxx(AAAA-AAAA)'!W81+'€15-xxxx(AAAA-AAAA)'!W81+'€16-xxxx(AAAA-AAAA)'!W81+'€17-xxxx(AAAA-AAAA)'!W81+'€18-xxxx(AAAA-AAAA)'!W81+'€19-xxxx(AAAA-AAAA)'!W81+'€20-xxxx(AAAA-AAAA)'!W81</f>
        <v>0</v>
      </c>
      <c r="AE81" s="634">
        <f>'EnC1_2017-22_DEAL_ONF_Animation'!X81+'EnC2_2018-22_FEDER_ONF_Conserv'!X81+'EnC3_2019-21_OFB-DEAL_ONF_Coli'!X81+'EnC4_2018-20_MTE_ONF_MIGBio'!X81+'EnC5_2020_DEAL_Titè_IPA Desira'!X81+'Sol1_2018_DEAL_ONF_Lutte IC DSD'!X81+'Sol2_2019_DEAL_ONF_Lutte IC'!X81+'€8-xxxx(AAAA-AAAA)'!X81+'€9-xxxx(AAAA-AAAA)'!X81+'€10-xxxx(AAAA-AAAA)'!X81+'€11-xxxx(AAAA-AAAA)'!X81+'€12-xxxx(AAAA-AAAA)'!X81+'€13-xxxx(AAAA-AAAA)'!X81+'€14-xxxx(AAAA-AAAA)'!X81+'€15-xxxx(AAAA-AAAA)'!X81+'€16-xxxx(AAAA-AAAA)'!X81+'€17-xxxx(AAAA-AAAA)'!X81+'€18-xxxx(AAAA-AAAA)'!X81+'€19-xxxx(AAAA-AAAA)'!X81+'€20-xxxx(AAAA-AAAA)'!X81</f>
        <v>0</v>
      </c>
      <c r="AF81" s="612">
        <f>'EnC1_2017-22_DEAL_ONF_Animation'!Y81+'EnC2_2018-22_FEDER_ONF_Conserv'!Y81+'EnC3_2019-21_OFB-DEAL_ONF_Coli'!Y81+'EnC4_2018-20_MTE_ONF_MIGBio'!Y81+'EnC5_2020_DEAL_Titè_IPA Desira'!Y81+'Sol1_2018_DEAL_ONF_Lutte IC DSD'!Y81+'Sol2_2019_DEAL_ONF_Lutte IC'!Y81+'€8-xxxx(AAAA-AAAA)'!Y81+'€9-xxxx(AAAA-AAAA)'!Y81+'€10-xxxx(AAAA-AAAA)'!Y81+'€11-xxxx(AAAA-AAAA)'!Y81+'€12-xxxx(AAAA-AAAA)'!Y81+'€13-xxxx(AAAA-AAAA)'!Y81+'€14-xxxx(AAAA-AAAA)'!Y81+'€15-xxxx(AAAA-AAAA)'!Y81+'€16-xxxx(AAAA-AAAA)'!Y81+'€17-xxxx(AAAA-AAAA)'!Y81+'€18-xxxx(AAAA-AAAA)'!Y81+'€19-xxxx(AAAA-AAAA)'!Y81+'€20-xxxx(AAAA-AAAA)'!Y81</f>
        <v>0</v>
      </c>
      <c r="AG81" s="613">
        <f t="shared" si="58"/>
        <v>-20000</v>
      </c>
      <c r="AH81" s="689">
        <f t="shared" si="48"/>
        <v>0</v>
      </c>
      <c r="AI81" s="636">
        <f t="shared" si="60"/>
        <v>-10000</v>
      </c>
      <c r="AJ81" s="649">
        <f t="shared" si="61"/>
        <v>0</v>
      </c>
      <c r="AK81" s="636">
        <f t="shared" si="62"/>
        <v>-10000</v>
      </c>
      <c r="AL81" s="688">
        <f t="shared" si="63"/>
        <v>0</v>
      </c>
      <c r="AM81" s="615">
        <f t="shared" si="64"/>
        <v>-20000</v>
      </c>
      <c r="AN81" s="690">
        <f t="shared" si="65"/>
        <v>0</v>
      </c>
      <c r="AO81" s="636">
        <f t="shared" si="66"/>
        <v>-10000</v>
      </c>
      <c r="AP81" s="649">
        <f t="shared" si="67"/>
        <v>0</v>
      </c>
      <c r="AQ81" s="636">
        <f t="shared" si="68"/>
        <v>-10000</v>
      </c>
      <c r="AR81" s="651">
        <f t="shared" si="69"/>
        <v>0</v>
      </c>
      <c r="AS81" s="47"/>
      <c r="AT81" s="25"/>
      <c r="AU81" s="25"/>
    </row>
    <row r="82" spans="1:47" s="38" customFormat="1" ht="12.5" customHeight="1">
      <c r="A82" s="23"/>
      <c r="B82" s="1116"/>
      <c r="C82" s="1162"/>
      <c r="D82" s="1119"/>
      <c r="E82" s="1122"/>
      <c r="F82" s="1135"/>
      <c r="G82" s="497" t="s">
        <v>108</v>
      </c>
      <c r="H82" s="835"/>
      <c r="I82" s="864"/>
      <c r="J82" s="842"/>
      <c r="K82" s="856"/>
      <c r="L82" s="842"/>
      <c r="M82" s="857"/>
      <c r="N82" s="497" t="s">
        <v>108</v>
      </c>
      <c r="O82" s="209">
        <f>'EnC1_2017-22_DEAL_ONF_Animation'!H82+'EnC2_2018-22_FEDER_ONF_Conserv'!H82+'EnC3_2019-21_OFB-DEAL_ONF_Coli'!H82+'EnC4_2018-20_MTE_ONF_MIGBio'!H82+'EnC5_2020_DEAL_Titè_IPA Desira'!H82+'Sol1_2018_DEAL_ONF_Lutte IC DSD'!H82+'Sol2_2019_DEAL_ONF_Lutte IC'!H82+'€8-xxxx(AAAA-AAAA)'!H82+'€9-xxxx(AAAA-AAAA)'!H82+'€10-xxxx(AAAA-AAAA)'!H82+'€11-xxxx(AAAA-AAAA)'!H82+'€12-xxxx(AAAA-AAAA)'!H82+'€13-xxxx(AAAA-AAAA)'!H82+'€14-xxxx(AAAA-AAAA)'!H82+'€15-xxxx(AAAA-AAAA)'!H82+'€16-xxxx(AAAA-AAAA)'!H82+'€17-xxxx(AAAA-AAAA)'!H82+'€18-xxxx(AAAA-AAAA)'!H82+'€19-xxxx(AAAA-AAAA)'!H82+'€20-xxxx(AAAA-AAAA)'!H82</f>
        <v>0</v>
      </c>
      <c r="P82" s="234">
        <f>'EnC1_2017-22_DEAL_ONF_Animation'!I82+'EnC2_2018-22_FEDER_ONF_Conserv'!I82+'EnC3_2019-21_OFB-DEAL_ONF_Coli'!I82+'EnC4_2018-20_MTE_ONF_MIGBio'!I82+'EnC5_2020_DEAL_Titè_IPA Desira'!I82+'Sol1_2018_DEAL_ONF_Lutte IC DSD'!I82+'Sol2_2019_DEAL_ONF_Lutte IC'!I82+'€8-xxxx(AAAA-AAAA)'!I82+'€9-xxxx(AAAA-AAAA)'!I82+'€10-xxxx(AAAA-AAAA)'!I82+'€11-xxxx(AAAA-AAAA)'!I82+'€12-xxxx(AAAA-AAAA)'!I82+'€13-xxxx(AAAA-AAAA)'!I82+'€14-xxxx(AAAA-AAAA)'!I82+'€15-xxxx(AAAA-AAAA)'!I82+'€16-xxxx(AAAA-AAAA)'!I82+'€17-xxxx(AAAA-AAAA)'!I82+'€18-xxxx(AAAA-AAAA)'!I82+'€19-xxxx(AAAA-AAAA)'!I82+'€20-xxxx(AAAA-AAAA)'!I82</f>
        <v>0</v>
      </c>
      <c r="Q82" s="218">
        <f>'EnC1_2017-22_DEAL_ONF_Animation'!J82+'EnC2_2018-22_FEDER_ONF_Conserv'!J82+'EnC3_2019-21_OFB-DEAL_ONF_Coli'!J82+'EnC4_2018-20_MTE_ONF_MIGBio'!J82+'EnC5_2020_DEAL_Titè_IPA Desira'!J82+'Sol1_2018_DEAL_ONF_Lutte IC DSD'!J82+'Sol2_2019_DEAL_ONF_Lutte IC'!J82+'€8-xxxx(AAAA-AAAA)'!J82+'€9-xxxx(AAAA-AAAA)'!J82+'€10-xxxx(AAAA-AAAA)'!J82+'€11-xxxx(AAAA-AAAA)'!J82+'€12-xxxx(AAAA-AAAA)'!J82+'€13-xxxx(AAAA-AAAA)'!J82+'€14-xxxx(AAAA-AAAA)'!J82+'€15-xxxx(AAAA-AAAA)'!J82+'€16-xxxx(AAAA-AAAA)'!J82+'€17-xxxx(AAAA-AAAA)'!J82+'€18-xxxx(AAAA-AAAA)'!J82+'€19-xxxx(AAAA-AAAA)'!J82+'€20-xxxx(AAAA-AAAA)'!J82</f>
        <v>0</v>
      </c>
      <c r="R82" s="163">
        <f>'EnC1_2017-22_DEAL_ONF_Animation'!K82+'EnC2_2018-22_FEDER_ONF_Conserv'!K82+'EnC3_2019-21_OFB-DEAL_ONF_Coli'!K82+'EnC4_2018-20_MTE_ONF_MIGBio'!K82+'EnC5_2020_DEAL_Titè_IPA Desira'!K82+'Sol1_2018_DEAL_ONF_Lutte IC DSD'!K82+'Sol2_2019_DEAL_ONF_Lutte IC'!K82+'€8-xxxx(AAAA-AAAA)'!K82+'€9-xxxx(AAAA-AAAA)'!K82+'€10-xxxx(AAAA-AAAA)'!K82+'€11-xxxx(AAAA-AAAA)'!K82+'€12-xxxx(AAAA-AAAA)'!K82+'€13-xxxx(AAAA-AAAA)'!K82+'€14-xxxx(AAAA-AAAA)'!K82+'€15-xxxx(AAAA-AAAA)'!K82+'€16-xxxx(AAAA-AAAA)'!K82+'€17-xxxx(AAAA-AAAA)'!K82+'€18-xxxx(AAAA-AAAA)'!K82+'€19-xxxx(AAAA-AAAA)'!K82+'€20-xxxx(AAAA-AAAA)'!K82</f>
        <v>0</v>
      </c>
      <c r="S82" s="218">
        <f>'EnC1_2017-22_DEAL_ONF_Animation'!L82+'EnC2_2018-22_FEDER_ONF_Conserv'!L82+'EnC3_2019-21_OFB-DEAL_ONF_Coli'!L82+'EnC4_2018-20_MTE_ONF_MIGBio'!L82+'EnC5_2020_DEAL_Titè_IPA Desira'!L82+'Sol1_2018_DEAL_ONF_Lutte IC DSD'!L82+'Sol2_2019_DEAL_ONF_Lutte IC'!L82+'€8-xxxx(AAAA-AAAA)'!L82+'€9-xxxx(AAAA-AAAA)'!L82+'€10-xxxx(AAAA-AAAA)'!L82+'€11-xxxx(AAAA-AAAA)'!L82+'€12-xxxx(AAAA-AAAA)'!L82+'€13-xxxx(AAAA-AAAA)'!L82+'€14-xxxx(AAAA-AAAA)'!L82+'€15-xxxx(AAAA-AAAA)'!L82+'€16-xxxx(AAAA-AAAA)'!L82+'€17-xxxx(AAAA-AAAA)'!L82+'€18-xxxx(AAAA-AAAA)'!L82+'€19-xxxx(AAAA-AAAA)'!L82+'€20-xxxx(AAAA-AAAA)'!L82</f>
        <v>0</v>
      </c>
      <c r="T82" s="211">
        <f>'EnC1_2017-22_DEAL_ONF_Animation'!M82+'EnC2_2018-22_FEDER_ONF_Conserv'!M82+'EnC3_2019-21_OFB-DEAL_ONF_Coli'!M82+'EnC4_2018-20_MTE_ONF_MIGBio'!M82+'EnC5_2020_DEAL_Titè_IPA Desira'!M82+'Sol1_2018_DEAL_ONF_Lutte IC DSD'!M82+'Sol2_2019_DEAL_ONF_Lutte IC'!M82+'€8-xxxx(AAAA-AAAA)'!M82+'€9-xxxx(AAAA-AAAA)'!M82+'€10-xxxx(AAAA-AAAA)'!M82+'€11-xxxx(AAAA-AAAA)'!M82+'€12-xxxx(AAAA-AAAA)'!M82+'€13-xxxx(AAAA-AAAA)'!M82+'€14-xxxx(AAAA-AAAA)'!M82+'€15-xxxx(AAAA-AAAA)'!M82+'€16-xxxx(AAAA-AAAA)'!M82+'€17-xxxx(AAAA-AAAA)'!M82+'€18-xxxx(AAAA-AAAA)'!M82+'€19-xxxx(AAAA-AAAA)'!M82+'€20-xxxx(AAAA-AAAA)'!M82</f>
        <v>0</v>
      </c>
      <c r="U82" s="209">
        <f>'EnC1_2017-22_DEAL_ONF_Animation'!N82+'EnC2_2018-22_FEDER_ONF_Conserv'!N82+'EnC3_2019-21_OFB-DEAL_ONF_Coli'!N82+'EnC4_2018-20_MTE_ONF_MIGBio'!N82+'EnC5_2020_DEAL_Titè_IPA Desira'!N82+'Sol1_2018_DEAL_ONF_Lutte IC DSD'!N82+'Sol2_2019_DEAL_ONF_Lutte IC'!N82+'€8-xxxx(AAAA-AAAA)'!N82+'€9-xxxx(AAAA-AAAA)'!N82+'€10-xxxx(AAAA-AAAA)'!N82+'€11-xxxx(AAAA-AAAA)'!N82+'€12-xxxx(AAAA-AAAA)'!N82+'€13-xxxx(AAAA-AAAA)'!N82+'€14-xxxx(AAAA-AAAA)'!N82+'€15-xxxx(AAAA-AAAA)'!N82+'€16-xxxx(AAAA-AAAA)'!N82+'€17-xxxx(AAAA-AAAA)'!N82+'€18-xxxx(AAAA-AAAA)'!N82+'€19-xxxx(AAAA-AAAA)'!N82+'€20-xxxx(AAAA-AAAA)'!N82</f>
        <v>0</v>
      </c>
      <c r="V82" s="234">
        <f>'EnC1_2017-22_DEAL_ONF_Animation'!O82+'EnC2_2018-22_FEDER_ONF_Conserv'!O82+'EnC3_2019-21_OFB-DEAL_ONF_Coli'!O82+'EnC4_2018-20_MTE_ONF_MIGBio'!O82+'EnC5_2020_DEAL_Titè_IPA Desira'!O82+'Sol1_2018_DEAL_ONF_Lutte IC DSD'!O82+'Sol2_2019_DEAL_ONF_Lutte IC'!O82+'€8-xxxx(AAAA-AAAA)'!O82+'€9-xxxx(AAAA-AAAA)'!O82+'€10-xxxx(AAAA-AAAA)'!O82+'€11-xxxx(AAAA-AAAA)'!O82+'€12-xxxx(AAAA-AAAA)'!O82+'€13-xxxx(AAAA-AAAA)'!O82+'€14-xxxx(AAAA-AAAA)'!O82+'€15-xxxx(AAAA-AAAA)'!O82+'€16-xxxx(AAAA-AAAA)'!O82+'€17-xxxx(AAAA-AAAA)'!O82+'€18-xxxx(AAAA-AAAA)'!O82+'€19-xxxx(AAAA-AAAA)'!O82+'€20-xxxx(AAAA-AAAA)'!O82</f>
        <v>0</v>
      </c>
      <c r="W82" s="218">
        <f>'EnC1_2017-22_DEAL_ONF_Animation'!P82+'EnC2_2018-22_FEDER_ONF_Conserv'!P82+'EnC3_2019-21_OFB-DEAL_ONF_Coli'!P82+'EnC4_2018-20_MTE_ONF_MIGBio'!P82+'EnC5_2020_DEAL_Titè_IPA Desira'!P82+'Sol1_2018_DEAL_ONF_Lutte IC DSD'!P82+'Sol2_2019_DEAL_ONF_Lutte IC'!P82+'€8-xxxx(AAAA-AAAA)'!P82+'€9-xxxx(AAAA-AAAA)'!P82+'€10-xxxx(AAAA-AAAA)'!P82+'€11-xxxx(AAAA-AAAA)'!P82+'€12-xxxx(AAAA-AAAA)'!P82+'€13-xxxx(AAAA-AAAA)'!P82+'€14-xxxx(AAAA-AAAA)'!P82+'€15-xxxx(AAAA-AAAA)'!P82+'€16-xxxx(AAAA-AAAA)'!P82+'€17-xxxx(AAAA-AAAA)'!P82+'€18-xxxx(AAAA-AAAA)'!P82+'€19-xxxx(AAAA-AAAA)'!P82+'€20-xxxx(AAAA-AAAA)'!P82</f>
        <v>0</v>
      </c>
      <c r="X82" s="163">
        <f>'EnC1_2017-22_DEAL_ONF_Animation'!Q82+'EnC2_2018-22_FEDER_ONF_Conserv'!Q82+'EnC3_2019-21_OFB-DEAL_ONF_Coli'!Q82+'EnC4_2018-20_MTE_ONF_MIGBio'!Q82+'EnC5_2020_DEAL_Titè_IPA Desira'!Q82+'Sol1_2018_DEAL_ONF_Lutte IC DSD'!Q82+'Sol2_2019_DEAL_ONF_Lutte IC'!Q82+'€8-xxxx(AAAA-AAAA)'!Q82+'€9-xxxx(AAAA-AAAA)'!Q82+'€10-xxxx(AAAA-AAAA)'!Q82+'€11-xxxx(AAAA-AAAA)'!Q82+'€12-xxxx(AAAA-AAAA)'!Q82+'€13-xxxx(AAAA-AAAA)'!Q82+'€14-xxxx(AAAA-AAAA)'!Q82+'€15-xxxx(AAAA-AAAA)'!Q82+'€16-xxxx(AAAA-AAAA)'!Q82+'€17-xxxx(AAAA-AAAA)'!Q82+'€18-xxxx(AAAA-AAAA)'!Q82+'€19-xxxx(AAAA-AAAA)'!Q82+'€20-xxxx(AAAA-AAAA)'!Q82</f>
        <v>0</v>
      </c>
      <c r="Y82" s="218">
        <f>'EnC1_2017-22_DEAL_ONF_Animation'!R82+'EnC2_2018-22_FEDER_ONF_Conserv'!R82+'EnC3_2019-21_OFB-DEAL_ONF_Coli'!R82+'EnC4_2018-20_MTE_ONF_MIGBio'!R82+'EnC5_2020_DEAL_Titè_IPA Desira'!R82+'Sol1_2018_DEAL_ONF_Lutte IC DSD'!R82+'Sol2_2019_DEAL_ONF_Lutte IC'!R82+'€8-xxxx(AAAA-AAAA)'!R82+'€9-xxxx(AAAA-AAAA)'!R82+'€10-xxxx(AAAA-AAAA)'!R82+'€11-xxxx(AAAA-AAAA)'!R82+'€12-xxxx(AAAA-AAAA)'!R82+'€13-xxxx(AAAA-AAAA)'!R82+'€14-xxxx(AAAA-AAAA)'!R82+'€15-xxxx(AAAA-AAAA)'!R82+'€16-xxxx(AAAA-AAAA)'!R82+'€17-xxxx(AAAA-AAAA)'!R82+'€18-xxxx(AAAA-AAAA)'!R82+'€19-xxxx(AAAA-AAAA)'!R82+'€20-xxxx(AAAA-AAAA)'!R82</f>
        <v>0</v>
      </c>
      <c r="Z82" s="164">
        <f>'EnC1_2017-22_DEAL_ONF_Animation'!S82+'EnC2_2018-22_FEDER_ONF_Conserv'!S82+'EnC3_2019-21_OFB-DEAL_ONF_Coli'!S82+'EnC4_2018-20_MTE_ONF_MIGBio'!S82+'EnC5_2020_DEAL_Titè_IPA Desira'!S82+'Sol1_2018_DEAL_ONF_Lutte IC DSD'!S82+'Sol2_2019_DEAL_ONF_Lutte IC'!S82+'€8-xxxx(AAAA-AAAA)'!S82+'€9-xxxx(AAAA-AAAA)'!S82+'€10-xxxx(AAAA-AAAA)'!S82+'€11-xxxx(AAAA-AAAA)'!S82+'€12-xxxx(AAAA-AAAA)'!S82+'€13-xxxx(AAAA-AAAA)'!S82+'€14-xxxx(AAAA-AAAA)'!S82+'€15-xxxx(AAAA-AAAA)'!S82+'€16-xxxx(AAAA-AAAA)'!S82+'€17-xxxx(AAAA-AAAA)'!S82+'€18-xxxx(AAAA-AAAA)'!S82+'€19-xxxx(AAAA-AAAA)'!S82+'€20-xxxx(AAAA-AAAA)'!S82</f>
        <v>0</v>
      </c>
      <c r="AA82" s="617">
        <f>'EnC1_2017-22_DEAL_ONF_Animation'!T82+'EnC2_2018-22_FEDER_ONF_Conserv'!T82+'EnC3_2019-21_OFB-DEAL_ONF_Coli'!T82+'EnC4_2018-20_MTE_ONF_MIGBio'!T82+'EnC5_2020_DEAL_Titè_IPA Desira'!T82+'Sol1_2018_DEAL_ONF_Lutte IC DSD'!T82+'Sol2_2019_DEAL_ONF_Lutte IC'!T82+'€8-xxxx(AAAA-AAAA)'!T82+'€9-xxxx(AAAA-AAAA)'!T82+'€10-xxxx(AAAA-AAAA)'!T82+'€11-xxxx(AAAA-AAAA)'!T82+'€12-xxxx(AAAA-AAAA)'!T82+'€13-xxxx(AAAA-AAAA)'!T82+'€14-xxxx(AAAA-AAAA)'!T82+'€15-xxxx(AAAA-AAAA)'!T82+'€16-xxxx(AAAA-AAAA)'!T82+'€17-xxxx(AAAA-AAAA)'!T82+'€18-xxxx(AAAA-AAAA)'!T82+'€19-xxxx(AAAA-AAAA)'!T82+'€20-xxxx(AAAA-AAAA)'!T82</f>
        <v>0</v>
      </c>
      <c r="AB82" s="691">
        <f>'EnC1_2017-22_DEAL_ONF_Animation'!U82+'EnC2_2018-22_FEDER_ONF_Conserv'!U82+'EnC3_2019-21_OFB-DEAL_ONF_Coli'!U82+'EnC4_2018-20_MTE_ONF_MIGBio'!U82+'EnC5_2020_DEAL_Titè_IPA Desira'!U82+'Sol1_2018_DEAL_ONF_Lutte IC DSD'!U82+'Sol2_2019_DEAL_ONF_Lutte IC'!U82+'€8-xxxx(AAAA-AAAA)'!U82+'€9-xxxx(AAAA-AAAA)'!U82+'€10-xxxx(AAAA-AAAA)'!U82+'€11-xxxx(AAAA-AAAA)'!U82+'€12-xxxx(AAAA-AAAA)'!U82+'€13-xxxx(AAAA-AAAA)'!U82+'€14-xxxx(AAAA-AAAA)'!U82+'€15-xxxx(AAAA-AAAA)'!U82+'€16-xxxx(AAAA-AAAA)'!U82+'€17-xxxx(AAAA-AAAA)'!U82+'€18-xxxx(AAAA-AAAA)'!U82+'€19-xxxx(AAAA-AAAA)'!U82+'€20-xxxx(AAAA-AAAA)'!U82</f>
        <v>0</v>
      </c>
      <c r="AC82" s="639">
        <f>'EnC1_2017-22_DEAL_ONF_Animation'!V82+'EnC2_2018-22_FEDER_ONF_Conserv'!V82+'EnC3_2019-21_OFB-DEAL_ONF_Coli'!V82+'EnC4_2018-20_MTE_ONF_MIGBio'!V82+'EnC5_2020_DEAL_Titè_IPA Desira'!V82+'Sol1_2018_DEAL_ONF_Lutte IC DSD'!V82+'Sol2_2019_DEAL_ONF_Lutte IC'!V82+'€8-xxxx(AAAA-AAAA)'!V82+'€9-xxxx(AAAA-AAAA)'!V82+'€10-xxxx(AAAA-AAAA)'!V82+'€11-xxxx(AAAA-AAAA)'!V82+'€12-xxxx(AAAA-AAAA)'!V82+'€13-xxxx(AAAA-AAAA)'!V82+'€14-xxxx(AAAA-AAAA)'!V82+'€15-xxxx(AAAA-AAAA)'!V82+'€16-xxxx(AAAA-AAAA)'!V82+'€17-xxxx(AAAA-AAAA)'!V82+'€18-xxxx(AAAA-AAAA)'!V82+'€19-xxxx(AAAA-AAAA)'!V82+'€20-xxxx(AAAA-AAAA)'!V82</f>
        <v>0</v>
      </c>
      <c r="AD82" s="652">
        <f>'EnC1_2017-22_DEAL_ONF_Animation'!W82+'EnC2_2018-22_FEDER_ONF_Conserv'!W82+'EnC3_2019-21_OFB-DEAL_ONF_Coli'!W82+'EnC4_2018-20_MTE_ONF_MIGBio'!W82+'EnC5_2020_DEAL_Titè_IPA Desira'!W82+'Sol1_2018_DEAL_ONF_Lutte IC DSD'!W82+'Sol2_2019_DEAL_ONF_Lutte IC'!W82+'€8-xxxx(AAAA-AAAA)'!W82+'€9-xxxx(AAAA-AAAA)'!W82+'€10-xxxx(AAAA-AAAA)'!W82+'€11-xxxx(AAAA-AAAA)'!W82+'€12-xxxx(AAAA-AAAA)'!W82+'€13-xxxx(AAAA-AAAA)'!W82+'€14-xxxx(AAAA-AAAA)'!W82+'€15-xxxx(AAAA-AAAA)'!W82+'€16-xxxx(AAAA-AAAA)'!W82+'€17-xxxx(AAAA-AAAA)'!W82+'€18-xxxx(AAAA-AAAA)'!W82+'€19-xxxx(AAAA-AAAA)'!W82+'€20-xxxx(AAAA-AAAA)'!W82</f>
        <v>0</v>
      </c>
      <c r="AE82" s="639">
        <f>'EnC1_2017-22_DEAL_ONF_Animation'!X82+'EnC2_2018-22_FEDER_ONF_Conserv'!X82+'EnC3_2019-21_OFB-DEAL_ONF_Coli'!X82+'EnC4_2018-20_MTE_ONF_MIGBio'!X82+'EnC5_2020_DEAL_Titè_IPA Desira'!X82+'Sol1_2018_DEAL_ONF_Lutte IC DSD'!X82+'Sol2_2019_DEAL_ONF_Lutte IC'!X82+'€8-xxxx(AAAA-AAAA)'!X82+'€9-xxxx(AAAA-AAAA)'!X82+'€10-xxxx(AAAA-AAAA)'!X82+'€11-xxxx(AAAA-AAAA)'!X82+'€12-xxxx(AAAA-AAAA)'!X82+'€13-xxxx(AAAA-AAAA)'!X82+'€14-xxxx(AAAA-AAAA)'!X82+'€15-xxxx(AAAA-AAAA)'!X82+'€16-xxxx(AAAA-AAAA)'!X82+'€17-xxxx(AAAA-AAAA)'!X82+'€18-xxxx(AAAA-AAAA)'!X82+'€19-xxxx(AAAA-AAAA)'!X82+'€20-xxxx(AAAA-AAAA)'!X82</f>
        <v>0</v>
      </c>
      <c r="AF82" s="620">
        <f>'EnC1_2017-22_DEAL_ONF_Animation'!Y82+'EnC2_2018-22_FEDER_ONF_Conserv'!Y82+'EnC3_2019-21_OFB-DEAL_ONF_Coli'!Y82+'EnC4_2018-20_MTE_ONF_MIGBio'!Y82+'EnC5_2020_DEAL_Titè_IPA Desira'!Y82+'Sol1_2018_DEAL_ONF_Lutte IC DSD'!Y82+'Sol2_2019_DEAL_ONF_Lutte IC'!Y82+'€8-xxxx(AAAA-AAAA)'!Y82+'€9-xxxx(AAAA-AAAA)'!Y82+'€10-xxxx(AAAA-AAAA)'!Y82+'€11-xxxx(AAAA-AAAA)'!Y82+'€12-xxxx(AAAA-AAAA)'!Y82+'€13-xxxx(AAAA-AAAA)'!Y82+'€14-xxxx(AAAA-AAAA)'!Y82+'€15-xxxx(AAAA-AAAA)'!Y82+'€16-xxxx(AAAA-AAAA)'!Y82+'€17-xxxx(AAAA-AAAA)'!Y82+'€18-xxxx(AAAA-AAAA)'!Y82+'€19-xxxx(AAAA-AAAA)'!Y82+'€20-xxxx(AAAA-AAAA)'!Y82</f>
        <v>0</v>
      </c>
      <c r="AG82" s="621">
        <f t="shared" si="58"/>
        <v>0</v>
      </c>
      <c r="AH82" s="691">
        <f t="shared" si="48"/>
        <v>0</v>
      </c>
      <c r="AI82" s="641">
        <f t="shared" si="60"/>
        <v>0</v>
      </c>
      <c r="AJ82" s="652">
        <f t="shared" si="61"/>
        <v>0</v>
      </c>
      <c r="AK82" s="641">
        <f t="shared" si="62"/>
        <v>0</v>
      </c>
      <c r="AL82" s="682">
        <f t="shared" si="63"/>
        <v>0</v>
      </c>
      <c r="AM82" s="623">
        <f t="shared" si="64"/>
        <v>0</v>
      </c>
      <c r="AN82" s="692">
        <f t="shared" si="65"/>
        <v>0</v>
      </c>
      <c r="AO82" s="641">
        <f t="shared" si="66"/>
        <v>0</v>
      </c>
      <c r="AP82" s="652">
        <f t="shared" si="67"/>
        <v>0</v>
      </c>
      <c r="AQ82" s="641">
        <f t="shared" si="68"/>
        <v>0</v>
      </c>
      <c r="AR82" s="654">
        <f t="shared" si="69"/>
        <v>0</v>
      </c>
      <c r="AS82" s="44"/>
      <c r="AT82" s="25"/>
      <c r="AU82" s="25"/>
    </row>
    <row r="83" spans="1:47" s="38" customFormat="1" ht="12.65" customHeight="1">
      <c r="A83" s="23"/>
      <c r="B83" s="1116"/>
      <c r="C83" s="1162"/>
      <c r="D83" s="1119"/>
      <c r="E83" s="1122"/>
      <c r="F83" s="1135"/>
      <c r="G83" s="498" t="s">
        <v>109</v>
      </c>
      <c r="H83" s="861"/>
      <c r="I83" s="864"/>
      <c r="J83" s="844"/>
      <c r="K83" s="856"/>
      <c r="L83" s="844"/>
      <c r="M83" s="857"/>
      <c r="N83" s="498" t="s">
        <v>109</v>
      </c>
      <c r="O83" s="212">
        <f>'EnC1_2017-22_DEAL_ONF_Animation'!H83+'EnC2_2018-22_FEDER_ONF_Conserv'!H83+'EnC3_2019-21_OFB-DEAL_ONF_Coli'!H83+'EnC4_2018-20_MTE_ONF_MIGBio'!H83+'EnC5_2020_DEAL_Titè_IPA Desira'!H83+'Sol1_2018_DEAL_ONF_Lutte IC DSD'!H83+'Sol2_2019_DEAL_ONF_Lutte IC'!H83+'€8-xxxx(AAAA-AAAA)'!H83+'€9-xxxx(AAAA-AAAA)'!H83+'€10-xxxx(AAAA-AAAA)'!H83+'€11-xxxx(AAAA-AAAA)'!H83+'€12-xxxx(AAAA-AAAA)'!H83+'€13-xxxx(AAAA-AAAA)'!H83+'€14-xxxx(AAAA-AAAA)'!H83+'€15-xxxx(AAAA-AAAA)'!H83+'€16-xxxx(AAAA-AAAA)'!H83+'€17-xxxx(AAAA-AAAA)'!H83+'€18-xxxx(AAAA-AAAA)'!H83+'€19-xxxx(AAAA-AAAA)'!H83+'€20-xxxx(AAAA-AAAA)'!H83</f>
        <v>0</v>
      </c>
      <c r="P83" s="242">
        <f>'EnC1_2017-22_DEAL_ONF_Animation'!I83+'EnC2_2018-22_FEDER_ONF_Conserv'!I83+'EnC3_2019-21_OFB-DEAL_ONF_Coli'!I83+'EnC4_2018-20_MTE_ONF_MIGBio'!I83+'EnC5_2020_DEAL_Titè_IPA Desira'!I83+'Sol1_2018_DEAL_ONF_Lutte IC DSD'!I83+'Sol2_2019_DEAL_ONF_Lutte IC'!I83+'€8-xxxx(AAAA-AAAA)'!I83+'€9-xxxx(AAAA-AAAA)'!I83+'€10-xxxx(AAAA-AAAA)'!I83+'€11-xxxx(AAAA-AAAA)'!I83+'€12-xxxx(AAAA-AAAA)'!I83+'€13-xxxx(AAAA-AAAA)'!I83+'€14-xxxx(AAAA-AAAA)'!I83+'€15-xxxx(AAAA-AAAA)'!I83+'€16-xxxx(AAAA-AAAA)'!I83+'€17-xxxx(AAAA-AAAA)'!I83+'€18-xxxx(AAAA-AAAA)'!I83+'€19-xxxx(AAAA-AAAA)'!I83+'€20-xxxx(AAAA-AAAA)'!I83</f>
        <v>0</v>
      </c>
      <c r="Q83" s="221">
        <f>'EnC1_2017-22_DEAL_ONF_Animation'!J83+'EnC2_2018-22_FEDER_ONF_Conserv'!J83+'EnC3_2019-21_OFB-DEAL_ONF_Coli'!J83+'EnC4_2018-20_MTE_ONF_MIGBio'!J83+'EnC5_2020_DEAL_Titè_IPA Desira'!J83+'Sol1_2018_DEAL_ONF_Lutte IC DSD'!J83+'Sol2_2019_DEAL_ONF_Lutte IC'!J83+'€8-xxxx(AAAA-AAAA)'!J83+'€9-xxxx(AAAA-AAAA)'!J83+'€10-xxxx(AAAA-AAAA)'!J83+'€11-xxxx(AAAA-AAAA)'!J83+'€12-xxxx(AAAA-AAAA)'!J83+'€13-xxxx(AAAA-AAAA)'!J83+'€14-xxxx(AAAA-AAAA)'!J83+'€15-xxxx(AAAA-AAAA)'!J83+'€16-xxxx(AAAA-AAAA)'!J83+'€17-xxxx(AAAA-AAAA)'!J83+'€18-xxxx(AAAA-AAAA)'!J83+'€19-xxxx(AAAA-AAAA)'!J83+'€20-xxxx(AAAA-AAAA)'!J83</f>
        <v>0</v>
      </c>
      <c r="R83" s="167">
        <f>'EnC1_2017-22_DEAL_ONF_Animation'!K83+'EnC2_2018-22_FEDER_ONF_Conserv'!K83+'EnC3_2019-21_OFB-DEAL_ONF_Coli'!K83+'EnC4_2018-20_MTE_ONF_MIGBio'!K83+'EnC5_2020_DEAL_Titè_IPA Desira'!K83+'Sol1_2018_DEAL_ONF_Lutte IC DSD'!K83+'Sol2_2019_DEAL_ONF_Lutte IC'!K83+'€8-xxxx(AAAA-AAAA)'!K83+'€9-xxxx(AAAA-AAAA)'!K83+'€10-xxxx(AAAA-AAAA)'!K83+'€11-xxxx(AAAA-AAAA)'!K83+'€12-xxxx(AAAA-AAAA)'!K83+'€13-xxxx(AAAA-AAAA)'!K83+'€14-xxxx(AAAA-AAAA)'!K83+'€15-xxxx(AAAA-AAAA)'!K83+'€16-xxxx(AAAA-AAAA)'!K83+'€17-xxxx(AAAA-AAAA)'!K83+'€18-xxxx(AAAA-AAAA)'!K83+'€19-xxxx(AAAA-AAAA)'!K83+'€20-xxxx(AAAA-AAAA)'!K83</f>
        <v>0</v>
      </c>
      <c r="S83" s="221">
        <f>'EnC1_2017-22_DEAL_ONF_Animation'!L83+'EnC2_2018-22_FEDER_ONF_Conserv'!L83+'EnC3_2019-21_OFB-DEAL_ONF_Coli'!L83+'EnC4_2018-20_MTE_ONF_MIGBio'!L83+'EnC5_2020_DEAL_Titè_IPA Desira'!L83+'Sol1_2018_DEAL_ONF_Lutte IC DSD'!L83+'Sol2_2019_DEAL_ONF_Lutte IC'!L83+'€8-xxxx(AAAA-AAAA)'!L83+'€9-xxxx(AAAA-AAAA)'!L83+'€10-xxxx(AAAA-AAAA)'!L83+'€11-xxxx(AAAA-AAAA)'!L83+'€12-xxxx(AAAA-AAAA)'!L83+'€13-xxxx(AAAA-AAAA)'!L83+'€14-xxxx(AAAA-AAAA)'!L83+'€15-xxxx(AAAA-AAAA)'!L83+'€16-xxxx(AAAA-AAAA)'!L83+'€17-xxxx(AAAA-AAAA)'!L83+'€18-xxxx(AAAA-AAAA)'!L83+'€19-xxxx(AAAA-AAAA)'!L83+'€20-xxxx(AAAA-AAAA)'!L83</f>
        <v>0</v>
      </c>
      <c r="T83" s="214">
        <f>'EnC1_2017-22_DEAL_ONF_Animation'!M83+'EnC2_2018-22_FEDER_ONF_Conserv'!M83+'EnC3_2019-21_OFB-DEAL_ONF_Coli'!M83+'EnC4_2018-20_MTE_ONF_MIGBio'!M83+'EnC5_2020_DEAL_Titè_IPA Desira'!M83+'Sol1_2018_DEAL_ONF_Lutte IC DSD'!M83+'Sol2_2019_DEAL_ONF_Lutte IC'!M83+'€8-xxxx(AAAA-AAAA)'!M83+'€9-xxxx(AAAA-AAAA)'!M83+'€10-xxxx(AAAA-AAAA)'!M83+'€11-xxxx(AAAA-AAAA)'!M83+'€12-xxxx(AAAA-AAAA)'!M83+'€13-xxxx(AAAA-AAAA)'!M83+'€14-xxxx(AAAA-AAAA)'!M83+'€15-xxxx(AAAA-AAAA)'!M83+'€16-xxxx(AAAA-AAAA)'!M83+'€17-xxxx(AAAA-AAAA)'!M83+'€18-xxxx(AAAA-AAAA)'!M83+'€19-xxxx(AAAA-AAAA)'!M83+'€20-xxxx(AAAA-AAAA)'!M83</f>
        <v>0</v>
      </c>
      <c r="U83" s="212">
        <f>'EnC1_2017-22_DEAL_ONF_Animation'!N83+'EnC2_2018-22_FEDER_ONF_Conserv'!N83+'EnC3_2019-21_OFB-DEAL_ONF_Coli'!N83+'EnC4_2018-20_MTE_ONF_MIGBio'!N83+'EnC5_2020_DEAL_Titè_IPA Desira'!N83+'Sol1_2018_DEAL_ONF_Lutte IC DSD'!N83+'Sol2_2019_DEAL_ONF_Lutte IC'!N83+'€8-xxxx(AAAA-AAAA)'!N83+'€9-xxxx(AAAA-AAAA)'!N83+'€10-xxxx(AAAA-AAAA)'!N83+'€11-xxxx(AAAA-AAAA)'!N83+'€12-xxxx(AAAA-AAAA)'!N83+'€13-xxxx(AAAA-AAAA)'!N83+'€14-xxxx(AAAA-AAAA)'!N83+'€15-xxxx(AAAA-AAAA)'!N83+'€16-xxxx(AAAA-AAAA)'!N83+'€17-xxxx(AAAA-AAAA)'!N83+'€18-xxxx(AAAA-AAAA)'!N83+'€19-xxxx(AAAA-AAAA)'!N83+'€20-xxxx(AAAA-AAAA)'!N83</f>
        <v>0</v>
      </c>
      <c r="V83" s="242">
        <f>'EnC1_2017-22_DEAL_ONF_Animation'!O83+'EnC2_2018-22_FEDER_ONF_Conserv'!O83+'EnC3_2019-21_OFB-DEAL_ONF_Coli'!O83+'EnC4_2018-20_MTE_ONF_MIGBio'!O83+'EnC5_2020_DEAL_Titè_IPA Desira'!O83+'Sol1_2018_DEAL_ONF_Lutte IC DSD'!O83+'Sol2_2019_DEAL_ONF_Lutte IC'!O83+'€8-xxxx(AAAA-AAAA)'!O83+'€9-xxxx(AAAA-AAAA)'!O83+'€10-xxxx(AAAA-AAAA)'!O83+'€11-xxxx(AAAA-AAAA)'!O83+'€12-xxxx(AAAA-AAAA)'!O83+'€13-xxxx(AAAA-AAAA)'!O83+'€14-xxxx(AAAA-AAAA)'!O83+'€15-xxxx(AAAA-AAAA)'!O83+'€16-xxxx(AAAA-AAAA)'!O83+'€17-xxxx(AAAA-AAAA)'!O83+'€18-xxxx(AAAA-AAAA)'!O83+'€19-xxxx(AAAA-AAAA)'!O83+'€20-xxxx(AAAA-AAAA)'!O83</f>
        <v>0</v>
      </c>
      <c r="W83" s="221">
        <f>'EnC1_2017-22_DEAL_ONF_Animation'!P83+'EnC2_2018-22_FEDER_ONF_Conserv'!P83+'EnC3_2019-21_OFB-DEAL_ONF_Coli'!P83+'EnC4_2018-20_MTE_ONF_MIGBio'!P83+'EnC5_2020_DEAL_Titè_IPA Desira'!P83+'Sol1_2018_DEAL_ONF_Lutte IC DSD'!P83+'Sol2_2019_DEAL_ONF_Lutte IC'!P83+'€8-xxxx(AAAA-AAAA)'!P83+'€9-xxxx(AAAA-AAAA)'!P83+'€10-xxxx(AAAA-AAAA)'!P83+'€11-xxxx(AAAA-AAAA)'!P83+'€12-xxxx(AAAA-AAAA)'!P83+'€13-xxxx(AAAA-AAAA)'!P83+'€14-xxxx(AAAA-AAAA)'!P83+'€15-xxxx(AAAA-AAAA)'!P83+'€16-xxxx(AAAA-AAAA)'!P83+'€17-xxxx(AAAA-AAAA)'!P83+'€18-xxxx(AAAA-AAAA)'!P83+'€19-xxxx(AAAA-AAAA)'!P83+'€20-xxxx(AAAA-AAAA)'!P83</f>
        <v>0</v>
      </c>
      <c r="X83" s="167">
        <f>'EnC1_2017-22_DEAL_ONF_Animation'!Q83+'EnC2_2018-22_FEDER_ONF_Conserv'!Q83+'EnC3_2019-21_OFB-DEAL_ONF_Coli'!Q83+'EnC4_2018-20_MTE_ONF_MIGBio'!Q83+'EnC5_2020_DEAL_Titè_IPA Desira'!Q83+'Sol1_2018_DEAL_ONF_Lutte IC DSD'!Q83+'Sol2_2019_DEAL_ONF_Lutte IC'!Q83+'€8-xxxx(AAAA-AAAA)'!Q83+'€9-xxxx(AAAA-AAAA)'!Q83+'€10-xxxx(AAAA-AAAA)'!Q83+'€11-xxxx(AAAA-AAAA)'!Q83+'€12-xxxx(AAAA-AAAA)'!Q83+'€13-xxxx(AAAA-AAAA)'!Q83+'€14-xxxx(AAAA-AAAA)'!Q83+'€15-xxxx(AAAA-AAAA)'!Q83+'€16-xxxx(AAAA-AAAA)'!Q83+'€17-xxxx(AAAA-AAAA)'!Q83+'€18-xxxx(AAAA-AAAA)'!Q83+'€19-xxxx(AAAA-AAAA)'!Q83+'€20-xxxx(AAAA-AAAA)'!Q83</f>
        <v>0</v>
      </c>
      <c r="Y83" s="221">
        <f>'EnC1_2017-22_DEAL_ONF_Animation'!R83+'EnC2_2018-22_FEDER_ONF_Conserv'!R83+'EnC3_2019-21_OFB-DEAL_ONF_Coli'!R83+'EnC4_2018-20_MTE_ONF_MIGBio'!R83+'EnC5_2020_DEAL_Titè_IPA Desira'!R83+'Sol1_2018_DEAL_ONF_Lutte IC DSD'!R83+'Sol2_2019_DEAL_ONF_Lutte IC'!R83+'€8-xxxx(AAAA-AAAA)'!R83+'€9-xxxx(AAAA-AAAA)'!R83+'€10-xxxx(AAAA-AAAA)'!R83+'€11-xxxx(AAAA-AAAA)'!R83+'€12-xxxx(AAAA-AAAA)'!R83+'€13-xxxx(AAAA-AAAA)'!R83+'€14-xxxx(AAAA-AAAA)'!R83+'€15-xxxx(AAAA-AAAA)'!R83+'€16-xxxx(AAAA-AAAA)'!R83+'€17-xxxx(AAAA-AAAA)'!R83+'€18-xxxx(AAAA-AAAA)'!R83+'€19-xxxx(AAAA-AAAA)'!R83+'€20-xxxx(AAAA-AAAA)'!R83</f>
        <v>0</v>
      </c>
      <c r="Z83" s="168">
        <f>'EnC1_2017-22_DEAL_ONF_Animation'!S83+'EnC2_2018-22_FEDER_ONF_Conserv'!S83+'EnC3_2019-21_OFB-DEAL_ONF_Coli'!S83+'EnC4_2018-20_MTE_ONF_MIGBio'!S83+'EnC5_2020_DEAL_Titè_IPA Desira'!S83+'Sol1_2018_DEAL_ONF_Lutte IC DSD'!S83+'Sol2_2019_DEAL_ONF_Lutte IC'!S83+'€8-xxxx(AAAA-AAAA)'!S83+'€9-xxxx(AAAA-AAAA)'!S83+'€10-xxxx(AAAA-AAAA)'!S83+'€11-xxxx(AAAA-AAAA)'!S83+'€12-xxxx(AAAA-AAAA)'!S83+'€13-xxxx(AAAA-AAAA)'!S83+'€14-xxxx(AAAA-AAAA)'!S83+'€15-xxxx(AAAA-AAAA)'!S83+'€16-xxxx(AAAA-AAAA)'!S83+'€17-xxxx(AAAA-AAAA)'!S83+'€18-xxxx(AAAA-AAAA)'!S83+'€19-xxxx(AAAA-AAAA)'!S83+'€20-xxxx(AAAA-AAAA)'!S83</f>
        <v>0</v>
      </c>
      <c r="AA83" s="625">
        <f>'EnC1_2017-22_DEAL_ONF_Animation'!T83+'EnC2_2018-22_FEDER_ONF_Conserv'!T83+'EnC3_2019-21_OFB-DEAL_ONF_Coli'!T83+'EnC4_2018-20_MTE_ONF_MIGBio'!T83+'EnC5_2020_DEAL_Titè_IPA Desira'!T83+'Sol1_2018_DEAL_ONF_Lutte IC DSD'!T83+'Sol2_2019_DEAL_ONF_Lutte IC'!T83+'€8-xxxx(AAAA-AAAA)'!T83+'€9-xxxx(AAAA-AAAA)'!T83+'€10-xxxx(AAAA-AAAA)'!T83+'€11-xxxx(AAAA-AAAA)'!T83+'€12-xxxx(AAAA-AAAA)'!T83+'€13-xxxx(AAAA-AAAA)'!T83+'€14-xxxx(AAAA-AAAA)'!T83+'€15-xxxx(AAAA-AAAA)'!T83+'€16-xxxx(AAAA-AAAA)'!T83+'€17-xxxx(AAAA-AAAA)'!T83+'€18-xxxx(AAAA-AAAA)'!T83+'€19-xxxx(AAAA-AAAA)'!T83+'€20-xxxx(AAAA-AAAA)'!T83</f>
        <v>0</v>
      </c>
      <c r="AB83" s="705">
        <f>'EnC1_2017-22_DEAL_ONF_Animation'!U83+'EnC2_2018-22_FEDER_ONF_Conserv'!U83+'EnC3_2019-21_OFB-DEAL_ONF_Coli'!U83+'EnC4_2018-20_MTE_ONF_MIGBio'!U83+'EnC5_2020_DEAL_Titè_IPA Desira'!U83+'Sol1_2018_DEAL_ONF_Lutte IC DSD'!U83+'Sol2_2019_DEAL_ONF_Lutte IC'!U83+'€8-xxxx(AAAA-AAAA)'!U83+'€9-xxxx(AAAA-AAAA)'!U83+'€10-xxxx(AAAA-AAAA)'!U83+'€11-xxxx(AAAA-AAAA)'!U83+'€12-xxxx(AAAA-AAAA)'!U83+'€13-xxxx(AAAA-AAAA)'!U83+'€14-xxxx(AAAA-AAAA)'!U83+'€15-xxxx(AAAA-AAAA)'!U83+'€16-xxxx(AAAA-AAAA)'!U83+'€17-xxxx(AAAA-AAAA)'!U83+'€18-xxxx(AAAA-AAAA)'!U83+'€19-xxxx(AAAA-AAAA)'!U83+'€20-xxxx(AAAA-AAAA)'!U83</f>
        <v>0</v>
      </c>
      <c r="AC83" s="644">
        <f>'EnC1_2017-22_DEAL_ONF_Animation'!V83+'EnC2_2018-22_FEDER_ONF_Conserv'!V83+'EnC3_2019-21_OFB-DEAL_ONF_Coli'!V83+'EnC4_2018-20_MTE_ONF_MIGBio'!V83+'EnC5_2020_DEAL_Titè_IPA Desira'!V83+'Sol1_2018_DEAL_ONF_Lutte IC DSD'!V83+'Sol2_2019_DEAL_ONF_Lutte IC'!V83+'€8-xxxx(AAAA-AAAA)'!V83+'€9-xxxx(AAAA-AAAA)'!V83+'€10-xxxx(AAAA-AAAA)'!V83+'€11-xxxx(AAAA-AAAA)'!V83+'€12-xxxx(AAAA-AAAA)'!V83+'€13-xxxx(AAAA-AAAA)'!V83+'€14-xxxx(AAAA-AAAA)'!V83+'€15-xxxx(AAAA-AAAA)'!V83+'€16-xxxx(AAAA-AAAA)'!V83+'€17-xxxx(AAAA-AAAA)'!V83+'€18-xxxx(AAAA-AAAA)'!V83+'€19-xxxx(AAAA-AAAA)'!V83+'€20-xxxx(AAAA-AAAA)'!V83</f>
        <v>0</v>
      </c>
      <c r="AD83" s="627">
        <f>'EnC1_2017-22_DEAL_ONF_Animation'!W83+'EnC2_2018-22_FEDER_ONF_Conserv'!W83+'EnC3_2019-21_OFB-DEAL_ONF_Coli'!W83+'EnC4_2018-20_MTE_ONF_MIGBio'!W83+'EnC5_2020_DEAL_Titè_IPA Desira'!W83+'Sol1_2018_DEAL_ONF_Lutte IC DSD'!W83+'Sol2_2019_DEAL_ONF_Lutte IC'!W83+'€8-xxxx(AAAA-AAAA)'!W83+'€9-xxxx(AAAA-AAAA)'!W83+'€10-xxxx(AAAA-AAAA)'!W83+'€11-xxxx(AAAA-AAAA)'!W83+'€12-xxxx(AAAA-AAAA)'!W83+'€13-xxxx(AAAA-AAAA)'!W83+'€14-xxxx(AAAA-AAAA)'!W83+'€15-xxxx(AAAA-AAAA)'!W83+'€16-xxxx(AAAA-AAAA)'!W83+'€17-xxxx(AAAA-AAAA)'!W83+'€18-xxxx(AAAA-AAAA)'!W83+'€19-xxxx(AAAA-AAAA)'!W83+'€20-xxxx(AAAA-AAAA)'!W83</f>
        <v>0</v>
      </c>
      <c r="AE83" s="644">
        <f>'EnC1_2017-22_DEAL_ONF_Animation'!X83+'EnC2_2018-22_FEDER_ONF_Conserv'!X83+'EnC3_2019-21_OFB-DEAL_ONF_Coli'!X83+'EnC4_2018-20_MTE_ONF_MIGBio'!X83+'EnC5_2020_DEAL_Titè_IPA Desira'!X83+'Sol1_2018_DEAL_ONF_Lutte IC DSD'!X83+'Sol2_2019_DEAL_ONF_Lutte IC'!X83+'€8-xxxx(AAAA-AAAA)'!X83+'€9-xxxx(AAAA-AAAA)'!X83+'€10-xxxx(AAAA-AAAA)'!X83+'€11-xxxx(AAAA-AAAA)'!X83+'€12-xxxx(AAAA-AAAA)'!X83+'€13-xxxx(AAAA-AAAA)'!X83+'€14-xxxx(AAAA-AAAA)'!X83+'€15-xxxx(AAAA-AAAA)'!X83+'€16-xxxx(AAAA-AAAA)'!X83+'€17-xxxx(AAAA-AAAA)'!X83+'€18-xxxx(AAAA-AAAA)'!X83+'€19-xxxx(AAAA-AAAA)'!X83+'€20-xxxx(AAAA-AAAA)'!X83</f>
        <v>0</v>
      </c>
      <c r="AF83" s="628">
        <f>'EnC1_2017-22_DEAL_ONF_Animation'!Y83+'EnC2_2018-22_FEDER_ONF_Conserv'!Y83+'EnC3_2019-21_OFB-DEAL_ONF_Coli'!Y83+'EnC4_2018-20_MTE_ONF_MIGBio'!Y83+'EnC5_2020_DEAL_Titè_IPA Desira'!Y83+'Sol1_2018_DEAL_ONF_Lutte IC DSD'!Y83+'Sol2_2019_DEAL_ONF_Lutte IC'!Y83+'€8-xxxx(AAAA-AAAA)'!Y83+'€9-xxxx(AAAA-AAAA)'!Y83+'€10-xxxx(AAAA-AAAA)'!Y83+'€11-xxxx(AAAA-AAAA)'!Y83+'€12-xxxx(AAAA-AAAA)'!Y83+'€13-xxxx(AAAA-AAAA)'!Y83+'€14-xxxx(AAAA-AAAA)'!Y83+'€15-xxxx(AAAA-AAAA)'!Y83+'€16-xxxx(AAAA-AAAA)'!Y83+'€17-xxxx(AAAA-AAAA)'!Y83+'€18-xxxx(AAAA-AAAA)'!Y83+'€19-xxxx(AAAA-AAAA)'!Y83+'€20-xxxx(AAAA-AAAA)'!Y83</f>
        <v>0</v>
      </c>
      <c r="AG83" s="629">
        <f t="shared" si="58"/>
        <v>0</v>
      </c>
      <c r="AH83" s="705">
        <f t="shared" si="48"/>
        <v>0</v>
      </c>
      <c r="AI83" s="646">
        <f t="shared" si="60"/>
        <v>0</v>
      </c>
      <c r="AJ83" s="652">
        <f t="shared" si="61"/>
        <v>0</v>
      </c>
      <c r="AK83" s="646">
        <f t="shared" si="62"/>
        <v>0</v>
      </c>
      <c r="AL83" s="682">
        <f t="shared" si="63"/>
        <v>0</v>
      </c>
      <c r="AM83" s="632">
        <f t="shared" si="64"/>
        <v>0</v>
      </c>
      <c r="AN83" s="692">
        <f t="shared" si="65"/>
        <v>0</v>
      </c>
      <c r="AO83" s="646">
        <f t="shared" si="66"/>
        <v>0</v>
      </c>
      <c r="AP83" s="652">
        <f t="shared" si="67"/>
        <v>0</v>
      </c>
      <c r="AQ83" s="646">
        <f t="shared" si="68"/>
        <v>0</v>
      </c>
      <c r="AR83" s="654">
        <f t="shared" si="69"/>
        <v>0</v>
      </c>
      <c r="AS83" s="44"/>
      <c r="AT83" s="25"/>
      <c r="AU83" s="25"/>
    </row>
    <row r="84" spans="1:47" s="38" customFormat="1" ht="12.5" customHeight="1">
      <c r="A84" s="23"/>
      <c r="B84" s="1116"/>
      <c r="C84" s="1162"/>
      <c r="D84" s="1127" t="s">
        <v>151</v>
      </c>
      <c r="E84" s="1128" t="s">
        <v>82</v>
      </c>
      <c r="F84" s="1136">
        <v>2</v>
      </c>
      <c r="G84" s="496" t="s">
        <v>106</v>
      </c>
      <c r="H84" s="866">
        <v>60000</v>
      </c>
      <c r="I84" s="832">
        <f>60000/5</f>
        <v>12000</v>
      </c>
      <c r="J84" s="840">
        <f>60000/5</f>
        <v>12000</v>
      </c>
      <c r="K84" s="840">
        <f>60000/5</f>
        <v>12000</v>
      </c>
      <c r="L84" s="840">
        <f>60000/5</f>
        <v>12000</v>
      </c>
      <c r="M84" s="841">
        <f>60000/5</f>
        <v>12000</v>
      </c>
      <c r="N84" s="496" t="s">
        <v>106</v>
      </c>
      <c r="O84" s="206">
        <f>'EnC1_2017-22_DEAL_ONF_Animation'!H84+'EnC2_2018-22_FEDER_ONF_Conserv'!H84+'EnC3_2019-21_OFB-DEAL_ONF_Coli'!H84+'EnC4_2018-20_MTE_ONF_MIGBio'!H84+'EnC5_2020_DEAL_Titè_IPA Desira'!H84+'Sol1_2018_DEAL_ONF_Lutte IC DSD'!H84+'Sol2_2019_DEAL_ONF_Lutte IC'!H84+'€8-xxxx(AAAA-AAAA)'!H84+'€9-xxxx(AAAA-AAAA)'!H84+'€10-xxxx(AAAA-AAAA)'!H84+'€11-xxxx(AAAA-AAAA)'!H84+'€12-xxxx(AAAA-AAAA)'!H84+'€13-xxxx(AAAA-AAAA)'!H84+'€14-xxxx(AAAA-AAAA)'!H84+'€15-xxxx(AAAA-AAAA)'!H84+'€16-xxxx(AAAA-AAAA)'!H84+'€17-xxxx(AAAA-AAAA)'!H84+'€18-xxxx(AAAA-AAAA)'!H84+'€19-xxxx(AAAA-AAAA)'!H84+'€20-xxxx(AAAA-AAAA)'!H84</f>
        <v>10240</v>
      </c>
      <c r="P84" s="207">
        <f>'EnC1_2017-22_DEAL_ONF_Animation'!I84+'EnC2_2018-22_FEDER_ONF_Conserv'!I84+'EnC3_2019-21_OFB-DEAL_ONF_Coli'!I84+'EnC4_2018-20_MTE_ONF_MIGBio'!I84+'EnC5_2020_DEAL_Titè_IPA Desira'!I84+'Sol1_2018_DEAL_ONF_Lutte IC DSD'!I84+'Sol2_2019_DEAL_ONF_Lutte IC'!I84+'€8-xxxx(AAAA-AAAA)'!I84+'€9-xxxx(AAAA-AAAA)'!I84+'€10-xxxx(AAAA-AAAA)'!I84+'€11-xxxx(AAAA-AAAA)'!I84+'€12-xxxx(AAAA-AAAA)'!I84+'€13-xxxx(AAAA-AAAA)'!I84+'€14-xxxx(AAAA-AAAA)'!I84+'€15-xxxx(AAAA-AAAA)'!I84+'€16-xxxx(AAAA-AAAA)'!I84+'€17-xxxx(AAAA-AAAA)'!I84+'€18-xxxx(AAAA-AAAA)'!I84+'€19-xxxx(AAAA-AAAA)'!I84+'€20-xxxx(AAAA-AAAA)'!I84</f>
        <v>0</v>
      </c>
      <c r="Q84" s="215">
        <f>'EnC1_2017-22_DEAL_ONF_Animation'!J84+'EnC2_2018-22_FEDER_ONF_Conserv'!J84+'EnC3_2019-21_OFB-DEAL_ONF_Coli'!J84+'EnC4_2018-20_MTE_ONF_MIGBio'!J84+'EnC5_2020_DEAL_Titè_IPA Desira'!J84+'Sol1_2018_DEAL_ONF_Lutte IC DSD'!J84+'Sol2_2019_DEAL_ONF_Lutte IC'!J84+'€8-xxxx(AAAA-AAAA)'!J84+'€9-xxxx(AAAA-AAAA)'!J84+'€10-xxxx(AAAA-AAAA)'!J84+'€11-xxxx(AAAA-AAAA)'!J84+'€12-xxxx(AAAA-AAAA)'!J84+'€13-xxxx(AAAA-AAAA)'!J84+'€14-xxxx(AAAA-AAAA)'!J84+'€15-xxxx(AAAA-AAAA)'!J84+'€16-xxxx(AAAA-AAAA)'!J84+'€17-xxxx(AAAA-AAAA)'!J84+'€18-xxxx(AAAA-AAAA)'!J84+'€19-xxxx(AAAA-AAAA)'!J84+'€20-xxxx(AAAA-AAAA)'!J84</f>
        <v>0</v>
      </c>
      <c r="R84" s="215">
        <f>'EnC1_2017-22_DEAL_ONF_Animation'!K84+'EnC2_2018-22_FEDER_ONF_Conserv'!K84+'EnC3_2019-21_OFB-DEAL_ONF_Coli'!K84+'EnC4_2018-20_MTE_ONF_MIGBio'!K84+'EnC5_2020_DEAL_Titè_IPA Desira'!K84+'Sol1_2018_DEAL_ONF_Lutte IC DSD'!K84+'Sol2_2019_DEAL_ONF_Lutte IC'!K84+'€8-xxxx(AAAA-AAAA)'!K84+'€9-xxxx(AAAA-AAAA)'!K84+'€10-xxxx(AAAA-AAAA)'!K84+'€11-xxxx(AAAA-AAAA)'!K84+'€12-xxxx(AAAA-AAAA)'!K84+'€13-xxxx(AAAA-AAAA)'!K84+'€14-xxxx(AAAA-AAAA)'!K84+'€15-xxxx(AAAA-AAAA)'!K84+'€16-xxxx(AAAA-AAAA)'!K84+'€17-xxxx(AAAA-AAAA)'!K84+'€18-xxxx(AAAA-AAAA)'!K84+'€19-xxxx(AAAA-AAAA)'!K84+'€20-xxxx(AAAA-AAAA)'!K84</f>
        <v>10240</v>
      </c>
      <c r="S84" s="215">
        <f>'EnC1_2017-22_DEAL_ONF_Animation'!L84+'EnC2_2018-22_FEDER_ONF_Conserv'!L84+'EnC3_2019-21_OFB-DEAL_ONF_Coli'!L84+'EnC4_2018-20_MTE_ONF_MIGBio'!L84+'EnC5_2020_DEAL_Titè_IPA Desira'!L84+'Sol1_2018_DEAL_ONF_Lutte IC DSD'!L84+'Sol2_2019_DEAL_ONF_Lutte IC'!L84+'€8-xxxx(AAAA-AAAA)'!L84+'€9-xxxx(AAAA-AAAA)'!L84+'€10-xxxx(AAAA-AAAA)'!L84+'€11-xxxx(AAAA-AAAA)'!L84+'€12-xxxx(AAAA-AAAA)'!L84+'€13-xxxx(AAAA-AAAA)'!L84+'€14-xxxx(AAAA-AAAA)'!L84+'€15-xxxx(AAAA-AAAA)'!L84+'€16-xxxx(AAAA-AAAA)'!L84+'€17-xxxx(AAAA-AAAA)'!L84+'€18-xxxx(AAAA-AAAA)'!L84+'€19-xxxx(AAAA-AAAA)'!L84+'€20-xxxx(AAAA-AAAA)'!L84</f>
        <v>0</v>
      </c>
      <c r="T84" s="216">
        <f>'EnC1_2017-22_DEAL_ONF_Animation'!M84+'EnC2_2018-22_FEDER_ONF_Conserv'!M84+'EnC3_2019-21_OFB-DEAL_ONF_Coli'!M84+'EnC4_2018-20_MTE_ONF_MIGBio'!M84+'EnC5_2020_DEAL_Titè_IPA Desira'!M84+'Sol1_2018_DEAL_ONF_Lutte IC DSD'!M84+'Sol2_2019_DEAL_ONF_Lutte IC'!M84+'€8-xxxx(AAAA-AAAA)'!M84+'€9-xxxx(AAAA-AAAA)'!M84+'€10-xxxx(AAAA-AAAA)'!M84+'€11-xxxx(AAAA-AAAA)'!M84+'€12-xxxx(AAAA-AAAA)'!M84+'€13-xxxx(AAAA-AAAA)'!M84+'€14-xxxx(AAAA-AAAA)'!M84+'€15-xxxx(AAAA-AAAA)'!M84+'€16-xxxx(AAAA-AAAA)'!M84+'€17-xxxx(AAAA-AAAA)'!M84+'€18-xxxx(AAAA-AAAA)'!M84+'€19-xxxx(AAAA-AAAA)'!M84+'€20-xxxx(AAAA-AAAA)'!M84</f>
        <v>0</v>
      </c>
      <c r="U84" s="206">
        <f>'EnC1_2017-22_DEAL_ONF_Animation'!N84+'EnC2_2018-22_FEDER_ONF_Conserv'!N84+'EnC3_2019-21_OFB-DEAL_ONF_Coli'!N84+'EnC4_2018-20_MTE_ONF_MIGBio'!N84+'EnC5_2020_DEAL_Titè_IPA Desira'!N84+'Sol1_2018_DEAL_ONF_Lutte IC DSD'!N84+'Sol2_2019_DEAL_ONF_Lutte IC'!N84+'€8-xxxx(AAAA-AAAA)'!N84+'€9-xxxx(AAAA-AAAA)'!N84+'€10-xxxx(AAAA-AAAA)'!N84+'€11-xxxx(AAAA-AAAA)'!N84+'€12-xxxx(AAAA-AAAA)'!N84+'€13-xxxx(AAAA-AAAA)'!N84+'€14-xxxx(AAAA-AAAA)'!N84+'€15-xxxx(AAAA-AAAA)'!N84+'€16-xxxx(AAAA-AAAA)'!N84+'€17-xxxx(AAAA-AAAA)'!N84+'€18-xxxx(AAAA-AAAA)'!N84+'€19-xxxx(AAAA-AAAA)'!N84+'€20-xxxx(AAAA-AAAA)'!N84</f>
        <v>11095.142857142857</v>
      </c>
      <c r="V84" s="207">
        <f>'EnC1_2017-22_DEAL_ONF_Animation'!O84+'EnC2_2018-22_FEDER_ONF_Conserv'!O84+'EnC3_2019-21_OFB-DEAL_ONF_Coli'!O84+'EnC4_2018-20_MTE_ONF_MIGBio'!O84+'EnC5_2020_DEAL_Titè_IPA Desira'!O84+'Sol1_2018_DEAL_ONF_Lutte IC DSD'!O84+'Sol2_2019_DEAL_ONF_Lutte IC'!O84+'€8-xxxx(AAAA-AAAA)'!O84+'€9-xxxx(AAAA-AAAA)'!O84+'€10-xxxx(AAAA-AAAA)'!O84+'€11-xxxx(AAAA-AAAA)'!O84+'€12-xxxx(AAAA-AAAA)'!O84+'€13-xxxx(AAAA-AAAA)'!O84+'€14-xxxx(AAAA-AAAA)'!O84+'€15-xxxx(AAAA-AAAA)'!O84+'€16-xxxx(AAAA-AAAA)'!O84+'€17-xxxx(AAAA-AAAA)'!O84+'€18-xxxx(AAAA-AAAA)'!O84+'€19-xxxx(AAAA-AAAA)'!O84+'€20-xxxx(AAAA-AAAA)'!O84</f>
        <v>0</v>
      </c>
      <c r="W84" s="215">
        <f>'EnC1_2017-22_DEAL_ONF_Animation'!P84+'EnC2_2018-22_FEDER_ONF_Conserv'!P84+'EnC3_2019-21_OFB-DEAL_ONF_Coli'!P84+'EnC4_2018-20_MTE_ONF_MIGBio'!P84+'EnC5_2020_DEAL_Titè_IPA Desira'!P84+'Sol1_2018_DEAL_ONF_Lutte IC DSD'!P84+'Sol2_2019_DEAL_ONF_Lutte IC'!P84+'€8-xxxx(AAAA-AAAA)'!P84+'€9-xxxx(AAAA-AAAA)'!P84+'€10-xxxx(AAAA-AAAA)'!P84+'€11-xxxx(AAAA-AAAA)'!P84+'€12-xxxx(AAAA-AAAA)'!P84+'€13-xxxx(AAAA-AAAA)'!P84+'€14-xxxx(AAAA-AAAA)'!P84+'€15-xxxx(AAAA-AAAA)'!P84+'€16-xxxx(AAAA-AAAA)'!P84+'€17-xxxx(AAAA-AAAA)'!P84+'€18-xxxx(AAAA-AAAA)'!P84+'€19-xxxx(AAAA-AAAA)'!P84+'€20-xxxx(AAAA-AAAA)'!P84</f>
        <v>855.14285714285711</v>
      </c>
      <c r="X84" s="215">
        <f>'EnC1_2017-22_DEAL_ONF_Animation'!Q84+'EnC2_2018-22_FEDER_ONF_Conserv'!Q84+'EnC3_2019-21_OFB-DEAL_ONF_Coli'!Q84+'EnC4_2018-20_MTE_ONF_MIGBio'!Q84+'EnC5_2020_DEAL_Titè_IPA Desira'!Q84+'Sol1_2018_DEAL_ONF_Lutte IC DSD'!Q84+'Sol2_2019_DEAL_ONF_Lutte IC'!Q84+'€8-xxxx(AAAA-AAAA)'!Q84+'€9-xxxx(AAAA-AAAA)'!Q84+'€10-xxxx(AAAA-AAAA)'!Q84+'€11-xxxx(AAAA-AAAA)'!Q84+'€12-xxxx(AAAA-AAAA)'!Q84+'€13-xxxx(AAAA-AAAA)'!Q84+'€14-xxxx(AAAA-AAAA)'!Q84+'€15-xxxx(AAAA-AAAA)'!Q84+'€16-xxxx(AAAA-AAAA)'!Q84+'€17-xxxx(AAAA-AAAA)'!Q84+'€18-xxxx(AAAA-AAAA)'!Q84+'€19-xxxx(AAAA-AAAA)'!Q84+'€20-xxxx(AAAA-AAAA)'!Q84</f>
        <v>10240</v>
      </c>
      <c r="Y84" s="215">
        <f>'EnC1_2017-22_DEAL_ONF_Animation'!R84+'EnC2_2018-22_FEDER_ONF_Conserv'!R84+'EnC3_2019-21_OFB-DEAL_ONF_Coli'!R84+'EnC4_2018-20_MTE_ONF_MIGBio'!R84+'EnC5_2020_DEAL_Titè_IPA Desira'!R84+'Sol1_2018_DEAL_ONF_Lutte IC DSD'!R84+'Sol2_2019_DEAL_ONF_Lutte IC'!R84+'€8-xxxx(AAAA-AAAA)'!R84+'€9-xxxx(AAAA-AAAA)'!R84+'€10-xxxx(AAAA-AAAA)'!R84+'€11-xxxx(AAAA-AAAA)'!R84+'€12-xxxx(AAAA-AAAA)'!R84+'€13-xxxx(AAAA-AAAA)'!R84+'€14-xxxx(AAAA-AAAA)'!R84+'€15-xxxx(AAAA-AAAA)'!R84+'€16-xxxx(AAAA-AAAA)'!R84+'€17-xxxx(AAAA-AAAA)'!R84+'€18-xxxx(AAAA-AAAA)'!R84+'€19-xxxx(AAAA-AAAA)'!R84+'€20-xxxx(AAAA-AAAA)'!R84</f>
        <v>0</v>
      </c>
      <c r="Z84" s="217">
        <f>'EnC1_2017-22_DEAL_ONF_Animation'!S84+'EnC2_2018-22_FEDER_ONF_Conserv'!S84+'EnC3_2019-21_OFB-DEAL_ONF_Coli'!S84+'EnC4_2018-20_MTE_ONF_MIGBio'!S84+'EnC5_2020_DEAL_Titè_IPA Desira'!S84+'Sol1_2018_DEAL_ONF_Lutte IC DSD'!S84+'Sol2_2019_DEAL_ONF_Lutte IC'!S84+'€8-xxxx(AAAA-AAAA)'!S84+'€9-xxxx(AAAA-AAAA)'!S84+'€10-xxxx(AAAA-AAAA)'!S84+'€11-xxxx(AAAA-AAAA)'!S84+'€12-xxxx(AAAA-AAAA)'!S84+'€13-xxxx(AAAA-AAAA)'!S84+'€14-xxxx(AAAA-AAAA)'!S84+'€15-xxxx(AAAA-AAAA)'!S84+'€16-xxxx(AAAA-AAAA)'!S84+'€17-xxxx(AAAA-AAAA)'!S84+'€18-xxxx(AAAA-AAAA)'!S84+'€19-xxxx(AAAA-AAAA)'!S84+'€20-xxxx(AAAA-AAAA)'!S84</f>
        <v>0</v>
      </c>
      <c r="AA84" s="609">
        <f>'EnC1_2017-22_DEAL_ONF_Animation'!T84+'EnC2_2018-22_FEDER_ONF_Conserv'!T84+'EnC3_2019-21_OFB-DEAL_ONF_Coli'!T84+'EnC4_2018-20_MTE_ONF_MIGBio'!T84+'EnC5_2020_DEAL_Titè_IPA Desira'!T84+'Sol1_2018_DEAL_ONF_Lutte IC DSD'!T84+'Sol2_2019_DEAL_ONF_Lutte IC'!T84+'€8-xxxx(AAAA-AAAA)'!T84+'€9-xxxx(AAAA-AAAA)'!T84+'€10-xxxx(AAAA-AAAA)'!T84+'€11-xxxx(AAAA-AAAA)'!T84+'€12-xxxx(AAAA-AAAA)'!T84+'€13-xxxx(AAAA-AAAA)'!T84+'€14-xxxx(AAAA-AAAA)'!T84+'€15-xxxx(AAAA-AAAA)'!T84+'€16-xxxx(AAAA-AAAA)'!T84+'€17-xxxx(AAAA-AAAA)'!T84+'€18-xxxx(AAAA-AAAA)'!T84+'€19-xxxx(AAAA-AAAA)'!T84+'€20-xxxx(AAAA-AAAA)'!T84</f>
        <v>855.14285714285711</v>
      </c>
      <c r="AB84" s="610">
        <f>'EnC1_2017-22_DEAL_ONF_Animation'!U84+'EnC2_2018-22_FEDER_ONF_Conserv'!U84+'EnC3_2019-21_OFB-DEAL_ONF_Coli'!U84+'EnC4_2018-20_MTE_ONF_MIGBio'!U84+'EnC5_2020_DEAL_Titè_IPA Desira'!U84+'Sol1_2018_DEAL_ONF_Lutte IC DSD'!U84+'Sol2_2019_DEAL_ONF_Lutte IC'!U84+'€8-xxxx(AAAA-AAAA)'!U84+'€9-xxxx(AAAA-AAAA)'!U84+'€10-xxxx(AAAA-AAAA)'!U84+'€11-xxxx(AAAA-AAAA)'!U84+'€12-xxxx(AAAA-AAAA)'!U84+'€13-xxxx(AAAA-AAAA)'!U84+'€14-xxxx(AAAA-AAAA)'!U84+'€15-xxxx(AAAA-AAAA)'!U84+'€16-xxxx(AAAA-AAAA)'!U84+'€17-xxxx(AAAA-AAAA)'!U84+'€18-xxxx(AAAA-AAAA)'!U84+'€19-xxxx(AAAA-AAAA)'!U84+'€20-xxxx(AAAA-AAAA)'!U84</f>
        <v>0</v>
      </c>
      <c r="AC84" s="634">
        <f>'EnC1_2017-22_DEAL_ONF_Animation'!V84+'EnC2_2018-22_FEDER_ONF_Conserv'!V84+'EnC3_2019-21_OFB-DEAL_ONF_Coli'!V84+'EnC4_2018-20_MTE_ONF_MIGBio'!V84+'EnC5_2020_DEAL_Titè_IPA Desira'!V84+'Sol1_2018_DEAL_ONF_Lutte IC DSD'!V84+'Sol2_2019_DEAL_ONF_Lutte IC'!V84+'€8-xxxx(AAAA-AAAA)'!V84+'€9-xxxx(AAAA-AAAA)'!V84+'€10-xxxx(AAAA-AAAA)'!V84+'€11-xxxx(AAAA-AAAA)'!V84+'€12-xxxx(AAAA-AAAA)'!V84+'€13-xxxx(AAAA-AAAA)'!V84+'€14-xxxx(AAAA-AAAA)'!V84+'€15-xxxx(AAAA-AAAA)'!V84+'€16-xxxx(AAAA-AAAA)'!V84+'€17-xxxx(AAAA-AAAA)'!V84+'€18-xxxx(AAAA-AAAA)'!V84+'€19-xxxx(AAAA-AAAA)'!V84+'€20-xxxx(AAAA-AAAA)'!V84</f>
        <v>855.14285714285711</v>
      </c>
      <c r="AD84" s="634">
        <f>'EnC1_2017-22_DEAL_ONF_Animation'!W84+'EnC2_2018-22_FEDER_ONF_Conserv'!W84+'EnC3_2019-21_OFB-DEAL_ONF_Coli'!W84+'EnC4_2018-20_MTE_ONF_MIGBio'!W84+'EnC5_2020_DEAL_Titè_IPA Desira'!W84+'Sol1_2018_DEAL_ONF_Lutte IC DSD'!W84+'Sol2_2019_DEAL_ONF_Lutte IC'!W84+'€8-xxxx(AAAA-AAAA)'!W84+'€9-xxxx(AAAA-AAAA)'!W84+'€10-xxxx(AAAA-AAAA)'!W84+'€11-xxxx(AAAA-AAAA)'!W84+'€12-xxxx(AAAA-AAAA)'!W84+'€13-xxxx(AAAA-AAAA)'!W84+'€14-xxxx(AAAA-AAAA)'!W84+'€15-xxxx(AAAA-AAAA)'!W84+'€16-xxxx(AAAA-AAAA)'!W84+'€17-xxxx(AAAA-AAAA)'!W84+'€18-xxxx(AAAA-AAAA)'!W84+'€19-xxxx(AAAA-AAAA)'!W84+'€20-xxxx(AAAA-AAAA)'!W84</f>
        <v>0</v>
      </c>
      <c r="AE84" s="634">
        <f>'EnC1_2017-22_DEAL_ONF_Animation'!X84+'EnC2_2018-22_FEDER_ONF_Conserv'!X84+'EnC3_2019-21_OFB-DEAL_ONF_Coli'!X84+'EnC4_2018-20_MTE_ONF_MIGBio'!X84+'EnC5_2020_DEAL_Titè_IPA Desira'!X84+'Sol1_2018_DEAL_ONF_Lutte IC DSD'!X84+'Sol2_2019_DEAL_ONF_Lutte IC'!X84+'€8-xxxx(AAAA-AAAA)'!X84+'€9-xxxx(AAAA-AAAA)'!X84+'€10-xxxx(AAAA-AAAA)'!X84+'€11-xxxx(AAAA-AAAA)'!X84+'€12-xxxx(AAAA-AAAA)'!X84+'€13-xxxx(AAAA-AAAA)'!X84+'€14-xxxx(AAAA-AAAA)'!X84+'€15-xxxx(AAAA-AAAA)'!X84+'€16-xxxx(AAAA-AAAA)'!X84+'€17-xxxx(AAAA-AAAA)'!X84+'€18-xxxx(AAAA-AAAA)'!X84+'€19-xxxx(AAAA-AAAA)'!X84+'€20-xxxx(AAAA-AAAA)'!X84</f>
        <v>0</v>
      </c>
      <c r="AF84" s="635">
        <f>'EnC1_2017-22_DEAL_ONF_Animation'!Y84+'EnC2_2018-22_FEDER_ONF_Conserv'!Y84+'EnC3_2019-21_OFB-DEAL_ONF_Coli'!Y84+'EnC4_2018-20_MTE_ONF_MIGBio'!Y84+'EnC5_2020_DEAL_Titè_IPA Desira'!Y84+'Sol1_2018_DEAL_ONF_Lutte IC DSD'!Y84+'Sol2_2019_DEAL_ONF_Lutte IC'!Y84+'€8-xxxx(AAAA-AAAA)'!Y84+'€9-xxxx(AAAA-AAAA)'!Y84+'€10-xxxx(AAAA-AAAA)'!Y84+'€11-xxxx(AAAA-AAAA)'!Y84+'€12-xxxx(AAAA-AAAA)'!Y84+'€13-xxxx(AAAA-AAAA)'!Y84+'€14-xxxx(AAAA-AAAA)'!Y84+'€15-xxxx(AAAA-AAAA)'!Y84+'€16-xxxx(AAAA-AAAA)'!Y84+'€17-xxxx(AAAA-AAAA)'!Y84+'€18-xxxx(AAAA-AAAA)'!Y84+'€19-xxxx(AAAA-AAAA)'!Y84+'€20-xxxx(AAAA-AAAA)'!Y84</f>
        <v>0</v>
      </c>
      <c r="AG84" s="613">
        <f t="shared" si="58"/>
        <v>-49760</v>
      </c>
      <c r="AH84" s="614">
        <f t="shared" si="48"/>
        <v>-12000</v>
      </c>
      <c r="AI84" s="636">
        <f t="shared" si="60"/>
        <v>-12000</v>
      </c>
      <c r="AJ84" s="636">
        <f t="shared" si="61"/>
        <v>-1760</v>
      </c>
      <c r="AK84" s="636">
        <f t="shared" si="62"/>
        <v>-12000</v>
      </c>
      <c r="AL84" s="637">
        <f t="shared" si="63"/>
        <v>-12000</v>
      </c>
      <c r="AM84" s="615">
        <f t="shared" si="64"/>
        <v>-48904.857142857145</v>
      </c>
      <c r="AN84" s="685">
        <f t="shared" si="65"/>
        <v>-12000</v>
      </c>
      <c r="AO84" s="636">
        <f t="shared" si="66"/>
        <v>-11144.857142857143</v>
      </c>
      <c r="AP84" s="636">
        <f t="shared" si="67"/>
        <v>-1760</v>
      </c>
      <c r="AQ84" s="636">
        <f t="shared" si="68"/>
        <v>-12000</v>
      </c>
      <c r="AR84" s="638">
        <f t="shared" si="69"/>
        <v>-12000</v>
      </c>
      <c r="AS84" s="44"/>
      <c r="AT84" s="25"/>
      <c r="AU84" s="25"/>
    </row>
    <row r="85" spans="1:47" s="38" customFormat="1" ht="12.5" customHeight="1">
      <c r="A85" s="23"/>
      <c r="B85" s="1116"/>
      <c r="C85" s="1162"/>
      <c r="D85" s="1119"/>
      <c r="E85" s="1122"/>
      <c r="F85" s="1135"/>
      <c r="G85" s="497" t="s">
        <v>108</v>
      </c>
      <c r="H85" s="835"/>
      <c r="I85" s="830"/>
      <c r="J85" s="842"/>
      <c r="K85" s="842"/>
      <c r="L85" s="842"/>
      <c r="M85" s="843"/>
      <c r="N85" s="497" t="s">
        <v>108</v>
      </c>
      <c r="O85" s="209">
        <f>'EnC1_2017-22_DEAL_ONF_Animation'!H85+'EnC2_2018-22_FEDER_ONF_Conserv'!H85+'EnC3_2019-21_OFB-DEAL_ONF_Coli'!H85+'EnC4_2018-20_MTE_ONF_MIGBio'!H85+'EnC5_2020_DEAL_Titè_IPA Desira'!H85+'Sol1_2018_DEAL_ONF_Lutte IC DSD'!H85+'Sol2_2019_DEAL_ONF_Lutte IC'!H85+'€8-xxxx(AAAA-AAAA)'!H85+'€9-xxxx(AAAA-AAAA)'!H85+'€10-xxxx(AAAA-AAAA)'!H85+'€11-xxxx(AAAA-AAAA)'!H85+'€12-xxxx(AAAA-AAAA)'!H85+'€13-xxxx(AAAA-AAAA)'!H85+'€14-xxxx(AAAA-AAAA)'!H85+'€15-xxxx(AAAA-AAAA)'!H85+'€16-xxxx(AAAA-AAAA)'!H85+'€17-xxxx(AAAA-AAAA)'!H85+'€18-xxxx(AAAA-AAAA)'!H85+'€19-xxxx(AAAA-AAAA)'!H85+'€20-xxxx(AAAA-AAAA)'!H85</f>
        <v>9753.3333333333339</v>
      </c>
      <c r="P85" s="210">
        <f>'EnC1_2017-22_DEAL_ONF_Animation'!I85+'EnC2_2018-22_FEDER_ONF_Conserv'!I85+'EnC3_2019-21_OFB-DEAL_ONF_Coli'!I85+'EnC4_2018-20_MTE_ONF_MIGBio'!I85+'EnC5_2020_DEAL_Titè_IPA Desira'!I85+'Sol1_2018_DEAL_ONF_Lutte IC DSD'!I85+'Sol2_2019_DEAL_ONF_Lutte IC'!I85+'€8-xxxx(AAAA-AAAA)'!I85+'€9-xxxx(AAAA-AAAA)'!I85+'€10-xxxx(AAAA-AAAA)'!I85+'€11-xxxx(AAAA-AAAA)'!I85+'€12-xxxx(AAAA-AAAA)'!I85+'€13-xxxx(AAAA-AAAA)'!I85+'€14-xxxx(AAAA-AAAA)'!I85+'€15-xxxx(AAAA-AAAA)'!I85+'€16-xxxx(AAAA-AAAA)'!I85+'€17-xxxx(AAAA-AAAA)'!I85+'€18-xxxx(AAAA-AAAA)'!I85+'€19-xxxx(AAAA-AAAA)'!I85+'€20-xxxx(AAAA-AAAA)'!I85</f>
        <v>0</v>
      </c>
      <c r="Q85" s="218">
        <f>'EnC1_2017-22_DEAL_ONF_Animation'!J85+'EnC2_2018-22_FEDER_ONF_Conserv'!J85+'EnC3_2019-21_OFB-DEAL_ONF_Coli'!J85+'EnC4_2018-20_MTE_ONF_MIGBio'!J85+'EnC5_2020_DEAL_Titè_IPA Desira'!J85+'Sol1_2018_DEAL_ONF_Lutte IC DSD'!J85+'Sol2_2019_DEAL_ONF_Lutte IC'!J85+'€8-xxxx(AAAA-AAAA)'!J85+'€9-xxxx(AAAA-AAAA)'!J85+'€10-xxxx(AAAA-AAAA)'!J85+'€11-xxxx(AAAA-AAAA)'!J85+'€12-xxxx(AAAA-AAAA)'!J85+'€13-xxxx(AAAA-AAAA)'!J85+'€14-xxxx(AAAA-AAAA)'!J85+'€15-xxxx(AAAA-AAAA)'!J85+'€16-xxxx(AAAA-AAAA)'!J85+'€17-xxxx(AAAA-AAAA)'!J85+'€18-xxxx(AAAA-AAAA)'!J85+'€19-xxxx(AAAA-AAAA)'!J85+'€20-xxxx(AAAA-AAAA)'!J85</f>
        <v>0</v>
      </c>
      <c r="R85" s="218">
        <f>'EnC1_2017-22_DEAL_ONF_Animation'!K85+'EnC2_2018-22_FEDER_ONF_Conserv'!K85+'EnC3_2019-21_OFB-DEAL_ONF_Coli'!K85+'EnC4_2018-20_MTE_ONF_MIGBio'!K85+'EnC5_2020_DEAL_Titè_IPA Desira'!K85+'Sol1_2018_DEAL_ONF_Lutte IC DSD'!K85+'Sol2_2019_DEAL_ONF_Lutte IC'!K85+'€8-xxxx(AAAA-AAAA)'!K85+'€9-xxxx(AAAA-AAAA)'!K85+'€10-xxxx(AAAA-AAAA)'!K85+'€11-xxxx(AAAA-AAAA)'!K85+'€12-xxxx(AAAA-AAAA)'!K85+'€13-xxxx(AAAA-AAAA)'!K85+'€14-xxxx(AAAA-AAAA)'!K85+'€15-xxxx(AAAA-AAAA)'!K85+'€16-xxxx(AAAA-AAAA)'!K85+'€17-xxxx(AAAA-AAAA)'!K85+'€18-xxxx(AAAA-AAAA)'!K85+'€19-xxxx(AAAA-AAAA)'!K85+'€20-xxxx(AAAA-AAAA)'!K85</f>
        <v>9753.3333333333339</v>
      </c>
      <c r="S85" s="218">
        <f>'EnC1_2017-22_DEAL_ONF_Animation'!L85+'EnC2_2018-22_FEDER_ONF_Conserv'!L85+'EnC3_2019-21_OFB-DEAL_ONF_Coli'!L85+'EnC4_2018-20_MTE_ONF_MIGBio'!L85+'EnC5_2020_DEAL_Titè_IPA Desira'!L85+'Sol1_2018_DEAL_ONF_Lutte IC DSD'!L85+'Sol2_2019_DEAL_ONF_Lutte IC'!L85+'€8-xxxx(AAAA-AAAA)'!L85+'€9-xxxx(AAAA-AAAA)'!L85+'€10-xxxx(AAAA-AAAA)'!L85+'€11-xxxx(AAAA-AAAA)'!L85+'€12-xxxx(AAAA-AAAA)'!L85+'€13-xxxx(AAAA-AAAA)'!L85+'€14-xxxx(AAAA-AAAA)'!L85+'€15-xxxx(AAAA-AAAA)'!L85+'€16-xxxx(AAAA-AAAA)'!L85+'€17-xxxx(AAAA-AAAA)'!L85+'€18-xxxx(AAAA-AAAA)'!L85+'€19-xxxx(AAAA-AAAA)'!L85+'€20-xxxx(AAAA-AAAA)'!L85</f>
        <v>0</v>
      </c>
      <c r="T85" s="219">
        <f>'EnC1_2017-22_DEAL_ONF_Animation'!M85+'EnC2_2018-22_FEDER_ONF_Conserv'!M85+'EnC3_2019-21_OFB-DEAL_ONF_Coli'!M85+'EnC4_2018-20_MTE_ONF_MIGBio'!M85+'EnC5_2020_DEAL_Titè_IPA Desira'!M85+'Sol1_2018_DEAL_ONF_Lutte IC DSD'!M85+'Sol2_2019_DEAL_ONF_Lutte IC'!M85+'€8-xxxx(AAAA-AAAA)'!M85+'€9-xxxx(AAAA-AAAA)'!M85+'€10-xxxx(AAAA-AAAA)'!M85+'€11-xxxx(AAAA-AAAA)'!M85+'€12-xxxx(AAAA-AAAA)'!M85+'€13-xxxx(AAAA-AAAA)'!M85+'€14-xxxx(AAAA-AAAA)'!M85+'€15-xxxx(AAAA-AAAA)'!M85+'€16-xxxx(AAAA-AAAA)'!M85+'€17-xxxx(AAAA-AAAA)'!M85+'€18-xxxx(AAAA-AAAA)'!M85+'€19-xxxx(AAAA-AAAA)'!M85+'€20-xxxx(AAAA-AAAA)'!M85</f>
        <v>0</v>
      </c>
      <c r="U85" s="209">
        <f>'EnC1_2017-22_DEAL_ONF_Animation'!N85+'EnC2_2018-22_FEDER_ONF_Conserv'!N85+'EnC3_2019-21_OFB-DEAL_ONF_Coli'!N85+'EnC4_2018-20_MTE_ONF_MIGBio'!N85+'EnC5_2020_DEAL_Titè_IPA Desira'!N85+'Sol1_2018_DEAL_ONF_Lutte IC DSD'!N85+'Sol2_2019_DEAL_ONF_Lutte IC'!N85+'€8-xxxx(AAAA-AAAA)'!N85+'€9-xxxx(AAAA-AAAA)'!N85+'€10-xxxx(AAAA-AAAA)'!N85+'€11-xxxx(AAAA-AAAA)'!N85+'€12-xxxx(AAAA-AAAA)'!N85+'€13-xxxx(AAAA-AAAA)'!N85+'€14-xxxx(AAAA-AAAA)'!N85+'€15-xxxx(AAAA-AAAA)'!N85+'€16-xxxx(AAAA-AAAA)'!N85+'€17-xxxx(AAAA-AAAA)'!N85+'€18-xxxx(AAAA-AAAA)'!N85+'€19-xxxx(AAAA-AAAA)'!N85+'€20-xxxx(AAAA-AAAA)'!N85</f>
        <v>10608.476190476191</v>
      </c>
      <c r="V85" s="210">
        <f>'EnC1_2017-22_DEAL_ONF_Animation'!O85+'EnC2_2018-22_FEDER_ONF_Conserv'!O85+'EnC3_2019-21_OFB-DEAL_ONF_Coli'!O85+'EnC4_2018-20_MTE_ONF_MIGBio'!O85+'EnC5_2020_DEAL_Titè_IPA Desira'!O85+'Sol1_2018_DEAL_ONF_Lutte IC DSD'!O85+'Sol2_2019_DEAL_ONF_Lutte IC'!O85+'€8-xxxx(AAAA-AAAA)'!O85+'€9-xxxx(AAAA-AAAA)'!O85+'€10-xxxx(AAAA-AAAA)'!O85+'€11-xxxx(AAAA-AAAA)'!O85+'€12-xxxx(AAAA-AAAA)'!O85+'€13-xxxx(AAAA-AAAA)'!O85+'€14-xxxx(AAAA-AAAA)'!O85+'€15-xxxx(AAAA-AAAA)'!O85+'€16-xxxx(AAAA-AAAA)'!O85+'€17-xxxx(AAAA-AAAA)'!O85+'€18-xxxx(AAAA-AAAA)'!O85+'€19-xxxx(AAAA-AAAA)'!O85+'€20-xxxx(AAAA-AAAA)'!O85</f>
        <v>0</v>
      </c>
      <c r="W85" s="218">
        <f>'EnC1_2017-22_DEAL_ONF_Animation'!P85+'EnC2_2018-22_FEDER_ONF_Conserv'!P85+'EnC3_2019-21_OFB-DEAL_ONF_Coli'!P85+'EnC4_2018-20_MTE_ONF_MIGBio'!P85+'EnC5_2020_DEAL_Titè_IPA Desira'!P85+'Sol1_2018_DEAL_ONF_Lutte IC DSD'!P85+'Sol2_2019_DEAL_ONF_Lutte IC'!P85+'€8-xxxx(AAAA-AAAA)'!P85+'€9-xxxx(AAAA-AAAA)'!P85+'€10-xxxx(AAAA-AAAA)'!P85+'€11-xxxx(AAAA-AAAA)'!P85+'€12-xxxx(AAAA-AAAA)'!P85+'€13-xxxx(AAAA-AAAA)'!P85+'€14-xxxx(AAAA-AAAA)'!P85+'€15-xxxx(AAAA-AAAA)'!P85+'€16-xxxx(AAAA-AAAA)'!P85+'€17-xxxx(AAAA-AAAA)'!P85+'€18-xxxx(AAAA-AAAA)'!P85+'€19-xxxx(AAAA-AAAA)'!P85+'€20-xxxx(AAAA-AAAA)'!P85</f>
        <v>855.14285714285711</v>
      </c>
      <c r="X85" s="218">
        <f>'EnC1_2017-22_DEAL_ONF_Animation'!Q85+'EnC2_2018-22_FEDER_ONF_Conserv'!Q85+'EnC3_2019-21_OFB-DEAL_ONF_Coli'!Q85+'EnC4_2018-20_MTE_ONF_MIGBio'!Q85+'EnC5_2020_DEAL_Titè_IPA Desira'!Q85+'Sol1_2018_DEAL_ONF_Lutte IC DSD'!Q85+'Sol2_2019_DEAL_ONF_Lutte IC'!Q85+'€8-xxxx(AAAA-AAAA)'!Q85+'€9-xxxx(AAAA-AAAA)'!Q85+'€10-xxxx(AAAA-AAAA)'!Q85+'€11-xxxx(AAAA-AAAA)'!Q85+'€12-xxxx(AAAA-AAAA)'!Q85+'€13-xxxx(AAAA-AAAA)'!Q85+'€14-xxxx(AAAA-AAAA)'!Q85+'€15-xxxx(AAAA-AAAA)'!Q85+'€16-xxxx(AAAA-AAAA)'!Q85+'€17-xxxx(AAAA-AAAA)'!Q85+'€18-xxxx(AAAA-AAAA)'!Q85+'€19-xxxx(AAAA-AAAA)'!Q85+'€20-xxxx(AAAA-AAAA)'!Q85</f>
        <v>9753.3333333333339</v>
      </c>
      <c r="Y85" s="218">
        <f>'EnC1_2017-22_DEAL_ONF_Animation'!R85+'EnC2_2018-22_FEDER_ONF_Conserv'!R85+'EnC3_2019-21_OFB-DEAL_ONF_Coli'!R85+'EnC4_2018-20_MTE_ONF_MIGBio'!R85+'EnC5_2020_DEAL_Titè_IPA Desira'!R85+'Sol1_2018_DEAL_ONF_Lutte IC DSD'!R85+'Sol2_2019_DEAL_ONF_Lutte IC'!R85+'€8-xxxx(AAAA-AAAA)'!R85+'€9-xxxx(AAAA-AAAA)'!R85+'€10-xxxx(AAAA-AAAA)'!R85+'€11-xxxx(AAAA-AAAA)'!R85+'€12-xxxx(AAAA-AAAA)'!R85+'€13-xxxx(AAAA-AAAA)'!R85+'€14-xxxx(AAAA-AAAA)'!R85+'€15-xxxx(AAAA-AAAA)'!R85+'€16-xxxx(AAAA-AAAA)'!R85+'€17-xxxx(AAAA-AAAA)'!R85+'€18-xxxx(AAAA-AAAA)'!R85+'€19-xxxx(AAAA-AAAA)'!R85+'€20-xxxx(AAAA-AAAA)'!R85</f>
        <v>0</v>
      </c>
      <c r="Z85" s="220">
        <f>'EnC1_2017-22_DEAL_ONF_Animation'!S85+'EnC2_2018-22_FEDER_ONF_Conserv'!S85+'EnC3_2019-21_OFB-DEAL_ONF_Coli'!S85+'EnC4_2018-20_MTE_ONF_MIGBio'!S85+'EnC5_2020_DEAL_Titè_IPA Desira'!S85+'Sol1_2018_DEAL_ONF_Lutte IC DSD'!S85+'Sol2_2019_DEAL_ONF_Lutte IC'!S85+'€8-xxxx(AAAA-AAAA)'!S85+'€9-xxxx(AAAA-AAAA)'!S85+'€10-xxxx(AAAA-AAAA)'!S85+'€11-xxxx(AAAA-AAAA)'!S85+'€12-xxxx(AAAA-AAAA)'!S85+'€13-xxxx(AAAA-AAAA)'!S85+'€14-xxxx(AAAA-AAAA)'!S85+'€15-xxxx(AAAA-AAAA)'!S85+'€16-xxxx(AAAA-AAAA)'!S85+'€17-xxxx(AAAA-AAAA)'!S85+'€18-xxxx(AAAA-AAAA)'!S85+'€19-xxxx(AAAA-AAAA)'!S85+'€20-xxxx(AAAA-AAAA)'!S85</f>
        <v>0</v>
      </c>
      <c r="AA85" s="617">
        <f>'EnC1_2017-22_DEAL_ONF_Animation'!T85+'EnC2_2018-22_FEDER_ONF_Conserv'!T85+'EnC3_2019-21_OFB-DEAL_ONF_Coli'!T85+'EnC4_2018-20_MTE_ONF_MIGBio'!T85+'EnC5_2020_DEAL_Titè_IPA Desira'!T85+'Sol1_2018_DEAL_ONF_Lutte IC DSD'!T85+'Sol2_2019_DEAL_ONF_Lutte IC'!T85+'€8-xxxx(AAAA-AAAA)'!T85+'€9-xxxx(AAAA-AAAA)'!T85+'€10-xxxx(AAAA-AAAA)'!T85+'€11-xxxx(AAAA-AAAA)'!T85+'€12-xxxx(AAAA-AAAA)'!T85+'€13-xxxx(AAAA-AAAA)'!T85+'€14-xxxx(AAAA-AAAA)'!T85+'€15-xxxx(AAAA-AAAA)'!T85+'€16-xxxx(AAAA-AAAA)'!T85+'€17-xxxx(AAAA-AAAA)'!T85+'€18-xxxx(AAAA-AAAA)'!T85+'€19-xxxx(AAAA-AAAA)'!T85+'€20-xxxx(AAAA-AAAA)'!T85</f>
        <v>855.14285714285711</v>
      </c>
      <c r="AB85" s="618">
        <f>'EnC1_2017-22_DEAL_ONF_Animation'!U85+'EnC2_2018-22_FEDER_ONF_Conserv'!U85+'EnC3_2019-21_OFB-DEAL_ONF_Coli'!U85+'EnC4_2018-20_MTE_ONF_MIGBio'!U85+'EnC5_2020_DEAL_Titè_IPA Desira'!U85+'Sol1_2018_DEAL_ONF_Lutte IC DSD'!U85+'Sol2_2019_DEAL_ONF_Lutte IC'!U85+'€8-xxxx(AAAA-AAAA)'!U85+'€9-xxxx(AAAA-AAAA)'!U85+'€10-xxxx(AAAA-AAAA)'!U85+'€11-xxxx(AAAA-AAAA)'!U85+'€12-xxxx(AAAA-AAAA)'!U85+'€13-xxxx(AAAA-AAAA)'!U85+'€14-xxxx(AAAA-AAAA)'!U85+'€15-xxxx(AAAA-AAAA)'!U85+'€16-xxxx(AAAA-AAAA)'!U85+'€17-xxxx(AAAA-AAAA)'!U85+'€18-xxxx(AAAA-AAAA)'!U85+'€19-xxxx(AAAA-AAAA)'!U85+'€20-xxxx(AAAA-AAAA)'!U85</f>
        <v>0</v>
      </c>
      <c r="AC85" s="639">
        <f>'EnC1_2017-22_DEAL_ONF_Animation'!V85+'EnC2_2018-22_FEDER_ONF_Conserv'!V85+'EnC3_2019-21_OFB-DEAL_ONF_Coli'!V85+'EnC4_2018-20_MTE_ONF_MIGBio'!V85+'EnC5_2020_DEAL_Titè_IPA Desira'!V85+'Sol1_2018_DEAL_ONF_Lutte IC DSD'!V85+'Sol2_2019_DEAL_ONF_Lutte IC'!V85+'€8-xxxx(AAAA-AAAA)'!V85+'€9-xxxx(AAAA-AAAA)'!V85+'€10-xxxx(AAAA-AAAA)'!V85+'€11-xxxx(AAAA-AAAA)'!V85+'€12-xxxx(AAAA-AAAA)'!V85+'€13-xxxx(AAAA-AAAA)'!V85+'€14-xxxx(AAAA-AAAA)'!V85+'€15-xxxx(AAAA-AAAA)'!V85+'€16-xxxx(AAAA-AAAA)'!V85+'€17-xxxx(AAAA-AAAA)'!V85+'€18-xxxx(AAAA-AAAA)'!V85+'€19-xxxx(AAAA-AAAA)'!V85+'€20-xxxx(AAAA-AAAA)'!V85</f>
        <v>855.14285714285711</v>
      </c>
      <c r="AD85" s="639">
        <f>'EnC1_2017-22_DEAL_ONF_Animation'!W85+'EnC2_2018-22_FEDER_ONF_Conserv'!W85+'EnC3_2019-21_OFB-DEAL_ONF_Coli'!W85+'EnC4_2018-20_MTE_ONF_MIGBio'!W85+'EnC5_2020_DEAL_Titè_IPA Desira'!W85+'Sol1_2018_DEAL_ONF_Lutte IC DSD'!W85+'Sol2_2019_DEAL_ONF_Lutte IC'!W85+'€8-xxxx(AAAA-AAAA)'!W85+'€9-xxxx(AAAA-AAAA)'!W85+'€10-xxxx(AAAA-AAAA)'!W85+'€11-xxxx(AAAA-AAAA)'!W85+'€12-xxxx(AAAA-AAAA)'!W85+'€13-xxxx(AAAA-AAAA)'!W85+'€14-xxxx(AAAA-AAAA)'!W85+'€15-xxxx(AAAA-AAAA)'!W85+'€16-xxxx(AAAA-AAAA)'!W85+'€17-xxxx(AAAA-AAAA)'!W85+'€18-xxxx(AAAA-AAAA)'!W85+'€19-xxxx(AAAA-AAAA)'!W85+'€20-xxxx(AAAA-AAAA)'!W85</f>
        <v>0</v>
      </c>
      <c r="AE85" s="639">
        <f>'EnC1_2017-22_DEAL_ONF_Animation'!X85+'EnC2_2018-22_FEDER_ONF_Conserv'!X85+'EnC3_2019-21_OFB-DEAL_ONF_Coli'!X85+'EnC4_2018-20_MTE_ONF_MIGBio'!X85+'EnC5_2020_DEAL_Titè_IPA Desira'!X85+'Sol1_2018_DEAL_ONF_Lutte IC DSD'!X85+'Sol2_2019_DEAL_ONF_Lutte IC'!X85+'€8-xxxx(AAAA-AAAA)'!X85+'€9-xxxx(AAAA-AAAA)'!X85+'€10-xxxx(AAAA-AAAA)'!X85+'€11-xxxx(AAAA-AAAA)'!X85+'€12-xxxx(AAAA-AAAA)'!X85+'€13-xxxx(AAAA-AAAA)'!X85+'€14-xxxx(AAAA-AAAA)'!X85+'€15-xxxx(AAAA-AAAA)'!X85+'€16-xxxx(AAAA-AAAA)'!X85+'€17-xxxx(AAAA-AAAA)'!X85+'€18-xxxx(AAAA-AAAA)'!X85+'€19-xxxx(AAAA-AAAA)'!X85+'€20-xxxx(AAAA-AAAA)'!X85</f>
        <v>0</v>
      </c>
      <c r="AF85" s="640">
        <f>'EnC1_2017-22_DEAL_ONF_Animation'!Y85+'EnC2_2018-22_FEDER_ONF_Conserv'!Y85+'EnC3_2019-21_OFB-DEAL_ONF_Coli'!Y85+'EnC4_2018-20_MTE_ONF_MIGBio'!Y85+'EnC5_2020_DEAL_Titè_IPA Desira'!Y85+'Sol1_2018_DEAL_ONF_Lutte IC DSD'!Y85+'Sol2_2019_DEAL_ONF_Lutte IC'!Y85+'€8-xxxx(AAAA-AAAA)'!Y85+'€9-xxxx(AAAA-AAAA)'!Y85+'€10-xxxx(AAAA-AAAA)'!Y85+'€11-xxxx(AAAA-AAAA)'!Y85+'€12-xxxx(AAAA-AAAA)'!Y85+'€13-xxxx(AAAA-AAAA)'!Y85+'€14-xxxx(AAAA-AAAA)'!Y85+'€15-xxxx(AAAA-AAAA)'!Y85+'€16-xxxx(AAAA-AAAA)'!Y85+'€17-xxxx(AAAA-AAAA)'!Y85+'€18-xxxx(AAAA-AAAA)'!Y85+'€19-xxxx(AAAA-AAAA)'!Y85+'€20-xxxx(AAAA-AAAA)'!Y85</f>
        <v>0</v>
      </c>
      <c r="AG85" s="621">
        <f t="shared" si="58"/>
        <v>9753.3333333333339</v>
      </c>
      <c r="AH85" s="622">
        <f t="shared" si="48"/>
        <v>0</v>
      </c>
      <c r="AI85" s="641">
        <f t="shared" si="60"/>
        <v>0</v>
      </c>
      <c r="AJ85" s="641">
        <f t="shared" si="61"/>
        <v>9753.3333333333339</v>
      </c>
      <c r="AK85" s="641">
        <f t="shared" si="62"/>
        <v>0</v>
      </c>
      <c r="AL85" s="642">
        <f t="shared" si="63"/>
        <v>0</v>
      </c>
      <c r="AM85" s="623">
        <f t="shared" si="64"/>
        <v>10608.476190476191</v>
      </c>
      <c r="AN85" s="686">
        <f t="shared" si="65"/>
        <v>0</v>
      </c>
      <c r="AO85" s="641">
        <f t="shared" si="66"/>
        <v>855.14285714285711</v>
      </c>
      <c r="AP85" s="641">
        <f t="shared" si="67"/>
        <v>9753.3333333333339</v>
      </c>
      <c r="AQ85" s="641">
        <f t="shared" si="68"/>
        <v>0</v>
      </c>
      <c r="AR85" s="643">
        <f t="shared" si="69"/>
        <v>0</v>
      </c>
      <c r="AS85" s="44"/>
      <c r="AT85" s="25"/>
      <c r="AU85" s="25"/>
    </row>
    <row r="86" spans="1:47" s="38" customFormat="1" ht="13" customHeight="1">
      <c r="A86" s="23"/>
      <c r="B86" s="1116"/>
      <c r="C86" s="1162"/>
      <c r="D86" s="1119"/>
      <c r="E86" s="1122"/>
      <c r="F86" s="1135"/>
      <c r="G86" s="502" t="s">
        <v>109</v>
      </c>
      <c r="H86" s="869"/>
      <c r="I86" s="831"/>
      <c r="J86" s="844"/>
      <c r="K86" s="844"/>
      <c r="L86" s="844"/>
      <c r="M86" s="845"/>
      <c r="N86" s="502" t="s">
        <v>109</v>
      </c>
      <c r="O86" s="212">
        <f>'EnC1_2017-22_DEAL_ONF_Animation'!H86+'EnC2_2018-22_FEDER_ONF_Conserv'!H86+'EnC3_2019-21_OFB-DEAL_ONF_Coli'!H86+'EnC4_2018-20_MTE_ONF_MIGBio'!H86+'EnC5_2020_DEAL_Titè_IPA Desira'!H86+'Sol1_2018_DEAL_ONF_Lutte IC DSD'!H86+'Sol2_2019_DEAL_ONF_Lutte IC'!H86+'€8-xxxx(AAAA-AAAA)'!H86+'€9-xxxx(AAAA-AAAA)'!H86+'€10-xxxx(AAAA-AAAA)'!H86+'€11-xxxx(AAAA-AAAA)'!H86+'€12-xxxx(AAAA-AAAA)'!H86+'€13-xxxx(AAAA-AAAA)'!H86+'€14-xxxx(AAAA-AAAA)'!H86+'€15-xxxx(AAAA-AAAA)'!H86+'€16-xxxx(AAAA-AAAA)'!H86+'€17-xxxx(AAAA-AAAA)'!H86+'€18-xxxx(AAAA-AAAA)'!H86+'€19-xxxx(AAAA-AAAA)'!H86+'€20-xxxx(AAAA-AAAA)'!H86</f>
        <v>486.66666666666669</v>
      </c>
      <c r="P86" s="213">
        <f>'EnC1_2017-22_DEAL_ONF_Animation'!I86+'EnC2_2018-22_FEDER_ONF_Conserv'!I86+'EnC3_2019-21_OFB-DEAL_ONF_Coli'!I86+'EnC4_2018-20_MTE_ONF_MIGBio'!I86+'EnC5_2020_DEAL_Titè_IPA Desira'!I86+'Sol1_2018_DEAL_ONF_Lutte IC DSD'!I86+'Sol2_2019_DEAL_ONF_Lutte IC'!I86+'€8-xxxx(AAAA-AAAA)'!I86+'€9-xxxx(AAAA-AAAA)'!I86+'€10-xxxx(AAAA-AAAA)'!I86+'€11-xxxx(AAAA-AAAA)'!I86+'€12-xxxx(AAAA-AAAA)'!I86+'€13-xxxx(AAAA-AAAA)'!I86+'€14-xxxx(AAAA-AAAA)'!I86+'€15-xxxx(AAAA-AAAA)'!I86+'€16-xxxx(AAAA-AAAA)'!I86+'€17-xxxx(AAAA-AAAA)'!I86+'€18-xxxx(AAAA-AAAA)'!I86+'€19-xxxx(AAAA-AAAA)'!I86+'€20-xxxx(AAAA-AAAA)'!I86</f>
        <v>0</v>
      </c>
      <c r="Q86" s="221">
        <f>'EnC1_2017-22_DEAL_ONF_Animation'!J86+'EnC2_2018-22_FEDER_ONF_Conserv'!J86+'EnC3_2019-21_OFB-DEAL_ONF_Coli'!J86+'EnC4_2018-20_MTE_ONF_MIGBio'!J86+'EnC5_2020_DEAL_Titè_IPA Desira'!J86+'Sol1_2018_DEAL_ONF_Lutte IC DSD'!J86+'Sol2_2019_DEAL_ONF_Lutte IC'!J86+'€8-xxxx(AAAA-AAAA)'!J86+'€9-xxxx(AAAA-AAAA)'!J86+'€10-xxxx(AAAA-AAAA)'!J86+'€11-xxxx(AAAA-AAAA)'!J86+'€12-xxxx(AAAA-AAAA)'!J86+'€13-xxxx(AAAA-AAAA)'!J86+'€14-xxxx(AAAA-AAAA)'!J86+'€15-xxxx(AAAA-AAAA)'!J86+'€16-xxxx(AAAA-AAAA)'!J86+'€17-xxxx(AAAA-AAAA)'!J86+'€18-xxxx(AAAA-AAAA)'!J86+'€19-xxxx(AAAA-AAAA)'!J86+'€20-xxxx(AAAA-AAAA)'!J86</f>
        <v>0</v>
      </c>
      <c r="R86" s="221">
        <f>'EnC1_2017-22_DEAL_ONF_Animation'!K86+'EnC2_2018-22_FEDER_ONF_Conserv'!K86+'EnC3_2019-21_OFB-DEAL_ONF_Coli'!K86+'EnC4_2018-20_MTE_ONF_MIGBio'!K86+'EnC5_2020_DEAL_Titè_IPA Desira'!K86+'Sol1_2018_DEAL_ONF_Lutte IC DSD'!K86+'Sol2_2019_DEAL_ONF_Lutte IC'!K86+'€8-xxxx(AAAA-AAAA)'!K86+'€9-xxxx(AAAA-AAAA)'!K86+'€10-xxxx(AAAA-AAAA)'!K86+'€11-xxxx(AAAA-AAAA)'!K86+'€12-xxxx(AAAA-AAAA)'!K86+'€13-xxxx(AAAA-AAAA)'!K86+'€14-xxxx(AAAA-AAAA)'!K86+'€15-xxxx(AAAA-AAAA)'!K86+'€16-xxxx(AAAA-AAAA)'!K86+'€17-xxxx(AAAA-AAAA)'!K86+'€18-xxxx(AAAA-AAAA)'!K86+'€19-xxxx(AAAA-AAAA)'!K86+'€20-xxxx(AAAA-AAAA)'!K86</f>
        <v>486.66666666666669</v>
      </c>
      <c r="S86" s="221">
        <f>'EnC1_2017-22_DEAL_ONF_Animation'!L86+'EnC2_2018-22_FEDER_ONF_Conserv'!L86+'EnC3_2019-21_OFB-DEAL_ONF_Coli'!L86+'EnC4_2018-20_MTE_ONF_MIGBio'!L86+'EnC5_2020_DEAL_Titè_IPA Desira'!L86+'Sol1_2018_DEAL_ONF_Lutte IC DSD'!L86+'Sol2_2019_DEAL_ONF_Lutte IC'!L86+'€8-xxxx(AAAA-AAAA)'!L86+'€9-xxxx(AAAA-AAAA)'!L86+'€10-xxxx(AAAA-AAAA)'!L86+'€11-xxxx(AAAA-AAAA)'!L86+'€12-xxxx(AAAA-AAAA)'!L86+'€13-xxxx(AAAA-AAAA)'!L86+'€14-xxxx(AAAA-AAAA)'!L86+'€15-xxxx(AAAA-AAAA)'!L86+'€16-xxxx(AAAA-AAAA)'!L86+'€17-xxxx(AAAA-AAAA)'!L86+'€18-xxxx(AAAA-AAAA)'!L86+'€19-xxxx(AAAA-AAAA)'!L86+'€20-xxxx(AAAA-AAAA)'!L86</f>
        <v>0</v>
      </c>
      <c r="T86" s="222">
        <f>'EnC1_2017-22_DEAL_ONF_Animation'!M86+'EnC2_2018-22_FEDER_ONF_Conserv'!M86+'EnC3_2019-21_OFB-DEAL_ONF_Coli'!M86+'EnC4_2018-20_MTE_ONF_MIGBio'!M86+'EnC5_2020_DEAL_Titè_IPA Desira'!M86+'Sol1_2018_DEAL_ONF_Lutte IC DSD'!M86+'Sol2_2019_DEAL_ONF_Lutte IC'!M86+'€8-xxxx(AAAA-AAAA)'!M86+'€9-xxxx(AAAA-AAAA)'!M86+'€10-xxxx(AAAA-AAAA)'!M86+'€11-xxxx(AAAA-AAAA)'!M86+'€12-xxxx(AAAA-AAAA)'!M86+'€13-xxxx(AAAA-AAAA)'!M86+'€14-xxxx(AAAA-AAAA)'!M86+'€15-xxxx(AAAA-AAAA)'!M86+'€16-xxxx(AAAA-AAAA)'!M86+'€17-xxxx(AAAA-AAAA)'!M86+'€18-xxxx(AAAA-AAAA)'!M86+'€19-xxxx(AAAA-AAAA)'!M86+'€20-xxxx(AAAA-AAAA)'!M86</f>
        <v>0</v>
      </c>
      <c r="U86" s="212">
        <f>'EnC1_2017-22_DEAL_ONF_Animation'!N86+'EnC2_2018-22_FEDER_ONF_Conserv'!N86+'EnC3_2019-21_OFB-DEAL_ONF_Coli'!N86+'EnC4_2018-20_MTE_ONF_MIGBio'!N86+'EnC5_2020_DEAL_Titè_IPA Desira'!N86+'Sol1_2018_DEAL_ONF_Lutte IC DSD'!N86+'Sol2_2019_DEAL_ONF_Lutte IC'!N86+'€8-xxxx(AAAA-AAAA)'!N86+'€9-xxxx(AAAA-AAAA)'!N86+'€10-xxxx(AAAA-AAAA)'!N86+'€11-xxxx(AAAA-AAAA)'!N86+'€12-xxxx(AAAA-AAAA)'!N86+'€13-xxxx(AAAA-AAAA)'!N86+'€14-xxxx(AAAA-AAAA)'!N86+'€15-xxxx(AAAA-AAAA)'!N86+'€16-xxxx(AAAA-AAAA)'!N86+'€17-xxxx(AAAA-AAAA)'!N86+'€18-xxxx(AAAA-AAAA)'!N86+'€19-xxxx(AAAA-AAAA)'!N86+'€20-xxxx(AAAA-AAAA)'!N86</f>
        <v>486.66666666666669</v>
      </c>
      <c r="V86" s="213">
        <f>'EnC1_2017-22_DEAL_ONF_Animation'!O86+'EnC2_2018-22_FEDER_ONF_Conserv'!O86+'EnC3_2019-21_OFB-DEAL_ONF_Coli'!O86+'EnC4_2018-20_MTE_ONF_MIGBio'!O86+'EnC5_2020_DEAL_Titè_IPA Desira'!O86+'Sol1_2018_DEAL_ONF_Lutte IC DSD'!O86+'Sol2_2019_DEAL_ONF_Lutte IC'!O86+'€8-xxxx(AAAA-AAAA)'!O86+'€9-xxxx(AAAA-AAAA)'!O86+'€10-xxxx(AAAA-AAAA)'!O86+'€11-xxxx(AAAA-AAAA)'!O86+'€12-xxxx(AAAA-AAAA)'!O86+'€13-xxxx(AAAA-AAAA)'!O86+'€14-xxxx(AAAA-AAAA)'!O86+'€15-xxxx(AAAA-AAAA)'!O86+'€16-xxxx(AAAA-AAAA)'!O86+'€17-xxxx(AAAA-AAAA)'!O86+'€18-xxxx(AAAA-AAAA)'!O86+'€19-xxxx(AAAA-AAAA)'!O86+'€20-xxxx(AAAA-AAAA)'!O86</f>
        <v>0</v>
      </c>
      <c r="W86" s="221">
        <f>'EnC1_2017-22_DEAL_ONF_Animation'!P86+'EnC2_2018-22_FEDER_ONF_Conserv'!P86+'EnC3_2019-21_OFB-DEAL_ONF_Coli'!P86+'EnC4_2018-20_MTE_ONF_MIGBio'!P86+'EnC5_2020_DEAL_Titè_IPA Desira'!P86+'Sol1_2018_DEAL_ONF_Lutte IC DSD'!P86+'Sol2_2019_DEAL_ONF_Lutte IC'!P86+'€8-xxxx(AAAA-AAAA)'!P86+'€9-xxxx(AAAA-AAAA)'!P86+'€10-xxxx(AAAA-AAAA)'!P86+'€11-xxxx(AAAA-AAAA)'!P86+'€12-xxxx(AAAA-AAAA)'!P86+'€13-xxxx(AAAA-AAAA)'!P86+'€14-xxxx(AAAA-AAAA)'!P86+'€15-xxxx(AAAA-AAAA)'!P86+'€16-xxxx(AAAA-AAAA)'!P86+'€17-xxxx(AAAA-AAAA)'!P86+'€18-xxxx(AAAA-AAAA)'!P86+'€19-xxxx(AAAA-AAAA)'!P86+'€20-xxxx(AAAA-AAAA)'!P86</f>
        <v>0</v>
      </c>
      <c r="X86" s="221">
        <f>'EnC1_2017-22_DEAL_ONF_Animation'!Q86+'EnC2_2018-22_FEDER_ONF_Conserv'!Q86+'EnC3_2019-21_OFB-DEAL_ONF_Coli'!Q86+'EnC4_2018-20_MTE_ONF_MIGBio'!Q86+'EnC5_2020_DEAL_Titè_IPA Desira'!Q86+'Sol1_2018_DEAL_ONF_Lutte IC DSD'!Q86+'Sol2_2019_DEAL_ONF_Lutte IC'!Q86+'€8-xxxx(AAAA-AAAA)'!Q86+'€9-xxxx(AAAA-AAAA)'!Q86+'€10-xxxx(AAAA-AAAA)'!Q86+'€11-xxxx(AAAA-AAAA)'!Q86+'€12-xxxx(AAAA-AAAA)'!Q86+'€13-xxxx(AAAA-AAAA)'!Q86+'€14-xxxx(AAAA-AAAA)'!Q86+'€15-xxxx(AAAA-AAAA)'!Q86+'€16-xxxx(AAAA-AAAA)'!Q86+'€17-xxxx(AAAA-AAAA)'!Q86+'€18-xxxx(AAAA-AAAA)'!Q86+'€19-xxxx(AAAA-AAAA)'!Q86+'€20-xxxx(AAAA-AAAA)'!Q86</f>
        <v>486.66666666666669</v>
      </c>
      <c r="Y86" s="221">
        <f>'EnC1_2017-22_DEAL_ONF_Animation'!R86+'EnC2_2018-22_FEDER_ONF_Conserv'!R86+'EnC3_2019-21_OFB-DEAL_ONF_Coli'!R86+'EnC4_2018-20_MTE_ONF_MIGBio'!R86+'EnC5_2020_DEAL_Titè_IPA Desira'!R86+'Sol1_2018_DEAL_ONF_Lutte IC DSD'!R86+'Sol2_2019_DEAL_ONF_Lutte IC'!R86+'€8-xxxx(AAAA-AAAA)'!R86+'€9-xxxx(AAAA-AAAA)'!R86+'€10-xxxx(AAAA-AAAA)'!R86+'€11-xxxx(AAAA-AAAA)'!R86+'€12-xxxx(AAAA-AAAA)'!R86+'€13-xxxx(AAAA-AAAA)'!R86+'€14-xxxx(AAAA-AAAA)'!R86+'€15-xxxx(AAAA-AAAA)'!R86+'€16-xxxx(AAAA-AAAA)'!R86+'€17-xxxx(AAAA-AAAA)'!R86+'€18-xxxx(AAAA-AAAA)'!R86+'€19-xxxx(AAAA-AAAA)'!R86+'€20-xxxx(AAAA-AAAA)'!R86</f>
        <v>0</v>
      </c>
      <c r="Z86" s="223">
        <f>'EnC1_2017-22_DEAL_ONF_Animation'!S86+'EnC2_2018-22_FEDER_ONF_Conserv'!S86+'EnC3_2019-21_OFB-DEAL_ONF_Coli'!S86+'EnC4_2018-20_MTE_ONF_MIGBio'!S86+'EnC5_2020_DEAL_Titè_IPA Desira'!S86+'Sol1_2018_DEAL_ONF_Lutte IC DSD'!S86+'Sol2_2019_DEAL_ONF_Lutte IC'!S86+'€8-xxxx(AAAA-AAAA)'!S86+'€9-xxxx(AAAA-AAAA)'!S86+'€10-xxxx(AAAA-AAAA)'!S86+'€11-xxxx(AAAA-AAAA)'!S86+'€12-xxxx(AAAA-AAAA)'!S86+'€13-xxxx(AAAA-AAAA)'!S86+'€14-xxxx(AAAA-AAAA)'!S86+'€15-xxxx(AAAA-AAAA)'!S86+'€16-xxxx(AAAA-AAAA)'!S86+'€17-xxxx(AAAA-AAAA)'!S86+'€18-xxxx(AAAA-AAAA)'!S86+'€19-xxxx(AAAA-AAAA)'!S86+'€20-xxxx(AAAA-AAAA)'!S86</f>
        <v>0</v>
      </c>
      <c r="AA86" s="625">
        <f>'EnC1_2017-22_DEAL_ONF_Animation'!T86+'EnC2_2018-22_FEDER_ONF_Conserv'!T86+'EnC3_2019-21_OFB-DEAL_ONF_Coli'!T86+'EnC4_2018-20_MTE_ONF_MIGBio'!T86+'EnC5_2020_DEAL_Titè_IPA Desira'!T86+'Sol1_2018_DEAL_ONF_Lutte IC DSD'!T86+'Sol2_2019_DEAL_ONF_Lutte IC'!T86+'€8-xxxx(AAAA-AAAA)'!T86+'€9-xxxx(AAAA-AAAA)'!T86+'€10-xxxx(AAAA-AAAA)'!T86+'€11-xxxx(AAAA-AAAA)'!T86+'€12-xxxx(AAAA-AAAA)'!T86+'€13-xxxx(AAAA-AAAA)'!T86+'€14-xxxx(AAAA-AAAA)'!T86+'€15-xxxx(AAAA-AAAA)'!T86+'€16-xxxx(AAAA-AAAA)'!T86+'€17-xxxx(AAAA-AAAA)'!T86+'€18-xxxx(AAAA-AAAA)'!T86+'€19-xxxx(AAAA-AAAA)'!T86+'€20-xxxx(AAAA-AAAA)'!T86</f>
        <v>0</v>
      </c>
      <c r="AB86" s="626">
        <f>'EnC1_2017-22_DEAL_ONF_Animation'!U86+'EnC2_2018-22_FEDER_ONF_Conserv'!U86+'EnC3_2019-21_OFB-DEAL_ONF_Coli'!U86+'EnC4_2018-20_MTE_ONF_MIGBio'!U86+'EnC5_2020_DEAL_Titè_IPA Desira'!U86+'Sol1_2018_DEAL_ONF_Lutte IC DSD'!U86+'Sol2_2019_DEAL_ONF_Lutte IC'!U86+'€8-xxxx(AAAA-AAAA)'!U86+'€9-xxxx(AAAA-AAAA)'!U86+'€10-xxxx(AAAA-AAAA)'!U86+'€11-xxxx(AAAA-AAAA)'!U86+'€12-xxxx(AAAA-AAAA)'!U86+'€13-xxxx(AAAA-AAAA)'!U86+'€14-xxxx(AAAA-AAAA)'!U86+'€15-xxxx(AAAA-AAAA)'!U86+'€16-xxxx(AAAA-AAAA)'!U86+'€17-xxxx(AAAA-AAAA)'!U86+'€18-xxxx(AAAA-AAAA)'!U86+'€19-xxxx(AAAA-AAAA)'!U86+'€20-xxxx(AAAA-AAAA)'!U86</f>
        <v>0</v>
      </c>
      <c r="AC86" s="644">
        <f>'EnC1_2017-22_DEAL_ONF_Animation'!V86+'EnC2_2018-22_FEDER_ONF_Conserv'!V86+'EnC3_2019-21_OFB-DEAL_ONF_Coli'!V86+'EnC4_2018-20_MTE_ONF_MIGBio'!V86+'EnC5_2020_DEAL_Titè_IPA Desira'!V86+'Sol1_2018_DEAL_ONF_Lutte IC DSD'!V86+'Sol2_2019_DEAL_ONF_Lutte IC'!V86+'€8-xxxx(AAAA-AAAA)'!V86+'€9-xxxx(AAAA-AAAA)'!V86+'€10-xxxx(AAAA-AAAA)'!V86+'€11-xxxx(AAAA-AAAA)'!V86+'€12-xxxx(AAAA-AAAA)'!V86+'€13-xxxx(AAAA-AAAA)'!V86+'€14-xxxx(AAAA-AAAA)'!V86+'€15-xxxx(AAAA-AAAA)'!V86+'€16-xxxx(AAAA-AAAA)'!V86+'€17-xxxx(AAAA-AAAA)'!V86+'€18-xxxx(AAAA-AAAA)'!V86+'€19-xxxx(AAAA-AAAA)'!V86+'€20-xxxx(AAAA-AAAA)'!V86</f>
        <v>0</v>
      </c>
      <c r="AD86" s="644">
        <f>'EnC1_2017-22_DEAL_ONF_Animation'!W86+'EnC2_2018-22_FEDER_ONF_Conserv'!W86+'EnC3_2019-21_OFB-DEAL_ONF_Coli'!W86+'EnC4_2018-20_MTE_ONF_MIGBio'!W86+'EnC5_2020_DEAL_Titè_IPA Desira'!W86+'Sol1_2018_DEAL_ONF_Lutte IC DSD'!W86+'Sol2_2019_DEAL_ONF_Lutte IC'!W86+'€8-xxxx(AAAA-AAAA)'!W86+'€9-xxxx(AAAA-AAAA)'!W86+'€10-xxxx(AAAA-AAAA)'!W86+'€11-xxxx(AAAA-AAAA)'!W86+'€12-xxxx(AAAA-AAAA)'!W86+'€13-xxxx(AAAA-AAAA)'!W86+'€14-xxxx(AAAA-AAAA)'!W86+'€15-xxxx(AAAA-AAAA)'!W86+'€16-xxxx(AAAA-AAAA)'!W86+'€17-xxxx(AAAA-AAAA)'!W86+'€18-xxxx(AAAA-AAAA)'!W86+'€19-xxxx(AAAA-AAAA)'!W86+'€20-xxxx(AAAA-AAAA)'!W86</f>
        <v>0</v>
      </c>
      <c r="AE86" s="644">
        <f>'EnC1_2017-22_DEAL_ONF_Animation'!X86+'EnC2_2018-22_FEDER_ONF_Conserv'!X86+'EnC3_2019-21_OFB-DEAL_ONF_Coli'!X86+'EnC4_2018-20_MTE_ONF_MIGBio'!X86+'EnC5_2020_DEAL_Titè_IPA Desira'!X86+'Sol1_2018_DEAL_ONF_Lutte IC DSD'!X86+'Sol2_2019_DEAL_ONF_Lutte IC'!X86+'€8-xxxx(AAAA-AAAA)'!X86+'€9-xxxx(AAAA-AAAA)'!X86+'€10-xxxx(AAAA-AAAA)'!X86+'€11-xxxx(AAAA-AAAA)'!X86+'€12-xxxx(AAAA-AAAA)'!X86+'€13-xxxx(AAAA-AAAA)'!X86+'€14-xxxx(AAAA-AAAA)'!X86+'€15-xxxx(AAAA-AAAA)'!X86+'€16-xxxx(AAAA-AAAA)'!X86+'€17-xxxx(AAAA-AAAA)'!X86+'€18-xxxx(AAAA-AAAA)'!X86+'€19-xxxx(AAAA-AAAA)'!X86+'€20-xxxx(AAAA-AAAA)'!X86</f>
        <v>0</v>
      </c>
      <c r="AF86" s="645">
        <f>'EnC1_2017-22_DEAL_ONF_Animation'!Y86+'EnC2_2018-22_FEDER_ONF_Conserv'!Y86+'EnC3_2019-21_OFB-DEAL_ONF_Coli'!Y86+'EnC4_2018-20_MTE_ONF_MIGBio'!Y86+'EnC5_2020_DEAL_Titè_IPA Desira'!Y86+'Sol1_2018_DEAL_ONF_Lutte IC DSD'!Y86+'Sol2_2019_DEAL_ONF_Lutte IC'!Y86+'€8-xxxx(AAAA-AAAA)'!Y86+'€9-xxxx(AAAA-AAAA)'!Y86+'€10-xxxx(AAAA-AAAA)'!Y86+'€11-xxxx(AAAA-AAAA)'!Y86+'€12-xxxx(AAAA-AAAA)'!Y86+'€13-xxxx(AAAA-AAAA)'!Y86+'€14-xxxx(AAAA-AAAA)'!Y86+'€15-xxxx(AAAA-AAAA)'!Y86+'€16-xxxx(AAAA-AAAA)'!Y86+'€17-xxxx(AAAA-AAAA)'!Y86+'€18-xxxx(AAAA-AAAA)'!Y86+'€19-xxxx(AAAA-AAAA)'!Y86+'€20-xxxx(AAAA-AAAA)'!Y86</f>
        <v>0</v>
      </c>
      <c r="AG86" s="629">
        <f t="shared" si="58"/>
        <v>486.66666666666669</v>
      </c>
      <c r="AH86" s="630">
        <f t="shared" si="48"/>
        <v>0</v>
      </c>
      <c r="AI86" s="646">
        <f t="shared" si="60"/>
        <v>0</v>
      </c>
      <c r="AJ86" s="646">
        <f t="shared" si="61"/>
        <v>486.66666666666669</v>
      </c>
      <c r="AK86" s="646">
        <f t="shared" si="62"/>
        <v>0</v>
      </c>
      <c r="AL86" s="647">
        <f t="shared" si="63"/>
        <v>0</v>
      </c>
      <c r="AM86" s="632">
        <f t="shared" si="64"/>
        <v>486.66666666666669</v>
      </c>
      <c r="AN86" s="687">
        <f t="shared" si="65"/>
        <v>0</v>
      </c>
      <c r="AO86" s="646">
        <f t="shared" si="66"/>
        <v>0</v>
      </c>
      <c r="AP86" s="646">
        <f t="shared" si="67"/>
        <v>486.66666666666669</v>
      </c>
      <c r="AQ86" s="646">
        <f t="shared" si="68"/>
        <v>0</v>
      </c>
      <c r="AR86" s="648">
        <f t="shared" si="69"/>
        <v>0</v>
      </c>
      <c r="AS86" s="44"/>
      <c r="AT86" s="25"/>
      <c r="AU86" s="25"/>
    </row>
    <row r="87" spans="1:47" s="38" customFormat="1" ht="14" customHeight="1">
      <c r="A87" s="14"/>
      <c r="B87" s="1116"/>
      <c r="C87" s="1107" t="s">
        <v>131</v>
      </c>
      <c r="D87" s="1108"/>
      <c r="E87" s="1108"/>
      <c r="F87" s="1113">
        <v>2</v>
      </c>
      <c r="G87" s="517" t="s">
        <v>106</v>
      </c>
      <c r="H87" s="850">
        <f>H78+H81+H84</f>
        <v>180000</v>
      </c>
      <c r="I87" s="115">
        <f t="shared" ref="I87:M87" si="81">I78+I81+I84</f>
        <v>32000</v>
      </c>
      <c r="J87" s="102">
        <f t="shared" si="81"/>
        <v>42000</v>
      </c>
      <c r="K87" s="102">
        <f t="shared" si="81"/>
        <v>32000</v>
      </c>
      <c r="L87" s="102">
        <f t="shared" si="81"/>
        <v>42000</v>
      </c>
      <c r="M87" s="504">
        <f t="shared" si="81"/>
        <v>32000</v>
      </c>
      <c r="N87" s="517" t="s">
        <v>106</v>
      </c>
      <c r="O87" s="100">
        <f>'EnC1_2017-22_DEAL_ONF_Animation'!H87+'EnC2_2018-22_FEDER_ONF_Conserv'!H87+'EnC3_2019-21_OFB-DEAL_ONF_Coli'!H87+'EnC4_2018-20_MTE_ONF_MIGBio'!H87+'EnC5_2020_DEAL_Titè_IPA Desira'!H87+'Sol1_2018_DEAL_ONF_Lutte IC DSD'!H87+'Sol2_2019_DEAL_ONF_Lutte IC'!H87+'€8-xxxx(AAAA-AAAA)'!H87+'€9-xxxx(AAAA-AAAA)'!H87+'€10-xxxx(AAAA-AAAA)'!H87+'€11-xxxx(AAAA-AAAA)'!H87+'€12-xxxx(AAAA-AAAA)'!H87+'€13-xxxx(AAAA-AAAA)'!H87+'€14-xxxx(AAAA-AAAA)'!H87+'€15-xxxx(AAAA-AAAA)'!H87+'€16-xxxx(AAAA-AAAA)'!H87+'€17-xxxx(AAAA-AAAA)'!H87+'€18-xxxx(AAAA-AAAA)'!H87+'€19-xxxx(AAAA-AAAA)'!H87+'€20-xxxx(AAAA-AAAA)'!H87</f>
        <v>42340</v>
      </c>
      <c r="P87" s="101">
        <f>'EnC1_2017-22_DEAL_ONF_Animation'!I87+'EnC2_2018-22_FEDER_ONF_Conserv'!I87+'EnC3_2019-21_OFB-DEAL_ONF_Coli'!I87+'EnC4_2018-20_MTE_ONF_MIGBio'!I87+'EnC5_2020_DEAL_Titè_IPA Desira'!I87+'Sol1_2018_DEAL_ONF_Lutte IC DSD'!I87+'Sol2_2019_DEAL_ONF_Lutte IC'!I87+'€8-xxxx(AAAA-AAAA)'!I87+'€9-xxxx(AAAA-AAAA)'!I87+'€10-xxxx(AAAA-AAAA)'!I87+'€11-xxxx(AAAA-AAAA)'!I87+'€12-xxxx(AAAA-AAAA)'!I87+'€13-xxxx(AAAA-AAAA)'!I87+'€14-xxxx(AAAA-AAAA)'!I87+'€15-xxxx(AAAA-AAAA)'!I87+'€16-xxxx(AAAA-AAAA)'!I87+'€17-xxxx(AAAA-AAAA)'!I87+'€18-xxxx(AAAA-AAAA)'!I87+'€19-xxxx(AAAA-AAAA)'!I87+'€20-xxxx(AAAA-AAAA)'!I87</f>
        <v>6420</v>
      </c>
      <c r="Q87" s="102">
        <f>'EnC1_2017-22_DEAL_ONF_Animation'!J87+'EnC2_2018-22_FEDER_ONF_Conserv'!J87+'EnC3_2019-21_OFB-DEAL_ONF_Coli'!J87+'EnC4_2018-20_MTE_ONF_MIGBio'!J87+'EnC5_2020_DEAL_Titè_IPA Desira'!J87+'Sol1_2018_DEAL_ONF_Lutte IC DSD'!J87+'Sol2_2019_DEAL_ONF_Lutte IC'!J87+'€8-xxxx(AAAA-AAAA)'!J87+'€9-xxxx(AAAA-AAAA)'!J87+'€10-xxxx(AAAA-AAAA)'!J87+'€11-xxxx(AAAA-AAAA)'!J87+'€12-xxxx(AAAA-AAAA)'!J87+'€13-xxxx(AAAA-AAAA)'!J87+'€14-xxxx(AAAA-AAAA)'!J87+'€15-xxxx(AAAA-AAAA)'!J87+'€16-xxxx(AAAA-AAAA)'!J87+'€17-xxxx(AAAA-AAAA)'!J87+'€18-xxxx(AAAA-AAAA)'!J87+'€19-xxxx(AAAA-AAAA)'!J87+'€20-xxxx(AAAA-AAAA)'!J87</f>
        <v>6420</v>
      </c>
      <c r="R87" s="102">
        <f>'EnC1_2017-22_DEAL_ONF_Animation'!K87+'EnC2_2018-22_FEDER_ONF_Conserv'!K87+'EnC3_2019-21_OFB-DEAL_ONF_Coli'!K87+'EnC4_2018-20_MTE_ONF_MIGBio'!K87+'EnC5_2020_DEAL_Titè_IPA Desira'!K87+'Sol1_2018_DEAL_ONF_Lutte IC DSD'!K87+'Sol2_2019_DEAL_ONF_Lutte IC'!K87+'€8-xxxx(AAAA-AAAA)'!K87+'€9-xxxx(AAAA-AAAA)'!K87+'€10-xxxx(AAAA-AAAA)'!K87+'€11-xxxx(AAAA-AAAA)'!K87+'€12-xxxx(AAAA-AAAA)'!K87+'€13-xxxx(AAAA-AAAA)'!K87+'€14-xxxx(AAAA-AAAA)'!K87+'€15-xxxx(AAAA-AAAA)'!K87+'€16-xxxx(AAAA-AAAA)'!K87+'€17-xxxx(AAAA-AAAA)'!K87+'€18-xxxx(AAAA-AAAA)'!K87+'€19-xxxx(AAAA-AAAA)'!K87+'€20-xxxx(AAAA-AAAA)'!K87</f>
        <v>16660</v>
      </c>
      <c r="S87" s="102">
        <f>'EnC1_2017-22_DEAL_ONF_Animation'!L87+'EnC2_2018-22_FEDER_ONF_Conserv'!L87+'EnC3_2019-21_OFB-DEAL_ONF_Coli'!L87+'EnC4_2018-20_MTE_ONF_MIGBio'!L87+'EnC5_2020_DEAL_Titè_IPA Desira'!L87+'Sol1_2018_DEAL_ONF_Lutte IC DSD'!L87+'Sol2_2019_DEAL_ONF_Lutte IC'!L87+'€8-xxxx(AAAA-AAAA)'!L87+'€9-xxxx(AAAA-AAAA)'!L87+'€10-xxxx(AAAA-AAAA)'!L87+'€11-xxxx(AAAA-AAAA)'!L87+'€12-xxxx(AAAA-AAAA)'!L87+'€13-xxxx(AAAA-AAAA)'!L87+'€14-xxxx(AAAA-AAAA)'!L87+'€15-xxxx(AAAA-AAAA)'!L87+'€16-xxxx(AAAA-AAAA)'!L87+'€17-xxxx(AAAA-AAAA)'!L87+'€18-xxxx(AAAA-AAAA)'!L87+'€19-xxxx(AAAA-AAAA)'!L87+'€20-xxxx(AAAA-AAAA)'!L87</f>
        <v>6420</v>
      </c>
      <c r="T87" s="103">
        <f>'EnC1_2017-22_DEAL_ONF_Animation'!M87+'EnC2_2018-22_FEDER_ONF_Conserv'!M87+'EnC3_2019-21_OFB-DEAL_ONF_Coli'!M87+'EnC4_2018-20_MTE_ONF_MIGBio'!M87+'EnC5_2020_DEAL_Titè_IPA Desira'!M87+'Sol1_2018_DEAL_ONF_Lutte IC DSD'!M87+'Sol2_2019_DEAL_ONF_Lutte IC'!M87+'€8-xxxx(AAAA-AAAA)'!M87+'€9-xxxx(AAAA-AAAA)'!M87+'€10-xxxx(AAAA-AAAA)'!M87+'€11-xxxx(AAAA-AAAA)'!M87+'€12-xxxx(AAAA-AAAA)'!M87+'€13-xxxx(AAAA-AAAA)'!M87+'€14-xxxx(AAAA-AAAA)'!M87+'€15-xxxx(AAAA-AAAA)'!M87+'€16-xxxx(AAAA-AAAA)'!M87+'€17-xxxx(AAAA-AAAA)'!M87+'€18-xxxx(AAAA-AAAA)'!M87+'€19-xxxx(AAAA-AAAA)'!M87+'€20-xxxx(AAAA-AAAA)'!M87</f>
        <v>6420</v>
      </c>
      <c r="U87" s="100">
        <f>'EnC1_2017-22_DEAL_ONF_Animation'!N87+'EnC2_2018-22_FEDER_ONF_Conserv'!N87+'EnC3_2019-21_OFB-DEAL_ONF_Coli'!N87+'EnC4_2018-20_MTE_ONF_MIGBio'!N87+'EnC5_2020_DEAL_Titè_IPA Desira'!N87+'Sol1_2018_DEAL_ONF_Lutte IC DSD'!N87+'Sol2_2019_DEAL_ONF_Lutte IC'!N87+'€8-xxxx(AAAA-AAAA)'!N87+'€9-xxxx(AAAA-AAAA)'!N87+'€10-xxxx(AAAA-AAAA)'!N87+'€11-xxxx(AAAA-AAAA)'!N87+'€12-xxxx(AAAA-AAAA)'!N87+'€13-xxxx(AAAA-AAAA)'!N87+'€14-xxxx(AAAA-AAAA)'!N87+'€15-xxxx(AAAA-AAAA)'!N87+'€16-xxxx(AAAA-AAAA)'!N87+'€17-xxxx(AAAA-AAAA)'!N87+'€18-xxxx(AAAA-AAAA)'!N87+'€19-xxxx(AAAA-AAAA)'!N87+'€20-xxxx(AAAA-AAAA)'!N87</f>
        <v>11095.142857142857</v>
      </c>
      <c r="V87" s="101">
        <f>'EnC1_2017-22_DEAL_ONF_Animation'!O87+'EnC2_2018-22_FEDER_ONF_Conserv'!O87+'EnC3_2019-21_OFB-DEAL_ONF_Coli'!O87+'EnC4_2018-20_MTE_ONF_MIGBio'!O87+'EnC5_2020_DEAL_Titè_IPA Desira'!O87+'Sol1_2018_DEAL_ONF_Lutte IC DSD'!O87+'Sol2_2019_DEAL_ONF_Lutte IC'!O87+'€8-xxxx(AAAA-AAAA)'!O87+'€9-xxxx(AAAA-AAAA)'!O87+'€10-xxxx(AAAA-AAAA)'!O87+'€11-xxxx(AAAA-AAAA)'!O87+'€12-xxxx(AAAA-AAAA)'!O87+'€13-xxxx(AAAA-AAAA)'!O87+'€14-xxxx(AAAA-AAAA)'!O87+'€15-xxxx(AAAA-AAAA)'!O87+'€16-xxxx(AAAA-AAAA)'!O87+'€17-xxxx(AAAA-AAAA)'!O87+'€18-xxxx(AAAA-AAAA)'!O87+'€19-xxxx(AAAA-AAAA)'!O87+'€20-xxxx(AAAA-AAAA)'!O87</f>
        <v>0</v>
      </c>
      <c r="W87" s="102">
        <f>'EnC1_2017-22_DEAL_ONF_Animation'!P87+'EnC2_2018-22_FEDER_ONF_Conserv'!P87+'EnC3_2019-21_OFB-DEAL_ONF_Coli'!P87+'EnC4_2018-20_MTE_ONF_MIGBio'!P87+'EnC5_2020_DEAL_Titè_IPA Desira'!P87+'Sol1_2018_DEAL_ONF_Lutte IC DSD'!P87+'Sol2_2019_DEAL_ONF_Lutte IC'!P87+'€8-xxxx(AAAA-AAAA)'!P87+'€9-xxxx(AAAA-AAAA)'!P87+'€10-xxxx(AAAA-AAAA)'!P87+'€11-xxxx(AAAA-AAAA)'!P87+'€12-xxxx(AAAA-AAAA)'!P87+'€13-xxxx(AAAA-AAAA)'!P87+'€14-xxxx(AAAA-AAAA)'!P87+'€15-xxxx(AAAA-AAAA)'!P87+'€16-xxxx(AAAA-AAAA)'!P87+'€17-xxxx(AAAA-AAAA)'!P87+'€18-xxxx(AAAA-AAAA)'!P87+'€19-xxxx(AAAA-AAAA)'!P87+'€20-xxxx(AAAA-AAAA)'!P87</f>
        <v>855.14285714285711</v>
      </c>
      <c r="X87" s="102">
        <f>'EnC1_2017-22_DEAL_ONF_Animation'!Q87+'EnC2_2018-22_FEDER_ONF_Conserv'!Q87+'EnC3_2019-21_OFB-DEAL_ONF_Coli'!Q87+'EnC4_2018-20_MTE_ONF_MIGBio'!Q87+'EnC5_2020_DEAL_Titè_IPA Desira'!Q87+'Sol1_2018_DEAL_ONF_Lutte IC DSD'!Q87+'Sol2_2019_DEAL_ONF_Lutte IC'!Q87+'€8-xxxx(AAAA-AAAA)'!Q87+'€9-xxxx(AAAA-AAAA)'!Q87+'€10-xxxx(AAAA-AAAA)'!Q87+'€11-xxxx(AAAA-AAAA)'!Q87+'€12-xxxx(AAAA-AAAA)'!Q87+'€13-xxxx(AAAA-AAAA)'!Q87+'€14-xxxx(AAAA-AAAA)'!Q87+'€15-xxxx(AAAA-AAAA)'!Q87+'€16-xxxx(AAAA-AAAA)'!Q87+'€17-xxxx(AAAA-AAAA)'!Q87+'€18-xxxx(AAAA-AAAA)'!Q87+'€19-xxxx(AAAA-AAAA)'!Q87+'€20-xxxx(AAAA-AAAA)'!Q87</f>
        <v>10240</v>
      </c>
      <c r="Y87" s="102">
        <f>'EnC1_2017-22_DEAL_ONF_Animation'!R87+'EnC2_2018-22_FEDER_ONF_Conserv'!R87+'EnC3_2019-21_OFB-DEAL_ONF_Coli'!R87+'EnC4_2018-20_MTE_ONF_MIGBio'!R87+'EnC5_2020_DEAL_Titè_IPA Desira'!R87+'Sol1_2018_DEAL_ONF_Lutte IC DSD'!R87+'Sol2_2019_DEAL_ONF_Lutte IC'!R87+'€8-xxxx(AAAA-AAAA)'!R87+'€9-xxxx(AAAA-AAAA)'!R87+'€10-xxxx(AAAA-AAAA)'!R87+'€11-xxxx(AAAA-AAAA)'!R87+'€12-xxxx(AAAA-AAAA)'!R87+'€13-xxxx(AAAA-AAAA)'!R87+'€14-xxxx(AAAA-AAAA)'!R87+'€15-xxxx(AAAA-AAAA)'!R87+'€16-xxxx(AAAA-AAAA)'!R87+'€17-xxxx(AAAA-AAAA)'!R87+'€18-xxxx(AAAA-AAAA)'!R87+'€19-xxxx(AAAA-AAAA)'!R87+'€20-xxxx(AAAA-AAAA)'!R87</f>
        <v>0</v>
      </c>
      <c r="Z87" s="104">
        <f>'EnC1_2017-22_DEAL_ONF_Animation'!S87+'EnC2_2018-22_FEDER_ONF_Conserv'!S87+'EnC3_2019-21_OFB-DEAL_ONF_Coli'!S87+'EnC4_2018-20_MTE_ONF_MIGBio'!S87+'EnC5_2020_DEAL_Titè_IPA Desira'!S87+'Sol1_2018_DEAL_ONF_Lutte IC DSD'!S87+'Sol2_2019_DEAL_ONF_Lutte IC'!S87+'€8-xxxx(AAAA-AAAA)'!S87+'€9-xxxx(AAAA-AAAA)'!S87+'€10-xxxx(AAAA-AAAA)'!S87+'€11-xxxx(AAAA-AAAA)'!S87+'€12-xxxx(AAAA-AAAA)'!S87+'€13-xxxx(AAAA-AAAA)'!S87+'€14-xxxx(AAAA-AAAA)'!S87+'€15-xxxx(AAAA-AAAA)'!S87+'€16-xxxx(AAAA-AAAA)'!S87+'€17-xxxx(AAAA-AAAA)'!S87+'€18-xxxx(AAAA-AAAA)'!S87+'€19-xxxx(AAAA-AAAA)'!S87+'€20-xxxx(AAAA-AAAA)'!S87</f>
        <v>0</v>
      </c>
      <c r="AA87" s="655">
        <f>'EnC1_2017-22_DEAL_ONF_Animation'!T87+'EnC2_2018-22_FEDER_ONF_Conserv'!T87+'EnC3_2019-21_OFB-DEAL_ONF_Coli'!T87+'EnC4_2018-20_MTE_ONF_MIGBio'!T87+'EnC5_2020_DEAL_Titè_IPA Desira'!T87+'Sol1_2018_DEAL_ONF_Lutte IC DSD'!T87+'Sol2_2019_DEAL_ONF_Lutte IC'!T87+'€8-xxxx(AAAA-AAAA)'!T87+'€9-xxxx(AAAA-AAAA)'!T87+'€10-xxxx(AAAA-AAAA)'!T87+'€11-xxxx(AAAA-AAAA)'!T87+'€12-xxxx(AAAA-AAAA)'!T87+'€13-xxxx(AAAA-AAAA)'!T87+'€14-xxxx(AAAA-AAAA)'!T87+'€15-xxxx(AAAA-AAAA)'!T87+'€16-xxxx(AAAA-AAAA)'!T87+'€17-xxxx(AAAA-AAAA)'!T87+'€18-xxxx(AAAA-AAAA)'!T87+'€19-xxxx(AAAA-AAAA)'!T87+'€20-xxxx(AAAA-AAAA)'!T87</f>
        <v>-31244.857142857141</v>
      </c>
      <c r="AB87" s="656">
        <f>'EnC1_2017-22_DEAL_ONF_Animation'!U87+'EnC2_2018-22_FEDER_ONF_Conserv'!U87+'EnC3_2019-21_OFB-DEAL_ONF_Coli'!U87+'EnC4_2018-20_MTE_ONF_MIGBio'!U87+'EnC5_2020_DEAL_Titè_IPA Desira'!U87+'Sol1_2018_DEAL_ONF_Lutte IC DSD'!U87+'Sol2_2019_DEAL_ONF_Lutte IC'!U87+'€8-xxxx(AAAA-AAAA)'!U87+'€9-xxxx(AAAA-AAAA)'!U87+'€10-xxxx(AAAA-AAAA)'!U87+'€11-xxxx(AAAA-AAAA)'!U87+'€12-xxxx(AAAA-AAAA)'!U87+'€13-xxxx(AAAA-AAAA)'!U87+'€14-xxxx(AAAA-AAAA)'!U87+'€15-xxxx(AAAA-AAAA)'!U87+'€16-xxxx(AAAA-AAAA)'!U87+'€17-xxxx(AAAA-AAAA)'!U87+'€18-xxxx(AAAA-AAAA)'!U87+'€19-xxxx(AAAA-AAAA)'!U87+'€20-xxxx(AAAA-AAAA)'!U87</f>
        <v>-6420</v>
      </c>
      <c r="AC87" s="657">
        <f>'EnC1_2017-22_DEAL_ONF_Animation'!V87+'EnC2_2018-22_FEDER_ONF_Conserv'!V87+'EnC3_2019-21_OFB-DEAL_ONF_Coli'!V87+'EnC4_2018-20_MTE_ONF_MIGBio'!V87+'EnC5_2020_DEAL_Titè_IPA Desira'!V87+'Sol1_2018_DEAL_ONF_Lutte IC DSD'!V87+'Sol2_2019_DEAL_ONF_Lutte IC'!V87+'€8-xxxx(AAAA-AAAA)'!V87+'€9-xxxx(AAAA-AAAA)'!V87+'€10-xxxx(AAAA-AAAA)'!V87+'€11-xxxx(AAAA-AAAA)'!V87+'€12-xxxx(AAAA-AAAA)'!V87+'€13-xxxx(AAAA-AAAA)'!V87+'€14-xxxx(AAAA-AAAA)'!V87+'€15-xxxx(AAAA-AAAA)'!V87+'€16-xxxx(AAAA-AAAA)'!V87+'€17-xxxx(AAAA-AAAA)'!V87+'€18-xxxx(AAAA-AAAA)'!V87+'€19-xxxx(AAAA-AAAA)'!V87+'€20-xxxx(AAAA-AAAA)'!V87</f>
        <v>-5564.8571428571431</v>
      </c>
      <c r="AD87" s="657">
        <f>'EnC1_2017-22_DEAL_ONF_Animation'!W87+'EnC2_2018-22_FEDER_ONF_Conserv'!W87+'EnC3_2019-21_OFB-DEAL_ONF_Coli'!W87+'EnC4_2018-20_MTE_ONF_MIGBio'!W87+'EnC5_2020_DEAL_Titè_IPA Desira'!W87+'Sol1_2018_DEAL_ONF_Lutte IC DSD'!W87+'Sol2_2019_DEAL_ONF_Lutte IC'!W87+'€8-xxxx(AAAA-AAAA)'!W87+'€9-xxxx(AAAA-AAAA)'!W87+'€10-xxxx(AAAA-AAAA)'!W87+'€11-xxxx(AAAA-AAAA)'!W87+'€12-xxxx(AAAA-AAAA)'!W87+'€13-xxxx(AAAA-AAAA)'!W87+'€14-xxxx(AAAA-AAAA)'!W87+'€15-xxxx(AAAA-AAAA)'!W87+'€16-xxxx(AAAA-AAAA)'!W87+'€17-xxxx(AAAA-AAAA)'!W87+'€18-xxxx(AAAA-AAAA)'!W87+'€19-xxxx(AAAA-AAAA)'!W87+'€20-xxxx(AAAA-AAAA)'!W87</f>
        <v>-6420</v>
      </c>
      <c r="AE87" s="657">
        <f>'EnC1_2017-22_DEAL_ONF_Animation'!X87+'EnC2_2018-22_FEDER_ONF_Conserv'!X87+'EnC3_2019-21_OFB-DEAL_ONF_Coli'!X87+'EnC4_2018-20_MTE_ONF_MIGBio'!X87+'EnC5_2020_DEAL_Titè_IPA Desira'!X87+'Sol1_2018_DEAL_ONF_Lutte IC DSD'!X87+'Sol2_2019_DEAL_ONF_Lutte IC'!X87+'€8-xxxx(AAAA-AAAA)'!X87+'€9-xxxx(AAAA-AAAA)'!X87+'€10-xxxx(AAAA-AAAA)'!X87+'€11-xxxx(AAAA-AAAA)'!X87+'€12-xxxx(AAAA-AAAA)'!X87+'€13-xxxx(AAAA-AAAA)'!X87+'€14-xxxx(AAAA-AAAA)'!X87+'€15-xxxx(AAAA-AAAA)'!X87+'€16-xxxx(AAAA-AAAA)'!X87+'€17-xxxx(AAAA-AAAA)'!X87+'€18-xxxx(AAAA-AAAA)'!X87+'€19-xxxx(AAAA-AAAA)'!X87+'€20-xxxx(AAAA-AAAA)'!X87</f>
        <v>-6420</v>
      </c>
      <c r="AF87" s="658">
        <f>'EnC1_2017-22_DEAL_ONF_Animation'!Y87+'EnC2_2018-22_FEDER_ONF_Conserv'!Y87+'EnC3_2019-21_OFB-DEAL_ONF_Coli'!Y87+'EnC4_2018-20_MTE_ONF_MIGBio'!Y87+'EnC5_2020_DEAL_Titè_IPA Desira'!Y87+'Sol1_2018_DEAL_ONF_Lutte IC DSD'!Y87+'Sol2_2019_DEAL_ONF_Lutte IC'!Y87+'€8-xxxx(AAAA-AAAA)'!Y87+'€9-xxxx(AAAA-AAAA)'!Y87+'€10-xxxx(AAAA-AAAA)'!Y87+'€11-xxxx(AAAA-AAAA)'!Y87+'€12-xxxx(AAAA-AAAA)'!Y87+'€13-xxxx(AAAA-AAAA)'!Y87+'€14-xxxx(AAAA-AAAA)'!Y87+'€15-xxxx(AAAA-AAAA)'!Y87+'€16-xxxx(AAAA-AAAA)'!Y87+'€17-xxxx(AAAA-AAAA)'!Y87+'€18-xxxx(AAAA-AAAA)'!Y87+'€19-xxxx(AAAA-AAAA)'!Y87+'€20-xxxx(AAAA-AAAA)'!Y87</f>
        <v>-6420</v>
      </c>
      <c r="AG87" s="659">
        <f t="shared" si="58"/>
        <v>-137660</v>
      </c>
      <c r="AH87" s="656">
        <f t="shared" si="48"/>
        <v>-25580</v>
      </c>
      <c r="AI87" s="657">
        <f t="shared" si="60"/>
        <v>-35580</v>
      </c>
      <c r="AJ87" s="657">
        <f t="shared" si="61"/>
        <v>-15340</v>
      </c>
      <c r="AK87" s="657">
        <f t="shared" si="62"/>
        <v>-35580</v>
      </c>
      <c r="AL87" s="660">
        <f t="shared" si="63"/>
        <v>-25580</v>
      </c>
      <c r="AM87" s="655">
        <f t="shared" si="64"/>
        <v>-168904.85714285713</v>
      </c>
      <c r="AN87" s="656">
        <f t="shared" si="65"/>
        <v>-32000</v>
      </c>
      <c r="AO87" s="657">
        <f t="shared" si="66"/>
        <v>-41144.857142857145</v>
      </c>
      <c r="AP87" s="657">
        <f t="shared" si="67"/>
        <v>-21760</v>
      </c>
      <c r="AQ87" s="657">
        <f t="shared" si="68"/>
        <v>-42000</v>
      </c>
      <c r="AR87" s="662">
        <f t="shared" si="69"/>
        <v>-32000</v>
      </c>
      <c r="AS87" s="268"/>
      <c r="AT87" s="12"/>
      <c r="AU87" s="41"/>
    </row>
    <row r="88" spans="1:47" s="38" customFormat="1" ht="14">
      <c r="A88" s="14">
        <v>0</v>
      </c>
      <c r="B88" s="1116"/>
      <c r="C88" s="1109"/>
      <c r="D88" s="1110"/>
      <c r="E88" s="1110"/>
      <c r="F88" s="1113"/>
      <c r="G88" s="518" t="s">
        <v>108</v>
      </c>
      <c r="H88" s="116">
        <f t="shared" ref="H88:H89" si="82">H79+H82+H85</f>
        <v>0</v>
      </c>
      <c r="I88" s="106">
        <f t="shared" ref="I88:M88" si="83">I79+I82+I85</f>
        <v>0</v>
      </c>
      <c r="J88" s="107">
        <f t="shared" si="83"/>
        <v>0</v>
      </c>
      <c r="K88" s="107">
        <f t="shared" si="83"/>
        <v>0</v>
      </c>
      <c r="L88" s="107">
        <f t="shared" si="83"/>
        <v>0</v>
      </c>
      <c r="M88" s="506">
        <f t="shared" si="83"/>
        <v>0</v>
      </c>
      <c r="N88" s="518" t="s">
        <v>108</v>
      </c>
      <c r="O88" s="105">
        <f>'EnC1_2017-22_DEAL_ONF_Animation'!H88+'EnC2_2018-22_FEDER_ONF_Conserv'!H88+'EnC3_2019-21_OFB-DEAL_ONF_Coli'!H88+'EnC4_2018-20_MTE_ONF_MIGBio'!H88+'EnC5_2020_DEAL_Titè_IPA Desira'!H88+'Sol1_2018_DEAL_ONF_Lutte IC DSD'!H88+'Sol2_2019_DEAL_ONF_Lutte IC'!H88+'€8-xxxx(AAAA-AAAA)'!H88+'€9-xxxx(AAAA-AAAA)'!H88+'€10-xxxx(AAAA-AAAA)'!H88+'€11-xxxx(AAAA-AAAA)'!H88+'€12-xxxx(AAAA-AAAA)'!H88+'€13-xxxx(AAAA-AAAA)'!H88+'€14-xxxx(AAAA-AAAA)'!H88+'€15-xxxx(AAAA-AAAA)'!H88+'€16-xxxx(AAAA-AAAA)'!H88+'€17-xxxx(AAAA-AAAA)'!H88+'€18-xxxx(AAAA-AAAA)'!H88+'€19-xxxx(AAAA-AAAA)'!H88+'€20-xxxx(AAAA-AAAA)'!H88</f>
        <v>16853.333333333336</v>
      </c>
      <c r="P88" s="106">
        <f>'EnC1_2017-22_DEAL_ONF_Animation'!I88+'EnC2_2018-22_FEDER_ONF_Conserv'!I88+'EnC3_2019-21_OFB-DEAL_ONF_Coli'!I88+'EnC4_2018-20_MTE_ONF_MIGBio'!I88+'EnC5_2020_DEAL_Titè_IPA Desira'!I88+'Sol1_2018_DEAL_ONF_Lutte IC DSD'!I88+'Sol2_2019_DEAL_ONF_Lutte IC'!I88+'€8-xxxx(AAAA-AAAA)'!I88+'€9-xxxx(AAAA-AAAA)'!I88+'€10-xxxx(AAAA-AAAA)'!I88+'€11-xxxx(AAAA-AAAA)'!I88+'€12-xxxx(AAAA-AAAA)'!I88+'€13-xxxx(AAAA-AAAA)'!I88+'€14-xxxx(AAAA-AAAA)'!I88+'€15-xxxx(AAAA-AAAA)'!I88+'€16-xxxx(AAAA-AAAA)'!I88+'€17-xxxx(AAAA-AAAA)'!I88+'€18-xxxx(AAAA-AAAA)'!I88+'€19-xxxx(AAAA-AAAA)'!I88+'€20-xxxx(AAAA-AAAA)'!I88</f>
        <v>1420</v>
      </c>
      <c r="Q88" s="107">
        <f>'EnC1_2017-22_DEAL_ONF_Animation'!J88+'EnC2_2018-22_FEDER_ONF_Conserv'!J88+'EnC3_2019-21_OFB-DEAL_ONF_Coli'!J88+'EnC4_2018-20_MTE_ONF_MIGBio'!J88+'EnC5_2020_DEAL_Titè_IPA Desira'!J88+'Sol1_2018_DEAL_ONF_Lutte IC DSD'!J88+'Sol2_2019_DEAL_ONF_Lutte IC'!J88+'€8-xxxx(AAAA-AAAA)'!J88+'€9-xxxx(AAAA-AAAA)'!J88+'€10-xxxx(AAAA-AAAA)'!J88+'€11-xxxx(AAAA-AAAA)'!J88+'€12-xxxx(AAAA-AAAA)'!J88+'€13-xxxx(AAAA-AAAA)'!J88+'€14-xxxx(AAAA-AAAA)'!J88+'€15-xxxx(AAAA-AAAA)'!J88+'€16-xxxx(AAAA-AAAA)'!J88+'€17-xxxx(AAAA-AAAA)'!J88+'€18-xxxx(AAAA-AAAA)'!J88+'€19-xxxx(AAAA-AAAA)'!J88+'€20-xxxx(AAAA-AAAA)'!J88</f>
        <v>1420</v>
      </c>
      <c r="R88" s="107">
        <f>'EnC1_2017-22_DEAL_ONF_Animation'!K88+'EnC2_2018-22_FEDER_ONF_Conserv'!K88+'EnC3_2019-21_OFB-DEAL_ONF_Coli'!K88+'EnC4_2018-20_MTE_ONF_MIGBio'!K88+'EnC5_2020_DEAL_Titè_IPA Desira'!K88+'Sol1_2018_DEAL_ONF_Lutte IC DSD'!K88+'Sol2_2019_DEAL_ONF_Lutte IC'!K88+'€8-xxxx(AAAA-AAAA)'!K88+'€9-xxxx(AAAA-AAAA)'!K88+'€10-xxxx(AAAA-AAAA)'!K88+'€11-xxxx(AAAA-AAAA)'!K88+'€12-xxxx(AAAA-AAAA)'!K88+'€13-xxxx(AAAA-AAAA)'!K88+'€14-xxxx(AAAA-AAAA)'!K88+'€15-xxxx(AAAA-AAAA)'!K88+'€16-xxxx(AAAA-AAAA)'!K88+'€17-xxxx(AAAA-AAAA)'!K88+'€18-xxxx(AAAA-AAAA)'!K88+'€19-xxxx(AAAA-AAAA)'!K88+'€20-xxxx(AAAA-AAAA)'!K88</f>
        <v>11173.333333333334</v>
      </c>
      <c r="S88" s="107">
        <f>'EnC1_2017-22_DEAL_ONF_Animation'!L88+'EnC2_2018-22_FEDER_ONF_Conserv'!L88+'EnC3_2019-21_OFB-DEAL_ONF_Coli'!L88+'EnC4_2018-20_MTE_ONF_MIGBio'!L88+'EnC5_2020_DEAL_Titè_IPA Desira'!L88+'Sol1_2018_DEAL_ONF_Lutte IC DSD'!L88+'Sol2_2019_DEAL_ONF_Lutte IC'!L88+'€8-xxxx(AAAA-AAAA)'!L88+'€9-xxxx(AAAA-AAAA)'!L88+'€10-xxxx(AAAA-AAAA)'!L88+'€11-xxxx(AAAA-AAAA)'!L88+'€12-xxxx(AAAA-AAAA)'!L88+'€13-xxxx(AAAA-AAAA)'!L88+'€14-xxxx(AAAA-AAAA)'!L88+'€15-xxxx(AAAA-AAAA)'!L88+'€16-xxxx(AAAA-AAAA)'!L88+'€17-xxxx(AAAA-AAAA)'!L88+'€18-xxxx(AAAA-AAAA)'!L88+'€19-xxxx(AAAA-AAAA)'!L88+'€20-xxxx(AAAA-AAAA)'!L88</f>
        <v>1420</v>
      </c>
      <c r="T88" s="108">
        <f>'EnC1_2017-22_DEAL_ONF_Animation'!M88+'EnC2_2018-22_FEDER_ONF_Conserv'!M88+'EnC3_2019-21_OFB-DEAL_ONF_Coli'!M88+'EnC4_2018-20_MTE_ONF_MIGBio'!M88+'EnC5_2020_DEAL_Titè_IPA Desira'!M88+'Sol1_2018_DEAL_ONF_Lutte IC DSD'!M88+'Sol2_2019_DEAL_ONF_Lutte IC'!M88+'€8-xxxx(AAAA-AAAA)'!M88+'€9-xxxx(AAAA-AAAA)'!M88+'€10-xxxx(AAAA-AAAA)'!M88+'€11-xxxx(AAAA-AAAA)'!M88+'€12-xxxx(AAAA-AAAA)'!M88+'€13-xxxx(AAAA-AAAA)'!M88+'€14-xxxx(AAAA-AAAA)'!M88+'€15-xxxx(AAAA-AAAA)'!M88+'€16-xxxx(AAAA-AAAA)'!M88+'€17-xxxx(AAAA-AAAA)'!M88+'€18-xxxx(AAAA-AAAA)'!M88+'€19-xxxx(AAAA-AAAA)'!M88+'€20-xxxx(AAAA-AAAA)'!M88</f>
        <v>1420</v>
      </c>
      <c r="U88" s="105">
        <f>'EnC1_2017-22_DEAL_ONF_Animation'!N88+'EnC2_2018-22_FEDER_ONF_Conserv'!N88+'EnC3_2019-21_OFB-DEAL_ONF_Coli'!N88+'EnC4_2018-20_MTE_ONF_MIGBio'!N88+'EnC5_2020_DEAL_Titè_IPA Desira'!N88+'Sol1_2018_DEAL_ONF_Lutte IC DSD'!N88+'Sol2_2019_DEAL_ONF_Lutte IC'!N88+'€8-xxxx(AAAA-AAAA)'!N88+'€9-xxxx(AAAA-AAAA)'!N88+'€10-xxxx(AAAA-AAAA)'!N88+'€11-xxxx(AAAA-AAAA)'!N88+'€12-xxxx(AAAA-AAAA)'!N88+'€13-xxxx(AAAA-AAAA)'!N88+'€14-xxxx(AAAA-AAAA)'!N88+'€15-xxxx(AAAA-AAAA)'!N88+'€16-xxxx(AAAA-AAAA)'!N88+'€17-xxxx(AAAA-AAAA)'!N88+'€18-xxxx(AAAA-AAAA)'!N88+'€19-xxxx(AAAA-AAAA)'!N88+'€20-xxxx(AAAA-AAAA)'!N88</f>
        <v>10608.476190476191</v>
      </c>
      <c r="V88" s="106">
        <f>'EnC1_2017-22_DEAL_ONF_Animation'!O88+'EnC2_2018-22_FEDER_ONF_Conserv'!O88+'EnC3_2019-21_OFB-DEAL_ONF_Coli'!O88+'EnC4_2018-20_MTE_ONF_MIGBio'!O88+'EnC5_2020_DEAL_Titè_IPA Desira'!O88+'Sol1_2018_DEAL_ONF_Lutte IC DSD'!O88+'Sol2_2019_DEAL_ONF_Lutte IC'!O88+'€8-xxxx(AAAA-AAAA)'!O88+'€9-xxxx(AAAA-AAAA)'!O88+'€10-xxxx(AAAA-AAAA)'!O88+'€11-xxxx(AAAA-AAAA)'!O88+'€12-xxxx(AAAA-AAAA)'!O88+'€13-xxxx(AAAA-AAAA)'!O88+'€14-xxxx(AAAA-AAAA)'!O88+'€15-xxxx(AAAA-AAAA)'!O88+'€16-xxxx(AAAA-AAAA)'!O88+'€17-xxxx(AAAA-AAAA)'!O88+'€18-xxxx(AAAA-AAAA)'!O88+'€19-xxxx(AAAA-AAAA)'!O88+'€20-xxxx(AAAA-AAAA)'!O88</f>
        <v>0</v>
      </c>
      <c r="W88" s="107">
        <f>'EnC1_2017-22_DEAL_ONF_Animation'!P88+'EnC2_2018-22_FEDER_ONF_Conserv'!P88+'EnC3_2019-21_OFB-DEAL_ONF_Coli'!P88+'EnC4_2018-20_MTE_ONF_MIGBio'!P88+'EnC5_2020_DEAL_Titè_IPA Desira'!P88+'Sol1_2018_DEAL_ONF_Lutte IC DSD'!P88+'Sol2_2019_DEAL_ONF_Lutte IC'!P88+'€8-xxxx(AAAA-AAAA)'!P88+'€9-xxxx(AAAA-AAAA)'!P88+'€10-xxxx(AAAA-AAAA)'!P88+'€11-xxxx(AAAA-AAAA)'!P88+'€12-xxxx(AAAA-AAAA)'!P88+'€13-xxxx(AAAA-AAAA)'!P88+'€14-xxxx(AAAA-AAAA)'!P88+'€15-xxxx(AAAA-AAAA)'!P88+'€16-xxxx(AAAA-AAAA)'!P88+'€17-xxxx(AAAA-AAAA)'!P88+'€18-xxxx(AAAA-AAAA)'!P88+'€19-xxxx(AAAA-AAAA)'!P88+'€20-xxxx(AAAA-AAAA)'!P88</f>
        <v>855.14285714285711</v>
      </c>
      <c r="X88" s="107">
        <f>'EnC1_2017-22_DEAL_ONF_Animation'!Q88+'EnC2_2018-22_FEDER_ONF_Conserv'!Q88+'EnC3_2019-21_OFB-DEAL_ONF_Coli'!Q88+'EnC4_2018-20_MTE_ONF_MIGBio'!Q88+'EnC5_2020_DEAL_Titè_IPA Desira'!Q88+'Sol1_2018_DEAL_ONF_Lutte IC DSD'!Q88+'Sol2_2019_DEAL_ONF_Lutte IC'!Q88+'€8-xxxx(AAAA-AAAA)'!Q88+'€9-xxxx(AAAA-AAAA)'!Q88+'€10-xxxx(AAAA-AAAA)'!Q88+'€11-xxxx(AAAA-AAAA)'!Q88+'€12-xxxx(AAAA-AAAA)'!Q88+'€13-xxxx(AAAA-AAAA)'!Q88+'€14-xxxx(AAAA-AAAA)'!Q88+'€15-xxxx(AAAA-AAAA)'!Q88+'€16-xxxx(AAAA-AAAA)'!Q88+'€17-xxxx(AAAA-AAAA)'!Q88+'€18-xxxx(AAAA-AAAA)'!Q88+'€19-xxxx(AAAA-AAAA)'!Q88+'€20-xxxx(AAAA-AAAA)'!Q88</f>
        <v>9753.3333333333339</v>
      </c>
      <c r="Y88" s="107">
        <f>'EnC1_2017-22_DEAL_ONF_Animation'!R88+'EnC2_2018-22_FEDER_ONF_Conserv'!R88+'EnC3_2019-21_OFB-DEAL_ONF_Coli'!R88+'EnC4_2018-20_MTE_ONF_MIGBio'!R88+'EnC5_2020_DEAL_Titè_IPA Desira'!R88+'Sol1_2018_DEAL_ONF_Lutte IC DSD'!R88+'Sol2_2019_DEAL_ONF_Lutte IC'!R88+'€8-xxxx(AAAA-AAAA)'!R88+'€9-xxxx(AAAA-AAAA)'!R88+'€10-xxxx(AAAA-AAAA)'!R88+'€11-xxxx(AAAA-AAAA)'!R88+'€12-xxxx(AAAA-AAAA)'!R88+'€13-xxxx(AAAA-AAAA)'!R88+'€14-xxxx(AAAA-AAAA)'!R88+'€15-xxxx(AAAA-AAAA)'!R88+'€16-xxxx(AAAA-AAAA)'!R88+'€17-xxxx(AAAA-AAAA)'!R88+'€18-xxxx(AAAA-AAAA)'!R88+'€19-xxxx(AAAA-AAAA)'!R88+'€20-xxxx(AAAA-AAAA)'!R88</f>
        <v>0</v>
      </c>
      <c r="Z88" s="109">
        <f>'EnC1_2017-22_DEAL_ONF_Animation'!S88+'EnC2_2018-22_FEDER_ONF_Conserv'!S88+'EnC3_2019-21_OFB-DEAL_ONF_Coli'!S88+'EnC4_2018-20_MTE_ONF_MIGBio'!S88+'EnC5_2020_DEAL_Titè_IPA Desira'!S88+'Sol1_2018_DEAL_ONF_Lutte IC DSD'!S88+'Sol2_2019_DEAL_ONF_Lutte IC'!S88+'€8-xxxx(AAAA-AAAA)'!S88+'€9-xxxx(AAAA-AAAA)'!S88+'€10-xxxx(AAAA-AAAA)'!S88+'€11-xxxx(AAAA-AAAA)'!S88+'€12-xxxx(AAAA-AAAA)'!S88+'€13-xxxx(AAAA-AAAA)'!S88+'€14-xxxx(AAAA-AAAA)'!S88+'€15-xxxx(AAAA-AAAA)'!S88+'€16-xxxx(AAAA-AAAA)'!S88+'€17-xxxx(AAAA-AAAA)'!S88+'€18-xxxx(AAAA-AAAA)'!S88+'€19-xxxx(AAAA-AAAA)'!S88+'€20-xxxx(AAAA-AAAA)'!S88</f>
        <v>0</v>
      </c>
      <c r="AA88" s="663">
        <f>'EnC1_2017-22_DEAL_ONF_Animation'!T88+'EnC2_2018-22_FEDER_ONF_Conserv'!T88+'EnC3_2019-21_OFB-DEAL_ONF_Coli'!T88+'EnC4_2018-20_MTE_ONF_MIGBio'!T88+'EnC5_2020_DEAL_Titè_IPA Desira'!T88+'Sol1_2018_DEAL_ONF_Lutte IC DSD'!T88+'Sol2_2019_DEAL_ONF_Lutte IC'!T88+'€8-xxxx(AAAA-AAAA)'!T88+'€9-xxxx(AAAA-AAAA)'!T88+'€10-xxxx(AAAA-AAAA)'!T88+'€11-xxxx(AAAA-AAAA)'!T88+'€12-xxxx(AAAA-AAAA)'!T88+'€13-xxxx(AAAA-AAAA)'!T88+'€14-xxxx(AAAA-AAAA)'!T88+'€15-xxxx(AAAA-AAAA)'!T88+'€16-xxxx(AAAA-AAAA)'!T88+'€17-xxxx(AAAA-AAAA)'!T88+'€18-xxxx(AAAA-AAAA)'!T88+'€19-xxxx(AAAA-AAAA)'!T88+'€20-xxxx(AAAA-AAAA)'!T88</f>
        <v>-6244.8571428571431</v>
      </c>
      <c r="AB88" s="664">
        <f>'EnC1_2017-22_DEAL_ONF_Animation'!U88+'EnC2_2018-22_FEDER_ONF_Conserv'!U88+'EnC3_2019-21_OFB-DEAL_ONF_Coli'!U88+'EnC4_2018-20_MTE_ONF_MIGBio'!U88+'EnC5_2020_DEAL_Titè_IPA Desira'!U88+'Sol1_2018_DEAL_ONF_Lutte IC DSD'!U88+'Sol2_2019_DEAL_ONF_Lutte IC'!U88+'€8-xxxx(AAAA-AAAA)'!U88+'€9-xxxx(AAAA-AAAA)'!U88+'€10-xxxx(AAAA-AAAA)'!U88+'€11-xxxx(AAAA-AAAA)'!U88+'€12-xxxx(AAAA-AAAA)'!U88+'€13-xxxx(AAAA-AAAA)'!U88+'€14-xxxx(AAAA-AAAA)'!U88+'€15-xxxx(AAAA-AAAA)'!U88+'€16-xxxx(AAAA-AAAA)'!U88+'€17-xxxx(AAAA-AAAA)'!U88+'€18-xxxx(AAAA-AAAA)'!U88+'€19-xxxx(AAAA-AAAA)'!U88+'€20-xxxx(AAAA-AAAA)'!U88</f>
        <v>-1420</v>
      </c>
      <c r="AC88" s="665">
        <f>'EnC1_2017-22_DEAL_ONF_Animation'!V88+'EnC2_2018-22_FEDER_ONF_Conserv'!V88+'EnC3_2019-21_OFB-DEAL_ONF_Coli'!V88+'EnC4_2018-20_MTE_ONF_MIGBio'!V88+'EnC5_2020_DEAL_Titè_IPA Desira'!V88+'Sol1_2018_DEAL_ONF_Lutte IC DSD'!V88+'Sol2_2019_DEAL_ONF_Lutte IC'!V88+'€8-xxxx(AAAA-AAAA)'!V88+'€9-xxxx(AAAA-AAAA)'!V88+'€10-xxxx(AAAA-AAAA)'!V88+'€11-xxxx(AAAA-AAAA)'!V88+'€12-xxxx(AAAA-AAAA)'!V88+'€13-xxxx(AAAA-AAAA)'!V88+'€14-xxxx(AAAA-AAAA)'!V88+'€15-xxxx(AAAA-AAAA)'!V88+'€16-xxxx(AAAA-AAAA)'!V88+'€17-xxxx(AAAA-AAAA)'!V88+'€18-xxxx(AAAA-AAAA)'!V88+'€19-xxxx(AAAA-AAAA)'!V88+'€20-xxxx(AAAA-AAAA)'!V88</f>
        <v>-564.85714285714289</v>
      </c>
      <c r="AD88" s="665">
        <f>'EnC1_2017-22_DEAL_ONF_Animation'!W88+'EnC2_2018-22_FEDER_ONF_Conserv'!W88+'EnC3_2019-21_OFB-DEAL_ONF_Coli'!W88+'EnC4_2018-20_MTE_ONF_MIGBio'!W88+'EnC5_2020_DEAL_Titè_IPA Desira'!W88+'Sol1_2018_DEAL_ONF_Lutte IC DSD'!W88+'Sol2_2019_DEAL_ONF_Lutte IC'!W88+'€8-xxxx(AAAA-AAAA)'!W88+'€9-xxxx(AAAA-AAAA)'!W88+'€10-xxxx(AAAA-AAAA)'!W88+'€11-xxxx(AAAA-AAAA)'!W88+'€12-xxxx(AAAA-AAAA)'!W88+'€13-xxxx(AAAA-AAAA)'!W88+'€14-xxxx(AAAA-AAAA)'!W88+'€15-xxxx(AAAA-AAAA)'!W88+'€16-xxxx(AAAA-AAAA)'!W88+'€17-xxxx(AAAA-AAAA)'!W88+'€18-xxxx(AAAA-AAAA)'!W88+'€19-xxxx(AAAA-AAAA)'!W88+'€20-xxxx(AAAA-AAAA)'!W88</f>
        <v>-1420</v>
      </c>
      <c r="AE88" s="665">
        <f>'EnC1_2017-22_DEAL_ONF_Animation'!X88+'EnC2_2018-22_FEDER_ONF_Conserv'!X88+'EnC3_2019-21_OFB-DEAL_ONF_Coli'!X88+'EnC4_2018-20_MTE_ONF_MIGBio'!X88+'EnC5_2020_DEAL_Titè_IPA Desira'!X88+'Sol1_2018_DEAL_ONF_Lutte IC DSD'!X88+'Sol2_2019_DEAL_ONF_Lutte IC'!X88+'€8-xxxx(AAAA-AAAA)'!X88+'€9-xxxx(AAAA-AAAA)'!X88+'€10-xxxx(AAAA-AAAA)'!X88+'€11-xxxx(AAAA-AAAA)'!X88+'€12-xxxx(AAAA-AAAA)'!X88+'€13-xxxx(AAAA-AAAA)'!X88+'€14-xxxx(AAAA-AAAA)'!X88+'€15-xxxx(AAAA-AAAA)'!X88+'€16-xxxx(AAAA-AAAA)'!X88+'€17-xxxx(AAAA-AAAA)'!X88+'€18-xxxx(AAAA-AAAA)'!X88+'€19-xxxx(AAAA-AAAA)'!X88+'€20-xxxx(AAAA-AAAA)'!X88</f>
        <v>-1420</v>
      </c>
      <c r="AF88" s="666">
        <f>'EnC1_2017-22_DEAL_ONF_Animation'!Y88+'EnC2_2018-22_FEDER_ONF_Conserv'!Y88+'EnC3_2019-21_OFB-DEAL_ONF_Coli'!Y88+'EnC4_2018-20_MTE_ONF_MIGBio'!Y88+'EnC5_2020_DEAL_Titè_IPA Desira'!Y88+'Sol1_2018_DEAL_ONF_Lutte IC DSD'!Y88+'Sol2_2019_DEAL_ONF_Lutte IC'!Y88+'€8-xxxx(AAAA-AAAA)'!Y88+'€9-xxxx(AAAA-AAAA)'!Y88+'€10-xxxx(AAAA-AAAA)'!Y88+'€11-xxxx(AAAA-AAAA)'!Y88+'€12-xxxx(AAAA-AAAA)'!Y88+'€13-xxxx(AAAA-AAAA)'!Y88+'€14-xxxx(AAAA-AAAA)'!Y88+'€15-xxxx(AAAA-AAAA)'!Y88+'€16-xxxx(AAAA-AAAA)'!Y88+'€17-xxxx(AAAA-AAAA)'!Y88+'€18-xxxx(AAAA-AAAA)'!Y88+'€19-xxxx(AAAA-AAAA)'!Y88+'€20-xxxx(AAAA-AAAA)'!Y88</f>
        <v>-1420</v>
      </c>
      <c r="AG88" s="667">
        <f t="shared" si="58"/>
        <v>16853.333333333336</v>
      </c>
      <c r="AH88" s="664">
        <f t="shared" si="48"/>
        <v>1420</v>
      </c>
      <c r="AI88" s="665">
        <f t="shared" si="60"/>
        <v>1420</v>
      </c>
      <c r="AJ88" s="665">
        <f t="shared" si="61"/>
        <v>11173.333333333334</v>
      </c>
      <c r="AK88" s="665">
        <f t="shared" si="62"/>
        <v>1420</v>
      </c>
      <c r="AL88" s="668">
        <f t="shared" si="63"/>
        <v>1420</v>
      </c>
      <c r="AM88" s="663">
        <f t="shared" si="64"/>
        <v>10608.476190476191</v>
      </c>
      <c r="AN88" s="664">
        <f t="shared" si="65"/>
        <v>0</v>
      </c>
      <c r="AO88" s="665">
        <f t="shared" si="66"/>
        <v>855.14285714285711</v>
      </c>
      <c r="AP88" s="665">
        <f t="shared" si="67"/>
        <v>9753.3333333333339</v>
      </c>
      <c r="AQ88" s="665">
        <f t="shared" si="68"/>
        <v>0</v>
      </c>
      <c r="AR88" s="669">
        <f t="shared" si="69"/>
        <v>0</v>
      </c>
      <c r="AS88" s="44"/>
      <c r="AT88" s="12"/>
      <c r="AU88" s="41"/>
    </row>
    <row r="89" spans="1:47" s="38" customFormat="1" ht="14.5" thickBot="1">
      <c r="A89" s="14"/>
      <c r="B89" s="1116"/>
      <c r="C89" s="1111"/>
      <c r="D89" s="1112"/>
      <c r="E89" s="1112"/>
      <c r="F89" s="1114"/>
      <c r="G89" s="519" t="s">
        <v>109</v>
      </c>
      <c r="H89" s="508">
        <f t="shared" si="82"/>
        <v>0</v>
      </c>
      <c r="I89" s="509">
        <f t="shared" ref="I89:M89" si="84">I80+I83+I86</f>
        <v>0</v>
      </c>
      <c r="J89" s="510">
        <f t="shared" si="84"/>
        <v>0</v>
      </c>
      <c r="K89" s="510">
        <f t="shared" si="84"/>
        <v>0</v>
      </c>
      <c r="L89" s="510">
        <f t="shared" si="84"/>
        <v>0</v>
      </c>
      <c r="M89" s="511">
        <f t="shared" si="84"/>
        <v>0</v>
      </c>
      <c r="N89" s="741" t="s">
        <v>109</v>
      </c>
      <c r="O89" s="240">
        <f>'EnC1_2017-22_DEAL_ONF_Animation'!H89+'EnC2_2018-22_FEDER_ONF_Conserv'!H89+'EnC3_2019-21_OFB-DEAL_ONF_Coli'!H89+'EnC4_2018-20_MTE_ONF_MIGBio'!H89+'EnC5_2020_DEAL_Titè_IPA Desira'!H89+'Sol1_2018_DEAL_ONF_Lutte IC DSD'!H89+'Sol2_2019_DEAL_ONF_Lutte IC'!H89+'€8-xxxx(AAAA-AAAA)'!H89+'€9-xxxx(AAAA-AAAA)'!H89+'€10-xxxx(AAAA-AAAA)'!H89+'€11-xxxx(AAAA-AAAA)'!H89+'€12-xxxx(AAAA-AAAA)'!H89+'€13-xxxx(AAAA-AAAA)'!H89+'€14-xxxx(AAAA-AAAA)'!H89+'€15-xxxx(AAAA-AAAA)'!H89+'€16-xxxx(AAAA-AAAA)'!H89+'€17-xxxx(AAAA-AAAA)'!H89+'€18-xxxx(AAAA-AAAA)'!H89+'€19-xxxx(AAAA-AAAA)'!H89+'€20-xxxx(AAAA-AAAA)'!H89</f>
        <v>25486.666666666668</v>
      </c>
      <c r="P89" s="176">
        <f>'EnC1_2017-22_DEAL_ONF_Animation'!I89+'EnC2_2018-22_FEDER_ONF_Conserv'!I89+'EnC3_2019-21_OFB-DEAL_ONF_Coli'!I89+'EnC4_2018-20_MTE_ONF_MIGBio'!I89+'EnC5_2020_DEAL_Titè_IPA Desira'!I89+'Sol1_2018_DEAL_ONF_Lutte IC DSD'!I89+'Sol2_2019_DEAL_ONF_Lutte IC'!I89+'€8-xxxx(AAAA-AAAA)'!I89+'€9-xxxx(AAAA-AAAA)'!I89+'€10-xxxx(AAAA-AAAA)'!I89+'€11-xxxx(AAAA-AAAA)'!I89+'€12-xxxx(AAAA-AAAA)'!I89+'€13-xxxx(AAAA-AAAA)'!I89+'€14-xxxx(AAAA-AAAA)'!I89+'€15-xxxx(AAAA-AAAA)'!I89+'€16-xxxx(AAAA-AAAA)'!I89+'€17-xxxx(AAAA-AAAA)'!I89+'€18-xxxx(AAAA-AAAA)'!I89+'€19-xxxx(AAAA-AAAA)'!I89+'€20-xxxx(AAAA-AAAA)'!I89</f>
        <v>5000</v>
      </c>
      <c r="Q89" s="177">
        <f>'EnC1_2017-22_DEAL_ONF_Animation'!J89+'EnC2_2018-22_FEDER_ONF_Conserv'!J89+'EnC3_2019-21_OFB-DEAL_ONF_Coli'!J89+'EnC4_2018-20_MTE_ONF_MIGBio'!J89+'EnC5_2020_DEAL_Titè_IPA Desira'!J89+'Sol1_2018_DEAL_ONF_Lutte IC DSD'!J89+'Sol2_2019_DEAL_ONF_Lutte IC'!J89+'€8-xxxx(AAAA-AAAA)'!J89+'€9-xxxx(AAAA-AAAA)'!J89+'€10-xxxx(AAAA-AAAA)'!J89+'€11-xxxx(AAAA-AAAA)'!J89+'€12-xxxx(AAAA-AAAA)'!J89+'€13-xxxx(AAAA-AAAA)'!J89+'€14-xxxx(AAAA-AAAA)'!J89+'€15-xxxx(AAAA-AAAA)'!J89+'€16-xxxx(AAAA-AAAA)'!J89+'€17-xxxx(AAAA-AAAA)'!J89+'€18-xxxx(AAAA-AAAA)'!J89+'€19-xxxx(AAAA-AAAA)'!J89+'€20-xxxx(AAAA-AAAA)'!J89</f>
        <v>5000</v>
      </c>
      <c r="R89" s="177">
        <f>'EnC1_2017-22_DEAL_ONF_Animation'!K89+'EnC2_2018-22_FEDER_ONF_Conserv'!K89+'EnC3_2019-21_OFB-DEAL_ONF_Coli'!K89+'EnC4_2018-20_MTE_ONF_MIGBio'!K89+'EnC5_2020_DEAL_Titè_IPA Desira'!K89+'Sol1_2018_DEAL_ONF_Lutte IC DSD'!K89+'Sol2_2019_DEAL_ONF_Lutte IC'!K89+'€8-xxxx(AAAA-AAAA)'!K89+'€9-xxxx(AAAA-AAAA)'!K89+'€10-xxxx(AAAA-AAAA)'!K89+'€11-xxxx(AAAA-AAAA)'!K89+'€12-xxxx(AAAA-AAAA)'!K89+'€13-xxxx(AAAA-AAAA)'!K89+'€14-xxxx(AAAA-AAAA)'!K89+'€15-xxxx(AAAA-AAAA)'!K89+'€16-xxxx(AAAA-AAAA)'!K89+'€17-xxxx(AAAA-AAAA)'!K89+'€18-xxxx(AAAA-AAAA)'!K89+'€19-xxxx(AAAA-AAAA)'!K89+'€20-xxxx(AAAA-AAAA)'!K89</f>
        <v>5486.666666666667</v>
      </c>
      <c r="S89" s="177">
        <f>'EnC1_2017-22_DEAL_ONF_Animation'!L89+'EnC2_2018-22_FEDER_ONF_Conserv'!L89+'EnC3_2019-21_OFB-DEAL_ONF_Coli'!L89+'EnC4_2018-20_MTE_ONF_MIGBio'!L89+'EnC5_2020_DEAL_Titè_IPA Desira'!L89+'Sol1_2018_DEAL_ONF_Lutte IC DSD'!L89+'Sol2_2019_DEAL_ONF_Lutte IC'!L89+'€8-xxxx(AAAA-AAAA)'!L89+'€9-xxxx(AAAA-AAAA)'!L89+'€10-xxxx(AAAA-AAAA)'!L89+'€11-xxxx(AAAA-AAAA)'!L89+'€12-xxxx(AAAA-AAAA)'!L89+'€13-xxxx(AAAA-AAAA)'!L89+'€14-xxxx(AAAA-AAAA)'!L89+'€15-xxxx(AAAA-AAAA)'!L89+'€16-xxxx(AAAA-AAAA)'!L89+'€17-xxxx(AAAA-AAAA)'!L89+'€18-xxxx(AAAA-AAAA)'!L89+'€19-xxxx(AAAA-AAAA)'!L89+'€20-xxxx(AAAA-AAAA)'!L89</f>
        <v>5000</v>
      </c>
      <c r="T89" s="241">
        <f>'EnC1_2017-22_DEAL_ONF_Animation'!M89+'EnC2_2018-22_FEDER_ONF_Conserv'!M89+'EnC3_2019-21_OFB-DEAL_ONF_Coli'!M89+'EnC4_2018-20_MTE_ONF_MIGBio'!M89+'EnC5_2020_DEAL_Titè_IPA Desira'!M89+'Sol1_2018_DEAL_ONF_Lutte IC DSD'!M89+'Sol2_2019_DEAL_ONF_Lutte IC'!M89+'€8-xxxx(AAAA-AAAA)'!M89+'€9-xxxx(AAAA-AAAA)'!M89+'€10-xxxx(AAAA-AAAA)'!M89+'€11-xxxx(AAAA-AAAA)'!M89+'€12-xxxx(AAAA-AAAA)'!M89+'€13-xxxx(AAAA-AAAA)'!M89+'€14-xxxx(AAAA-AAAA)'!M89+'€15-xxxx(AAAA-AAAA)'!M89+'€16-xxxx(AAAA-AAAA)'!M89+'€17-xxxx(AAAA-AAAA)'!M89+'€18-xxxx(AAAA-AAAA)'!M89+'€19-xxxx(AAAA-AAAA)'!M89+'€20-xxxx(AAAA-AAAA)'!M89</f>
        <v>5000</v>
      </c>
      <c r="U89" s="240">
        <f>'EnC1_2017-22_DEAL_ONF_Animation'!N89+'EnC2_2018-22_FEDER_ONF_Conserv'!N89+'EnC3_2019-21_OFB-DEAL_ONF_Coli'!N89+'EnC4_2018-20_MTE_ONF_MIGBio'!N89+'EnC5_2020_DEAL_Titè_IPA Desira'!N89+'Sol1_2018_DEAL_ONF_Lutte IC DSD'!N89+'Sol2_2019_DEAL_ONF_Lutte IC'!N89+'€8-xxxx(AAAA-AAAA)'!N89+'€9-xxxx(AAAA-AAAA)'!N89+'€10-xxxx(AAAA-AAAA)'!N89+'€11-xxxx(AAAA-AAAA)'!N89+'€12-xxxx(AAAA-AAAA)'!N89+'€13-xxxx(AAAA-AAAA)'!N89+'€14-xxxx(AAAA-AAAA)'!N89+'€15-xxxx(AAAA-AAAA)'!N89+'€16-xxxx(AAAA-AAAA)'!N89+'€17-xxxx(AAAA-AAAA)'!N89+'€18-xxxx(AAAA-AAAA)'!N89+'€19-xxxx(AAAA-AAAA)'!N89+'€20-xxxx(AAAA-AAAA)'!N89</f>
        <v>486.66666666666669</v>
      </c>
      <c r="V89" s="176">
        <f>'EnC1_2017-22_DEAL_ONF_Animation'!O89+'EnC2_2018-22_FEDER_ONF_Conserv'!O89+'EnC3_2019-21_OFB-DEAL_ONF_Coli'!O89+'EnC4_2018-20_MTE_ONF_MIGBio'!O89+'EnC5_2020_DEAL_Titè_IPA Desira'!O89+'Sol1_2018_DEAL_ONF_Lutte IC DSD'!O89+'Sol2_2019_DEAL_ONF_Lutte IC'!O89+'€8-xxxx(AAAA-AAAA)'!O89+'€9-xxxx(AAAA-AAAA)'!O89+'€10-xxxx(AAAA-AAAA)'!O89+'€11-xxxx(AAAA-AAAA)'!O89+'€12-xxxx(AAAA-AAAA)'!O89+'€13-xxxx(AAAA-AAAA)'!O89+'€14-xxxx(AAAA-AAAA)'!O89+'€15-xxxx(AAAA-AAAA)'!O89+'€16-xxxx(AAAA-AAAA)'!O89+'€17-xxxx(AAAA-AAAA)'!O89+'€18-xxxx(AAAA-AAAA)'!O89+'€19-xxxx(AAAA-AAAA)'!O89+'€20-xxxx(AAAA-AAAA)'!O89</f>
        <v>0</v>
      </c>
      <c r="W89" s="177">
        <f>'EnC1_2017-22_DEAL_ONF_Animation'!P89+'EnC2_2018-22_FEDER_ONF_Conserv'!P89+'EnC3_2019-21_OFB-DEAL_ONF_Coli'!P89+'EnC4_2018-20_MTE_ONF_MIGBio'!P89+'EnC5_2020_DEAL_Titè_IPA Desira'!P89+'Sol1_2018_DEAL_ONF_Lutte IC DSD'!P89+'Sol2_2019_DEAL_ONF_Lutte IC'!P89+'€8-xxxx(AAAA-AAAA)'!P89+'€9-xxxx(AAAA-AAAA)'!P89+'€10-xxxx(AAAA-AAAA)'!P89+'€11-xxxx(AAAA-AAAA)'!P89+'€12-xxxx(AAAA-AAAA)'!P89+'€13-xxxx(AAAA-AAAA)'!P89+'€14-xxxx(AAAA-AAAA)'!P89+'€15-xxxx(AAAA-AAAA)'!P89+'€16-xxxx(AAAA-AAAA)'!P89+'€17-xxxx(AAAA-AAAA)'!P89+'€18-xxxx(AAAA-AAAA)'!P89+'€19-xxxx(AAAA-AAAA)'!P89+'€20-xxxx(AAAA-AAAA)'!P89</f>
        <v>0</v>
      </c>
      <c r="X89" s="177">
        <f>'EnC1_2017-22_DEAL_ONF_Animation'!Q89+'EnC2_2018-22_FEDER_ONF_Conserv'!Q89+'EnC3_2019-21_OFB-DEAL_ONF_Coli'!Q89+'EnC4_2018-20_MTE_ONF_MIGBio'!Q89+'EnC5_2020_DEAL_Titè_IPA Desira'!Q89+'Sol1_2018_DEAL_ONF_Lutte IC DSD'!Q89+'Sol2_2019_DEAL_ONF_Lutte IC'!Q89+'€8-xxxx(AAAA-AAAA)'!Q89+'€9-xxxx(AAAA-AAAA)'!Q89+'€10-xxxx(AAAA-AAAA)'!Q89+'€11-xxxx(AAAA-AAAA)'!Q89+'€12-xxxx(AAAA-AAAA)'!Q89+'€13-xxxx(AAAA-AAAA)'!Q89+'€14-xxxx(AAAA-AAAA)'!Q89+'€15-xxxx(AAAA-AAAA)'!Q89+'€16-xxxx(AAAA-AAAA)'!Q89+'€17-xxxx(AAAA-AAAA)'!Q89+'€18-xxxx(AAAA-AAAA)'!Q89+'€19-xxxx(AAAA-AAAA)'!Q89+'€20-xxxx(AAAA-AAAA)'!Q89</f>
        <v>486.66666666666669</v>
      </c>
      <c r="Y89" s="177">
        <f>'EnC1_2017-22_DEAL_ONF_Animation'!R89+'EnC2_2018-22_FEDER_ONF_Conserv'!R89+'EnC3_2019-21_OFB-DEAL_ONF_Coli'!R89+'EnC4_2018-20_MTE_ONF_MIGBio'!R89+'EnC5_2020_DEAL_Titè_IPA Desira'!R89+'Sol1_2018_DEAL_ONF_Lutte IC DSD'!R89+'Sol2_2019_DEAL_ONF_Lutte IC'!R89+'€8-xxxx(AAAA-AAAA)'!R89+'€9-xxxx(AAAA-AAAA)'!R89+'€10-xxxx(AAAA-AAAA)'!R89+'€11-xxxx(AAAA-AAAA)'!R89+'€12-xxxx(AAAA-AAAA)'!R89+'€13-xxxx(AAAA-AAAA)'!R89+'€14-xxxx(AAAA-AAAA)'!R89+'€15-xxxx(AAAA-AAAA)'!R89+'€16-xxxx(AAAA-AAAA)'!R89+'€17-xxxx(AAAA-AAAA)'!R89+'€18-xxxx(AAAA-AAAA)'!R89+'€19-xxxx(AAAA-AAAA)'!R89+'€20-xxxx(AAAA-AAAA)'!R89</f>
        <v>0</v>
      </c>
      <c r="Z89" s="178">
        <f>'EnC1_2017-22_DEAL_ONF_Animation'!S89+'EnC2_2018-22_FEDER_ONF_Conserv'!S89+'EnC3_2019-21_OFB-DEAL_ONF_Coli'!S89+'EnC4_2018-20_MTE_ONF_MIGBio'!S89+'EnC5_2020_DEAL_Titè_IPA Desira'!S89+'Sol1_2018_DEAL_ONF_Lutte IC DSD'!S89+'Sol2_2019_DEAL_ONF_Lutte IC'!S89+'€8-xxxx(AAAA-AAAA)'!S89+'€9-xxxx(AAAA-AAAA)'!S89+'€10-xxxx(AAAA-AAAA)'!S89+'€11-xxxx(AAAA-AAAA)'!S89+'€12-xxxx(AAAA-AAAA)'!S89+'€13-xxxx(AAAA-AAAA)'!S89+'€14-xxxx(AAAA-AAAA)'!S89+'€15-xxxx(AAAA-AAAA)'!S89+'€16-xxxx(AAAA-AAAA)'!S89+'€17-xxxx(AAAA-AAAA)'!S89+'€18-xxxx(AAAA-AAAA)'!S89+'€19-xxxx(AAAA-AAAA)'!S89+'€20-xxxx(AAAA-AAAA)'!S89</f>
        <v>0</v>
      </c>
      <c r="AA89" s="698">
        <f>'EnC1_2017-22_DEAL_ONF_Animation'!T89+'EnC2_2018-22_FEDER_ONF_Conserv'!T89+'EnC3_2019-21_OFB-DEAL_ONF_Coli'!T89+'EnC4_2018-20_MTE_ONF_MIGBio'!T89+'EnC5_2020_DEAL_Titè_IPA Desira'!T89+'Sol1_2018_DEAL_ONF_Lutte IC DSD'!T89+'Sol2_2019_DEAL_ONF_Lutte IC'!T89+'€8-xxxx(AAAA-AAAA)'!T89+'€9-xxxx(AAAA-AAAA)'!T89+'€10-xxxx(AAAA-AAAA)'!T89+'€11-xxxx(AAAA-AAAA)'!T89+'€12-xxxx(AAAA-AAAA)'!T89+'€13-xxxx(AAAA-AAAA)'!T89+'€14-xxxx(AAAA-AAAA)'!T89+'€15-xxxx(AAAA-AAAA)'!T89+'€16-xxxx(AAAA-AAAA)'!T89+'€17-xxxx(AAAA-AAAA)'!T89+'€18-xxxx(AAAA-AAAA)'!T89+'€19-xxxx(AAAA-AAAA)'!T89+'€20-xxxx(AAAA-AAAA)'!T89</f>
        <v>-25000</v>
      </c>
      <c r="AB89" s="699">
        <f>'EnC1_2017-22_DEAL_ONF_Animation'!U89+'EnC2_2018-22_FEDER_ONF_Conserv'!U89+'EnC3_2019-21_OFB-DEAL_ONF_Coli'!U89+'EnC4_2018-20_MTE_ONF_MIGBio'!U89+'EnC5_2020_DEAL_Titè_IPA Desira'!U89+'Sol1_2018_DEAL_ONF_Lutte IC DSD'!U89+'Sol2_2019_DEAL_ONF_Lutte IC'!U89+'€8-xxxx(AAAA-AAAA)'!U89+'€9-xxxx(AAAA-AAAA)'!U89+'€10-xxxx(AAAA-AAAA)'!U89+'€11-xxxx(AAAA-AAAA)'!U89+'€12-xxxx(AAAA-AAAA)'!U89+'€13-xxxx(AAAA-AAAA)'!U89+'€14-xxxx(AAAA-AAAA)'!U89+'€15-xxxx(AAAA-AAAA)'!U89+'€16-xxxx(AAAA-AAAA)'!U89+'€17-xxxx(AAAA-AAAA)'!U89+'€18-xxxx(AAAA-AAAA)'!U89+'€19-xxxx(AAAA-AAAA)'!U89+'€20-xxxx(AAAA-AAAA)'!U89</f>
        <v>-5000</v>
      </c>
      <c r="AC89" s="700">
        <f>'EnC1_2017-22_DEAL_ONF_Animation'!V89+'EnC2_2018-22_FEDER_ONF_Conserv'!V89+'EnC3_2019-21_OFB-DEAL_ONF_Coli'!V89+'EnC4_2018-20_MTE_ONF_MIGBio'!V89+'EnC5_2020_DEAL_Titè_IPA Desira'!V89+'Sol1_2018_DEAL_ONF_Lutte IC DSD'!V89+'Sol2_2019_DEAL_ONF_Lutte IC'!V89+'€8-xxxx(AAAA-AAAA)'!V89+'€9-xxxx(AAAA-AAAA)'!V89+'€10-xxxx(AAAA-AAAA)'!V89+'€11-xxxx(AAAA-AAAA)'!V89+'€12-xxxx(AAAA-AAAA)'!V89+'€13-xxxx(AAAA-AAAA)'!V89+'€14-xxxx(AAAA-AAAA)'!V89+'€15-xxxx(AAAA-AAAA)'!V89+'€16-xxxx(AAAA-AAAA)'!V89+'€17-xxxx(AAAA-AAAA)'!V89+'€18-xxxx(AAAA-AAAA)'!V89+'€19-xxxx(AAAA-AAAA)'!V89+'€20-xxxx(AAAA-AAAA)'!V89</f>
        <v>-5000</v>
      </c>
      <c r="AD89" s="700">
        <f>'EnC1_2017-22_DEAL_ONF_Animation'!W89+'EnC2_2018-22_FEDER_ONF_Conserv'!W89+'EnC3_2019-21_OFB-DEAL_ONF_Coli'!W89+'EnC4_2018-20_MTE_ONF_MIGBio'!W89+'EnC5_2020_DEAL_Titè_IPA Desira'!W89+'Sol1_2018_DEAL_ONF_Lutte IC DSD'!W89+'Sol2_2019_DEAL_ONF_Lutte IC'!W89+'€8-xxxx(AAAA-AAAA)'!W89+'€9-xxxx(AAAA-AAAA)'!W89+'€10-xxxx(AAAA-AAAA)'!W89+'€11-xxxx(AAAA-AAAA)'!W89+'€12-xxxx(AAAA-AAAA)'!W89+'€13-xxxx(AAAA-AAAA)'!W89+'€14-xxxx(AAAA-AAAA)'!W89+'€15-xxxx(AAAA-AAAA)'!W89+'€16-xxxx(AAAA-AAAA)'!W89+'€17-xxxx(AAAA-AAAA)'!W89+'€18-xxxx(AAAA-AAAA)'!W89+'€19-xxxx(AAAA-AAAA)'!W89+'€20-xxxx(AAAA-AAAA)'!W89</f>
        <v>-5000</v>
      </c>
      <c r="AE89" s="700">
        <f>'EnC1_2017-22_DEAL_ONF_Animation'!X89+'EnC2_2018-22_FEDER_ONF_Conserv'!X89+'EnC3_2019-21_OFB-DEAL_ONF_Coli'!X89+'EnC4_2018-20_MTE_ONF_MIGBio'!X89+'EnC5_2020_DEAL_Titè_IPA Desira'!X89+'Sol1_2018_DEAL_ONF_Lutte IC DSD'!X89+'Sol2_2019_DEAL_ONF_Lutte IC'!X89+'€8-xxxx(AAAA-AAAA)'!X89+'€9-xxxx(AAAA-AAAA)'!X89+'€10-xxxx(AAAA-AAAA)'!X89+'€11-xxxx(AAAA-AAAA)'!X89+'€12-xxxx(AAAA-AAAA)'!X89+'€13-xxxx(AAAA-AAAA)'!X89+'€14-xxxx(AAAA-AAAA)'!X89+'€15-xxxx(AAAA-AAAA)'!X89+'€16-xxxx(AAAA-AAAA)'!X89+'€17-xxxx(AAAA-AAAA)'!X89+'€18-xxxx(AAAA-AAAA)'!X89+'€19-xxxx(AAAA-AAAA)'!X89+'€20-xxxx(AAAA-AAAA)'!X89</f>
        <v>-5000</v>
      </c>
      <c r="AF89" s="701">
        <f>'EnC1_2017-22_DEAL_ONF_Animation'!Y89+'EnC2_2018-22_FEDER_ONF_Conserv'!Y89+'EnC3_2019-21_OFB-DEAL_ONF_Coli'!Y89+'EnC4_2018-20_MTE_ONF_MIGBio'!Y89+'EnC5_2020_DEAL_Titè_IPA Desira'!Y89+'Sol1_2018_DEAL_ONF_Lutte IC DSD'!Y89+'Sol2_2019_DEAL_ONF_Lutte IC'!Y89+'€8-xxxx(AAAA-AAAA)'!Y89+'€9-xxxx(AAAA-AAAA)'!Y89+'€10-xxxx(AAAA-AAAA)'!Y89+'€11-xxxx(AAAA-AAAA)'!Y89+'€12-xxxx(AAAA-AAAA)'!Y89+'€13-xxxx(AAAA-AAAA)'!Y89+'€14-xxxx(AAAA-AAAA)'!Y89+'€15-xxxx(AAAA-AAAA)'!Y89+'€16-xxxx(AAAA-AAAA)'!Y89+'€17-xxxx(AAAA-AAAA)'!Y89+'€18-xxxx(AAAA-AAAA)'!Y89+'€19-xxxx(AAAA-AAAA)'!Y89+'€20-xxxx(AAAA-AAAA)'!Y89</f>
        <v>-5000</v>
      </c>
      <c r="AG89" s="702">
        <f t="shared" si="58"/>
        <v>25486.666666666668</v>
      </c>
      <c r="AH89" s="699">
        <f t="shared" si="48"/>
        <v>5000</v>
      </c>
      <c r="AI89" s="700">
        <f t="shared" si="60"/>
        <v>5000</v>
      </c>
      <c r="AJ89" s="700">
        <f t="shared" si="61"/>
        <v>5486.666666666667</v>
      </c>
      <c r="AK89" s="700">
        <f t="shared" si="62"/>
        <v>5000</v>
      </c>
      <c r="AL89" s="703">
        <f t="shared" si="63"/>
        <v>5000</v>
      </c>
      <c r="AM89" s="698">
        <f t="shared" si="64"/>
        <v>486.66666666666669</v>
      </c>
      <c r="AN89" s="699">
        <f t="shared" si="65"/>
        <v>0</v>
      </c>
      <c r="AO89" s="700">
        <f t="shared" si="66"/>
        <v>0</v>
      </c>
      <c r="AP89" s="700">
        <f t="shared" si="67"/>
        <v>486.66666666666669</v>
      </c>
      <c r="AQ89" s="700">
        <f t="shared" si="68"/>
        <v>0</v>
      </c>
      <c r="AR89" s="704">
        <f t="shared" si="69"/>
        <v>0</v>
      </c>
      <c r="AS89" s="46"/>
      <c r="AT89" s="15"/>
      <c r="AU89" s="15"/>
    </row>
    <row r="90" spans="1:47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134">
        <v>2</v>
      </c>
      <c r="G90" s="490" t="s">
        <v>106</v>
      </c>
      <c r="H90" s="874"/>
      <c r="I90" s="870"/>
      <c r="J90" s="853"/>
      <c r="K90" s="853"/>
      <c r="L90" s="853"/>
      <c r="M90" s="854"/>
      <c r="N90" s="536" t="s">
        <v>106</v>
      </c>
      <c r="O90" s="179">
        <f>'EnC1_2017-22_DEAL_ONF_Animation'!H90+'EnC2_2018-22_FEDER_ONF_Conserv'!H90+'EnC3_2019-21_OFB-DEAL_ONF_Coli'!H90+'EnC4_2018-20_MTE_ONF_MIGBio'!H90+'EnC5_2020_DEAL_Titè_IPA Desira'!H90+'Sol1_2018_DEAL_ONF_Lutte IC DSD'!H90+'Sol2_2019_DEAL_ONF_Lutte IC'!H90+'€8-xxxx(AAAA-AAAA)'!H90+'€9-xxxx(AAAA-AAAA)'!H90+'€10-xxxx(AAAA-AAAA)'!H90+'€11-xxxx(AAAA-AAAA)'!H90+'€12-xxxx(AAAA-AAAA)'!H90+'€13-xxxx(AAAA-AAAA)'!H90+'€14-xxxx(AAAA-AAAA)'!H90+'€15-xxxx(AAAA-AAAA)'!H90+'€16-xxxx(AAAA-AAAA)'!H90+'€17-xxxx(AAAA-AAAA)'!H90+'€18-xxxx(AAAA-AAAA)'!H90+'€19-xxxx(AAAA-AAAA)'!H90+'€20-xxxx(AAAA-AAAA)'!H90</f>
        <v>1332.2931479642502</v>
      </c>
      <c r="P90" s="252">
        <f>'EnC1_2017-22_DEAL_ONF_Animation'!I90+'EnC2_2018-22_FEDER_ONF_Conserv'!I90+'EnC3_2019-21_OFB-DEAL_ONF_Coli'!I90+'EnC4_2018-20_MTE_ONF_MIGBio'!I90+'EnC5_2020_DEAL_Titè_IPA Desira'!I90+'Sol1_2018_DEAL_ONF_Lutte IC DSD'!I90+'Sol2_2019_DEAL_ONF_Lutte IC'!I90+'€8-xxxx(AAAA-AAAA)'!I90+'€9-xxxx(AAAA-AAAA)'!I90+'€10-xxxx(AAAA-AAAA)'!I90+'€11-xxxx(AAAA-AAAA)'!I90+'€12-xxxx(AAAA-AAAA)'!I90+'€13-xxxx(AAAA-AAAA)'!I90+'€14-xxxx(AAAA-AAAA)'!I90+'€15-xxxx(AAAA-AAAA)'!I90+'€16-xxxx(AAAA-AAAA)'!I90+'€17-xxxx(AAAA-AAAA)'!I90+'€18-xxxx(AAAA-AAAA)'!I90+'€19-xxxx(AAAA-AAAA)'!I90+'€20-xxxx(AAAA-AAAA)'!I90</f>
        <v>1332.2931479642502</v>
      </c>
      <c r="Q90" s="149">
        <f>'EnC1_2017-22_DEAL_ONF_Animation'!J90+'EnC2_2018-22_FEDER_ONF_Conserv'!J90+'EnC3_2019-21_OFB-DEAL_ONF_Coli'!J90+'EnC4_2018-20_MTE_ONF_MIGBio'!J90+'EnC5_2020_DEAL_Titè_IPA Desira'!J90+'Sol1_2018_DEAL_ONF_Lutte IC DSD'!J90+'Sol2_2019_DEAL_ONF_Lutte IC'!J90+'€8-xxxx(AAAA-AAAA)'!J90+'€9-xxxx(AAAA-AAAA)'!J90+'€10-xxxx(AAAA-AAAA)'!J90+'€11-xxxx(AAAA-AAAA)'!J90+'€12-xxxx(AAAA-AAAA)'!J90+'€13-xxxx(AAAA-AAAA)'!J90+'€14-xxxx(AAAA-AAAA)'!J90+'€15-xxxx(AAAA-AAAA)'!J90+'€16-xxxx(AAAA-AAAA)'!J90+'€17-xxxx(AAAA-AAAA)'!J90+'€18-xxxx(AAAA-AAAA)'!J90+'€19-xxxx(AAAA-AAAA)'!J90+'€20-xxxx(AAAA-AAAA)'!J90</f>
        <v>0</v>
      </c>
      <c r="R90" s="149">
        <f>'EnC1_2017-22_DEAL_ONF_Animation'!K90+'EnC2_2018-22_FEDER_ONF_Conserv'!K90+'EnC3_2019-21_OFB-DEAL_ONF_Coli'!K90+'EnC4_2018-20_MTE_ONF_MIGBio'!K90+'EnC5_2020_DEAL_Titè_IPA Desira'!K90+'Sol1_2018_DEAL_ONF_Lutte IC DSD'!K90+'Sol2_2019_DEAL_ONF_Lutte IC'!K90+'€8-xxxx(AAAA-AAAA)'!K90+'€9-xxxx(AAAA-AAAA)'!K90+'€10-xxxx(AAAA-AAAA)'!K90+'€11-xxxx(AAAA-AAAA)'!K90+'€12-xxxx(AAAA-AAAA)'!K90+'€13-xxxx(AAAA-AAAA)'!K90+'€14-xxxx(AAAA-AAAA)'!K90+'€15-xxxx(AAAA-AAAA)'!K90+'€16-xxxx(AAAA-AAAA)'!K90+'€17-xxxx(AAAA-AAAA)'!K90+'€18-xxxx(AAAA-AAAA)'!K90+'€19-xxxx(AAAA-AAAA)'!K90+'€20-xxxx(AAAA-AAAA)'!K90</f>
        <v>0</v>
      </c>
      <c r="S90" s="149">
        <f>'EnC1_2017-22_DEAL_ONF_Animation'!L90+'EnC2_2018-22_FEDER_ONF_Conserv'!L90+'EnC3_2019-21_OFB-DEAL_ONF_Coli'!L90+'EnC4_2018-20_MTE_ONF_MIGBio'!L90+'EnC5_2020_DEAL_Titè_IPA Desira'!L90+'Sol1_2018_DEAL_ONF_Lutte IC DSD'!L90+'Sol2_2019_DEAL_ONF_Lutte IC'!L90+'€8-xxxx(AAAA-AAAA)'!L90+'€9-xxxx(AAAA-AAAA)'!L90+'€10-xxxx(AAAA-AAAA)'!L90+'€11-xxxx(AAAA-AAAA)'!L90+'€12-xxxx(AAAA-AAAA)'!L90+'€13-xxxx(AAAA-AAAA)'!L90+'€14-xxxx(AAAA-AAAA)'!L90+'€15-xxxx(AAAA-AAAA)'!L90+'€16-xxxx(AAAA-AAAA)'!L90+'€17-xxxx(AAAA-AAAA)'!L90+'€18-xxxx(AAAA-AAAA)'!L90+'€19-xxxx(AAAA-AAAA)'!L90+'€20-xxxx(AAAA-AAAA)'!L90</f>
        <v>0</v>
      </c>
      <c r="T90" s="181">
        <f>'EnC1_2017-22_DEAL_ONF_Animation'!M90+'EnC2_2018-22_FEDER_ONF_Conserv'!M90+'EnC3_2019-21_OFB-DEAL_ONF_Coli'!M90+'EnC4_2018-20_MTE_ONF_MIGBio'!M90+'EnC5_2020_DEAL_Titè_IPA Desira'!M90+'Sol1_2018_DEAL_ONF_Lutte IC DSD'!M90+'Sol2_2019_DEAL_ONF_Lutte IC'!M90+'€8-xxxx(AAAA-AAAA)'!M90+'€9-xxxx(AAAA-AAAA)'!M90+'€10-xxxx(AAAA-AAAA)'!M90+'€11-xxxx(AAAA-AAAA)'!M90+'€12-xxxx(AAAA-AAAA)'!M90+'€13-xxxx(AAAA-AAAA)'!M90+'€14-xxxx(AAAA-AAAA)'!M90+'€15-xxxx(AAAA-AAAA)'!M90+'€16-xxxx(AAAA-AAAA)'!M90+'€17-xxxx(AAAA-AAAA)'!M90+'€18-xxxx(AAAA-AAAA)'!M90+'€19-xxxx(AAAA-AAAA)'!M90+'€20-xxxx(AAAA-AAAA)'!M90</f>
        <v>0</v>
      </c>
      <c r="U90" s="179">
        <f>'EnC1_2017-22_DEAL_ONF_Animation'!N90+'EnC2_2018-22_FEDER_ONF_Conserv'!N90+'EnC3_2019-21_OFB-DEAL_ONF_Coli'!N90+'EnC4_2018-20_MTE_ONF_MIGBio'!N90+'EnC5_2020_DEAL_Titè_IPA Desira'!N90+'Sol1_2018_DEAL_ONF_Lutte IC DSD'!N90+'Sol2_2019_DEAL_ONF_Lutte IC'!N90+'€8-xxxx(AAAA-AAAA)'!N90+'€9-xxxx(AAAA-AAAA)'!N90+'€10-xxxx(AAAA-AAAA)'!N90+'€11-xxxx(AAAA-AAAA)'!N90+'€12-xxxx(AAAA-AAAA)'!N90+'€13-xxxx(AAAA-AAAA)'!N90+'€14-xxxx(AAAA-AAAA)'!N90+'€15-xxxx(AAAA-AAAA)'!N90+'€16-xxxx(AAAA-AAAA)'!N90+'€17-xxxx(AAAA-AAAA)'!N90+'€18-xxxx(AAAA-AAAA)'!N90+'€19-xxxx(AAAA-AAAA)'!N90+'€20-xxxx(AAAA-AAAA)'!N90</f>
        <v>1332.2931479642502</v>
      </c>
      <c r="V90" s="252">
        <f>'EnC1_2017-22_DEAL_ONF_Animation'!O90+'EnC2_2018-22_FEDER_ONF_Conserv'!O90+'EnC3_2019-21_OFB-DEAL_ONF_Coli'!O90+'EnC4_2018-20_MTE_ONF_MIGBio'!O90+'EnC5_2020_DEAL_Titè_IPA Desira'!O90+'Sol1_2018_DEAL_ONF_Lutte IC DSD'!O90+'Sol2_2019_DEAL_ONF_Lutte IC'!O90+'€8-xxxx(AAAA-AAAA)'!O90+'€9-xxxx(AAAA-AAAA)'!O90+'€10-xxxx(AAAA-AAAA)'!O90+'€11-xxxx(AAAA-AAAA)'!O90+'€12-xxxx(AAAA-AAAA)'!O90+'€13-xxxx(AAAA-AAAA)'!O90+'€14-xxxx(AAAA-AAAA)'!O90+'€15-xxxx(AAAA-AAAA)'!O90+'€16-xxxx(AAAA-AAAA)'!O90+'€17-xxxx(AAAA-AAAA)'!O90+'€18-xxxx(AAAA-AAAA)'!O90+'€19-xxxx(AAAA-AAAA)'!O90+'€20-xxxx(AAAA-AAAA)'!O90</f>
        <v>1332.2931479642502</v>
      </c>
      <c r="W90" s="149">
        <f>'EnC1_2017-22_DEAL_ONF_Animation'!P90+'EnC2_2018-22_FEDER_ONF_Conserv'!P90+'EnC3_2019-21_OFB-DEAL_ONF_Coli'!P90+'EnC4_2018-20_MTE_ONF_MIGBio'!P90+'EnC5_2020_DEAL_Titè_IPA Desira'!P90+'Sol1_2018_DEAL_ONF_Lutte IC DSD'!P90+'Sol2_2019_DEAL_ONF_Lutte IC'!P90+'€8-xxxx(AAAA-AAAA)'!P90+'€9-xxxx(AAAA-AAAA)'!P90+'€10-xxxx(AAAA-AAAA)'!P90+'€11-xxxx(AAAA-AAAA)'!P90+'€12-xxxx(AAAA-AAAA)'!P90+'€13-xxxx(AAAA-AAAA)'!P90+'€14-xxxx(AAAA-AAAA)'!P90+'€15-xxxx(AAAA-AAAA)'!P90+'€16-xxxx(AAAA-AAAA)'!P90+'€17-xxxx(AAAA-AAAA)'!P90+'€18-xxxx(AAAA-AAAA)'!P90+'€19-xxxx(AAAA-AAAA)'!P90+'€20-xxxx(AAAA-AAAA)'!P90</f>
        <v>0</v>
      </c>
      <c r="X90" s="149">
        <f>'EnC1_2017-22_DEAL_ONF_Animation'!Q90+'EnC2_2018-22_FEDER_ONF_Conserv'!Q90+'EnC3_2019-21_OFB-DEAL_ONF_Coli'!Q90+'EnC4_2018-20_MTE_ONF_MIGBio'!Q90+'EnC5_2020_DEAL_Titè_IPA Desira'!Q90+'Sol1_2018_DEAL_ONF_Lutte IC DSD'!Q90+'Sol2_2019_DEAL_ONF_Lutte IC'!Q90+'€8-xxxx(AAAA-AAAA)'!Q90+'€9-xxxx(AAAA-AAAA)'!Q90+'€10-xxxx(AAAA-AAAA)'!Q90+'€11-xxxx(AAAA-AAAA)'!Q90+'€12-xxxx(AAAA-AAAA)'!Q90+'€13-xxxx(AAAA-AAAA)'!Q90+'€14-xxxx(AAAA-AAAA)'!Q90+'€15-xxxx(AAAA-AAAA)'!Q90+'€16-xxxx(AAAA-AAAA)'!Q90+'€17-xxxx(AAAA-AAAA)'!Q90+'€18-xxxx(AAAA-AAAA)'!Q90+'€19-xxxx(AAAA-AAAA)'!Q90+'€20-xxxx(AAAA-AAAA)'!Q90</f>
        <v>0</v>
      </c>
      <c r="Y90" s="149">
        <f>'EnC1_2017-22_DEAL_ONF_Animation'!R90+'EnC2_2018-22_FEDER_ONF_Conserv'!R90+'EnC3_2019-21_OFB-DEAL_ONF_Coli'!R90+'EnC4_2018-20_MTE_ONF_MIGBio'!R90+'EnC5_2020_DEAL_Titè_IPA Desira'!R90+'Sol1_2018_DEAL_ONF_Lutte IC DSD'!R90+'Sol2_2019_DEAL_ONF_Lutte IC'!R90+'€8-xxxx(AAAA-AAAA)'!R90+'€9-xxxx(AAAA-AAAA)'!R90+'€10-xxxx(AAAA-AAAA)'!R90+'€11-xxxx(AAAA-AAAA)'!R90+'€12-xxxx(AAAA-AAAA)'!R90+'€13-xxxx(AAAA-AAAA)'!R90+'€14-xxxx(AAAA-AAAA)'!R90+'€15-xxxx(AAAA-AAAA)'!R90+'€16-xxxx(AAAA-AAAA)'!R90+'€17-xxxx(AAAA-AAAA)'!R90+'€18-xxxx(AAAA-AAAA)'!R90+'€19-xxxx(AAAA-AAAA)'!R90+'€20-xxxx(AAAA-AAAA)'!R90</f>
        <v>0</v>
      </c>
      <c r="Z90" s="150">
        <f>'EnC1_2017-22_DEAL_ONF_Animation'!S90+'EnC2_2018-22_FEDER_ONF_Conserv'!S90+'EnC3_2019-21_OFB-DEAL_ONF_Coli'!S90+'EnC4_2018-20_MTE_ONF_MIGBio'!S90+'EnC5_2020_DEAL_Titè_IPA Desira'!S90+'Sol1_2018_DEAL_ONF_Lutte IC DSD'!S90+'Sol2_2019_DEAL_ONF_Lutte IC'!S90+'€8-xxxx(AAAA-AAAA)'!S90+'€9-xxxx(AAAA-AAAA)'!S90+'€10-xxxx(AAAA-AAAA)'!S90+'€11-xxxx(AAAA-AAAA)'!S90+'€12-xxxx(AAAA-AAAA)'!S90+'€13-xxxx(AAAA-AAAA)'!S90+'€14-xxxx(AAAA-AAAA)'!S90+'€15-xxxx(AAAA-AAAA)'!S90+'€16-xxxx(AAAA-AAAA)'!S90+'€17-xxxx(AAAA-AAAA)'!S90+'€18-xxxx(AAAA-AAAA)'!S90+'€19-xxxx(AAAA-AAAA)'!S90+'€20-xxxx(AAAA-AAAA)'!S90</f>
        <v>0</v>
      </c>
      <c r="AA90" s="182">
        <f>'EnC1_2017-22_DEAL_ONF_Animation'!T90+'EnC2_2018-22_FEDER_ONF_Conserv'!T90+'EnC3_2019-21_OFB-DEAL_ONF_Coli'!T90+'EnC4_2018-20_MTE_ONF_MIGBio'!T90+'EnC5_2020_DEAL_Titè_IPA Desira'!T90+'Sol1_2018_DEAL_ONF_Lutte IC DSD'!T90+'Sol2_2019_DEAL_ONF_Lutte IC'!T90+'€8-xxxx(AAAA-AAAA)'!T90+'€9-xxxx(AAAA-AAAA)'!T90+'€10-xxxx(AAAA-AAAA)'!T90+'€11-xxxx(AAAA-AAAA)'!T90+'€12-xxxx(AAAA-AAAA)'!T90+'€13-xxxx(AAAA-AAAA)'!T90+'€14-xxxx(AAAA-AAAA)'!T90+'€15-xxxx(AAAA-AAAA)'!T90+'€16-xxxx(AAAA-AAAA)'!T90+'€17-xxxx(AAAA-AAAA)'!T90+'€18-xxxx(AAAA-AAAA)'!T90+'€19-xxxx(AAAA-AAAA)'!T90+'€20-xxxx(AAAA-AAAA)'!T90</f>
        <v>0</v>
      </c>
      <c r="AB90" s="253">
        <f>'EnC1_2017-22_DEAL_ONF_Animation'!U90+'EnC2_2018-22_FEDER_ONF_Conserv'!U90+'EnC3_2019-21_OFB-DEAL_ONF_Coli'!U90+'EnC4_2018-20_MTE_ONF_MIGBio'!U90+'EnC5_2020_DEAL_Titè_IPA Desira'!U90+'Sol1_2018_DEAL_ONF_Lutte IC DSD'!U90+'Sol2_2019_DEAL_ONF_Lutte IC'!U90+'€8-xxxx(AAAA-AAAA)'!U90+'€9-xxxx(AAAA-AAAA)'!U90+'€10-xxxx(AAAA-AAAA)'!U90+'€11-xxxx(AAAA-AAAA)'!U90+'€12-xxxx(AAAA-AAAA)'!U90+'€13-xxxx(AAAA-AAAA)'!U90+'€14-xxxx(AAAA-AAAA)'!U90+'€15-xxxx(AAAA-AAAA)'!U90+'€16-xxxx(AAAA-AAAA)'!U90+'€17-xxxx(AAAA-AAAA)'!U90+'€18-xxxx(AAAA-AAAA)'!U90+'€19-xxxx(AAAA-AAAA)'!U90+'€20-xxxx(AAAA-AAAA)'!U90</f>
        <v>0</v>
      </c>
      <c r="AC90" s="184">
        <f>'EnC1_2017-22_DEAL_ONF_Animation'!V90+'EnC2_2018-22_FEDER_ONF_Conserv'!V90+'EnC3_2019-21_OFB-DEAL_ONF_Coli'!V90+'EnC4_2018-20_MTE_ONF_MIGBio'!V90+'EnC5_2020_DEAL_Titè_IPA Desira'!V90+'Sol1_2018_DEAL_ONF_Lutte IC DSD'!V90+'Sol2_2019_DEAL_ONF_Lutte IC'!V90+'€8-xxxx(AAAA-AAAA)'!V90+'€9-xxxx(AAAA-AAAA)'!V90+'€10-xxxx(AAAA-AAAA)'!V90+'€11-xxxx(AAAA-AAAA)'!V90+'€12-xxxx(AAAA-AAAA)'!V90+'€13-xxxx(AAAA-AAAA)'!V90+'€14-xxxx(AAAA-AAAA)'!V90+'€15-xxxx(AAAA-AAAA)'!V90+'€16-xxxx(AAAA-AAAA)'!V90+'€17-xxxx(AAAA-AAAA)'!V90+'€18-xxxx(AAAA-AAAA)'!V90+'€19-xxxx(AAAA-AAAA)'!V90+'€20-xxxx(AAAA-AAAA)'!V90</f>
        <v>0</v>
      </c>
      <c r="AD90" s="184">
        <f>'EnC1_2017-22_DEAL_ONF_Animation'!W90+'EnC2_2018-22_FEDER_ONF_Conserv'!W90+'EnC3_2019-21_OFB-DEAL_ONF_Coli'!W90+'EnC4_2018-20_MTE_ONF_MIGBio'!W90+'EnC5_2020_DEAL_Titè_IPA Desira'!W90+'Sol1_2018_DEAL_ONF_Lutte IC DSD'!W90+'Sol2_2019_DEAL_ONF_Lutte IC'!W90+'€8-xxxx(AAAA-AAAA)'!W90+'€9-xxxx(AAAA-AAAA)'!W90+'€10-xxxx(AAAA-AAAA)'!W90+'€11-xxxx(AAAA-AAAA)'!W90+'€12-xxxx(AAAA-AAAA)'!W90+'€13-xxxx(AAAA-AAAA)'!W90+'€14-xxxx(AAAA-AAAA)'!W90+'€15-xxxx(AAAA-AAAA)'!W90+'€16-xxxx(AAAA-AAAA)'!W90+'€17-xxxx(AAAA-AAAA)'!W90+'€18-xxxx(AAAA-AAAA)'!W90+'€19-xxxx(AAAA-AAAA)'!W90+'€20-xxxx(AAAA-AAAA)'!W90</f>
        <v>0</v>
      </c>
      <c r="AE90" s="184">
        <f>'EnC1_2017-22_DEAL_ONF_Animation'!X90+'EnC2_2018-22_FEDER_ONF_Conserv'!X90+'EnC3_2019-21_OFB-DEAL_ONF_Coli'!X90+'EnC4_2018-20_MTE_ONF_MIGBio'!X90+'EnC5_2020_DEAL_Titè_IPA Desira'!X90+'Sol1_2018_DEAL_ONF_Lutte IC DSD'!X90+'Sol2_2019_DEAL_ONF_Lutte IC'!X90+'€8-xxxx(AAAA-AAAA)'!X90+'€9-xxxx(AAAA-AAAA)'!X90+'€10-xxxx(AAAA-AAAA)'!X90+'€11-xxxx(AAAA-AAAA)'!X90+'€12-xxxx(AAAA-AAAA)'!X90+'€13-xxxx(AAAA-AAAA)'!X90+'€14-xxxx(AAAA-AAAA)'!X90+'€15-xxxx(AAAA-AAAA)'!X90+'€16-xxxx(AAAA-AAAA)'!X90+'€17-xxxx(AAAA-AAAA)'!X90+'€18-xxxx(AAAA-AAAA)'!X90+'€19-xxxx(AAAA-AAAA)'!X90+'€20-xxxx(AAAA-AAAA)'!X90</f>
        <v>0</v>
      </c>
      <c r="AF90" s="185">
        <f>'EnC1_2017-22_DEAL_ONF_Animation'!Y90+'EnC2_2018-22_FEDER_ONF_Conserv'!Y90+'EnC3_2019-21_OFB-DEAL_ONF_Coli'!Y90+'EnC4_2018-20_MTE_ONF_MIGBio'!Y90+'EnC5_2020_DEAL_Titè_IPA Desira'!Y90+'Sol1_2018_DEAL_ONF_Lutte IC DSD'!Y90+'Sol2_2019_DEAL_ONF_Lutte IC'!Y90+'€8-xxxx(AAAA-AAAA)'!Y90+'€9-xxxx(AAAA-AAAA)'!Y90+'€10-xxxx(AAAA-AAAA)'!Y90+'€11-xxxx(AAAA-AAAA)'!Y90+'€12-xxxx(AAAA-AAAA)'!Y90+'€13-xxxx(AAAA-AAAA)'!Y90+'€14-xxxx(AAAA-AAAA)'!Y90+'€15-xxxx(AAAA-AAAA)'!Y90+'€16-xxxx(AAAA-AAAA)'!Y90+'€17-xxxx(AAAA-AAAA)'!Y90+'€18-xxxx(AAAA-AAAA)'!Y90+'€19-xxxx(AAAA-AAAA)'!Y90+'€20-xxxx(AAAA-AAAA)'!Y90</f>
        <v>0</v>
      </c>
      <c r="AG90" s="186">
        <f t="shared" si="58"/>
        <v>1332.2931479642502</v>
      </c>
      <c r="AH90" s="253">
        <f t="shared" si="48"/>
        <v>1332.2931479642502</v>
      </c>
      <c r="AI90" s="679">
        <f t="shared" si="60"/>
        <v>0</v>
      </c>
      <c r="AJ90" s="679">
        <f t="shared" si="61"/>
        <v>0</v>
      </c>
      <c r="AK90" s="679">
        <f t="shared" si="62"/>
        <v>0</v>
      </c>
      <c r="AL90" s="680">
        <f t="shared" si="63"/>
        <v>0</v>
      </c>
      <c r="AM90" s="186">
        <f t="shared" si="64"/>
        <v>1332.2931479642502</v>
      </c>
      <c r="AN90" s="253">
        <f t="shared" si="65"/>
        <v>1332.2931479642502</v>
      </c>
      <c r="AO90" s="679">
        <f t="shared" si="66"/>
        <v>0</v>
      </c>
      <c r="AP90" s="679">
        <f t="shared" si="67"/>
        <v>0</v>
      </c>
      <c r="AQ90" s="679">
        <f t="shared" si="68"/>
        <v>0</v>
      </c>
      <c r="AR90" s="681">
        <f t="shared" si="69"/>
        <v>0</v>
      </c>
      <c r="AS90" s="43"/>
      <c r="AT90" s="25"/>
      <c r="AU90" s="25"/>
    </row>
    <row r="91" spans="1:47" s="38" customFormat="1" ht="20">
      <c r="A91" s="21"/>
      <c r="B91" s="1116"/>
      <c r="C91" s="1230"/>
      <c r="D91" s="1119"/>
      <c r="E91" s="1122"/>
      <c r="F91" s="1135"/>
      <c r="G91" s="494" t="s">
        <v>108</v>
      </c>
      <c r="H91" s="855"/>
      <c r="I91" s="864"/>
      <c r="J91" s="856"/>
      <c r="K91" s="856"/>
      <c r="L91" s="856"/>
      <c r="M91" s="857"/>
      <c r="N91" s="494" t="s">
        <v>108</v>
      </c>
      <c r="O91" s="188">
        <f>'EnC1_2017-22_DEAL_ONF_Animation'!H91+'EnC2_2018-22_FEDER_ONF_Conserv'!H91+'EnC3_2019-21_OFB-DEAL_ONF_Coli'!H91+'EnC4_2018-20_MTE_ONF_MIGBio'!H91+'EnC5_2020_DEAL_Titè_IPA Desira'!H91+'Sol1_2018_DEAL_ONF_Lutte IC DSD'!H91+'Sol2_2019_DEAL_ONF_Lutte IC'!H91+'€8-xxxx(AAAA-AAAA)'!H91+'€9-xxxx(AAAA-AAAA)'!H91+'€10-xxxx(AAAA-AAAA)'!H91+'€11-xxxx(AAAA-AAAA)'!H91+'€12-xxxx(AAAA-AAAA)'!H91+'€13-xxxx(AAAA-AAAA)'!H91+'€14-xxxx(AAAA-AAAA)'!H91+'€15-xxxx(AAAA-AAAA)'!H91+'€16-xxxx(AAAA-AAAA)'!H91+'€17-xxxx(AAAA-AAAA)'!H91+'€18-xxxx(AAAA-AAAA)'!H91+'€19-xxxx(AAAA-AAAA)'!H91+'€20-xxxx(AAAA-AAAA)'!H91</f>
        <v>0</v>
      </c>
      <c r="P91" s="254">
        <f>'EnC1_2017-22_DEAL_ONF_Animation'!I91+'EnC2_2018-22_FEDER_ONF_Conserv'!I91+'EnC3_2019-21_OFB-DEAL_ONF_Coli'!I91+'EnC4_2018-20_MTE_ONF_MIGBio'!I91+'EnC5_2020_DEAL_Titè_IPA Desira'!I91+'Sol1_2018_DEAL_ONF_Lutte IC DSD'!I91+'Sol2_2019_DEAL_ONF_Lutte IC'!I91+'€8-xxxx(AAAA-AAAA)'!I91+'€9-xxxx(AAAA-AAAA)'!I91+'€10-xxxx(AAAA-AAAA)'!I91+'€11-xxxx(AAAA-AAAA)'!I91+'€12-xxxx(AAAA-AAAA)'!I91+'€13-xxxx(AAAA-AAAA)'!I91+'€14-xxxx(AAAA-AAAA)'!I91+'€15-xxxx(AAAA-AAAA)'!I91+'€16-xxxx(AAAA-AAAA)'!I91+'€17-xxxx(AAAA-AAAA)'!I91+'€18-xxxx(AAAA-AAAA)'!I91+'€19-xxxx(AAAA-AAAA)'!I91+'€20-xxxx(AAAA-AAAA)'!I91</f>
        <v>0</v>
      </c>
      <c r="Q91" s="153">
        <f>'EnC1_2017-22_DEAL_ONF_Animation'!J91+'EnC2_2018-22_FEDER_ONF_Conserv'!J91+'EnC3_2019-21_OFB-DEAL_ONF_Coli'!J91+'EnC4_2018-20_MTE_ONF_MIGBio'!J91+'EnC5_2020_DEAL_Titè_IPA Desira'!J91+'Sol1_2018_DEAL_ONF_Lutte IC DSD'!J91+'Sol2_2019_DEAL_ONF_Lutte IC'!J91+'€8-xxxx(AAAA-AAAA)'!J91+'€9-xxxx(AAAA-AAAA)'!J91+'€10-xxxx(AAAA-AAAA)'!J91+'€11-xxxx(AAAA-AAAA)'!J91+'€12-xxxx(AAAA-AAAA)'!J91+'€13-xxxx(AAAA-AAAA)'!J91+'€14-xxxx(AAAA-AAAA)'!J91+'€15-xxxx(AAAA-AAAA)'!J91+'€16-xxxx(AAAA-AAAA)'!J91+'€17-xxxx(AAAA-AAAA)'!J91+'€18-xxxx(AAAA-AAAA)'!J91+'€19-xxxx(AAAA-AAAA)'!J91+'€20-xxxx(AAAA-AAAA)'!J91</f>
        <v>0</v>
      </c>
      <c r="R91" s="153">
        <f>'EnC1_2017-22_DEAL_ONF_Animation'!K91+'EnC2_2018-22_FEDER_ONF_Conserv'!K91+'EnC3_2019-21_OFB-DEAL_ONF_Coli'!K91+'EnC4_2018-20_MTE_ONF_MIGBio'!K91+'EnC5_2020_DEAL_Titè_IPA Desira'!K91+'Sol1_2018_DEAL_ONF_Lutte IC DSD'!K91+'Sol2_2019_DEAL_ONF_Lutte IC'!K91+'€8-xxxx(AAAA-AAAA)'!K91+'€9-xxxx(AAAA-AAAA)'!K91+'€10-xxxx(AAAA-AAAA)'!K91+'€11-xxxx(AAAA-AAAA)'!K91+'€12-xxxx(AAAA-AAAA)'!K91+'€13-xxxx(AAAA-AAAA)'!K91+'€14-xxxx(AAAA-AAAA)'!K91+'€15-xxxx(AAAA-AAAA)'!K91+'€16-xxxx(AAAA-AAAA)'!K91+'€17-xxxx(AAAA-AAAA)'!K91+'€18-xxxx(AAAA-AAAA)'!K91+'€19-xxxx(AAAA-AAAA)'!K91+'€20-xxxx(AAAA-AAAA)'!K91</f>
        <v>0</v>
      </c>
      <c r="S91" s="153">
        <f>'EnC1_2017-22_DEAL_ONF_Animation'!L91+'EnC2_2018-22_FEDER_ONF_Conserv'!L91+'EnC3_2019-21_OFB-DEAL_ONF_Coli'!L91+'EnC4_2018-20_MTE_ONF_MIGBio'!L91+'EnC5_2020_DEAL_Titè_IPA Desira'!L91+'Sol1_2018_DEAL_ONF_Lutte IC DSD'!L91+'Sol2_2019_DEAL_ONF_Lutte IC'!L91+'€8-xxxx(AAAA-AAAA)'!L91+'€9-xxxx(AAAA-AAAA)'!L91+'€10-xxxx(AAAA-AAAA)'!L91+'€11-xxxx(AAAA-AAAA)'!L91+'€12-xxxx(AAAA-AAAA)'!L91+'€13-xxxx(AAAA-AAAA)'!L91+'€14-xxxx(AAAA-AAAA)'!L91+'€15-xxxx(AAAA-AAAA)'!L91+'€16-xxxx(AAAA-AAAA)'!L91+'€17-xxxx(AAAA-AAAA)'!L91+'€18-xxxx(AAAA-AAAA)'!L91+'€19-xxxx(AAAA-AAAA)'!L91+'€20-xxxx(AAAA-AAAA)'!L91</f>
        <v>0</v>
      </c>
      <c r="T91" s="190">
        <f>'EnC1_2017-22_DEAL_ONF_Animation'!M91+'EnC2_2018-22_FEDER_ONF_Conserv'!M91+'EnC3_2019-21_OFB-DEAL_ONF_Coli'!M91+'EnC4_2018-20_MTE_ONF_MIGBio'!M91+'EnC5_2020_DEAL_Titè_IPA Desira'!M91+'Sol1_2018_DEAL_ONF_Lutte IC DSD'!M91+'Sol2_2019_DEAL_ONF_Lutte IC'!M91+'€8-xxxx(AAAA-AAAA)'!M91+'€9-xxxx(AAAA-AAAA)'!M91+'€10-xxxx(AAAA-AAAA)'!M91+'€11-xxxx(AAAA-AAAA)'!M91+'€12-xxxx(AAAA-AAAA)'!M91+'€13-xxxx(AAAA-AAAA)'!M91+'€14-xxxx(AAAA-AAAA)'!M91+'€15-xxxx(AAAA-AAAA)'!M91+'€16-xxxx(AAAA-AAAA)'!M91+'€17-xxxx(AAAA-AAAA)'!M91+'€18-xxxx(AAAA-AAAA)'!M91+'€19-xxxx(AAAA-AAAA)'!M91+'€20-xxxx(AAAA-AAAA)'!M91</f>
        <v>0</v>
      </c>
      <c r="U91" s="188">
        <f>'EnC1_2017-22_DEAL_ONF_Animation'!N91+'EnC2_2018-22_FEDER_ONF_Conserv'!N91+'EnC3_2019-21_OFB-DEAL_ONF_Coli'!N91+'EnC4_2018-20_MTE_ONF_MIGBio'!N91+'EnC5_2020_DEAL_Titè_IPA Desira'!N91+'Sol1_2018_DEAL_ONF_Lutte IC DSD'!N91+'Sol2_2019_DEAL_ONF_Lutte IC'!N91+'€8-xxxx(AAAA-AAAA)'!N91+'€9-xxxx(AAAA-AAAA)'!N91+'€10-xxxx(AAAA-AAAA)'!N91+'€11-xxxx(AAAA-AAAA)'!N91+'€12-xxxx(AAAA-AAAA)'!N91+'€13-xxxx(AAAA-AAAA)'!N91+'€14-xxxx(AAAA-AAAA)'!N91+'€15-xxxx(AAAA-AAAA)'!N91+'€16-xxxx(AAAA-AAAA)'!N91+'€17-xxxx(AAAA-AAAA)'!N91+'€18-xxxx(AAAA-AAAA)'!N91+'€19-xxxx(AAAA-AAAA)'!N91+'€20-xxxx(AAAA-AAAA)'!N91</f>
        <v>0</v>
      </c>
      <c r="V91" s="254">
        <f>'EnC1_2017-22_DEAL_ONF_Animation'!O91+'EnC2_2018-22_FEDER_ONF_Conserv'!O91+'EnC3_2019-21_OFB-DEAL_ONF_Coli'!O91+'EnC4_2018-20_MTE_ONF_MIGBio'!O91+'EnC5_2020_DEAL_Titè_IPA Desira'!O91+'Sol1_2018_DEAL_ONF_Lutte IC DSD'!O91+'Sol2_2019_DEAL_ONF_Lutte IC'!O91+'€8-xxxx(AAAA-AAAA)'!O91+'€9-xxxx(AAAA-AAAA)'!O91+'€10-xxxx(AAAA-AAAA)'!O91+'€11-xxxx(AAAA-AAAA)'!O91+'€12-xxxx(AAAA-AAAA)'!O91+'€13-xxxx(AAAA-AAAA)'!O91+'€14-xxxx(AAAA-AAAA)'!O91+'€15-xxxx(AAAA-AAAA)'!O91+'€16-xxxx(AAAA-AAAA)'!O91+'€17-xxxx(AAAA-AAAA)'!O91+'€18-xxxx(AAAA-AAAA)'!O91+'€19-xxxx(AAAA-AAAA)'!O91+'€20-xxxx(AAAA-AAAA)'!O91</f>
        <v>0</v>
      </c>
      <c r="W91" s="153">
        <f>'EnC1_2017-22_DEAL_ONF_Animation'!P91+'EnC2_2018-22_FEDER_ONF_Conserv'!P91+'EnC3_2019-21_OFB-DEAL_ONF_Coli'!P91+'EnC4_2018-20_MTE_ONF_MIGBio'!P91+'EnC5_2020_DEAL_Titè_IPA Desira'!P91+'Sol1_2018_DEAL_ONF_Lutte IC DSD'!P91+'Sol2_2019_DEAL_ONF_Lutte IC'!P91+'€8-xxxx(AAAA-AAAA)'!P91+'€9-xxxx(AAAA-AAAA)'!P91+'€10-xxxx(AAAA-AAAA)'!P91+'€11-xxxx(AAAA-AAAA)'!P91+'€12-xxxx(AAAA-AAAA)'!P91+'€13-xxxx(AAAA-AAAA)'!P91+'€14-xxxx(AAAA-AAAA)'!P91+'€15-xxxx(AAAA-AAAA)'!P91+'€16-xxxx(AAAA-AAAA)'!P91+'€17-xxxx(AAAA-AAAA)'!P91+'€18-xxxx(AAAA-AAAA)'!P91+'€19-xxxx(AAAA-AAAA)'!P91+'€20-xxxx(AAAA-AAAA)'!P91</f>
        <v>0</v>
      </c>
      <c r="X91" s="153">
        <f>'EnC1_2017-22_DEAL_ONF_Animation'!Q91+'EnC2_2018-22_FEDER_ONF_Conserv'!Q91+'EnC3_2019-21_OFB-DEAL_ONF_Coli'!Q91+'EnC4_2018-20_MTE_ONF_MIGBio'!Q91+'EnC5_2020_DEAL_Titè_IPA Desira'!Q91+'Sol1_2018_DEAL_ONF_Lutte IC DSD'!Q91+'Sol2_2019_DEAL_ONF_Lutte IC'!Q91+'€8-xxxx(AAAA-AAAA)'!Q91+'€9-xxxx(AAAA-AAAA)'!Q91+'€10-xxxx(AAAA-AAAA)'!Q91+'€11-xxxx(AAAA-AAAA)'!Q91+'€12-xxxx(AAAA-AAAA)'!Q91+'€13-xxxx(AAAA-AAAA)'!Q91+'€14-xxxx(AAAA-AAAA)'!Q91+'€15-xxxx(AAAA-AAAA)'!Q91+'€16-xxxx(AAAA-AAAA)'!Q91+'€17-xxxx(AAAA-AAAA)'!Q91+'€18-xxxx(AAAA-AAAA)'!Q91+'€19-xxxx(AAAA-AAAA)'!Q91+'€20-xxxx(AAAA-AAAA)'!Q91</f>
        <v>0</v>
      </c>
      <c r="Y91" s="153">
        <f>'EnC1_2017-22_DEAL_ONF_Animation'!R91+'EnC2_2018-22_FEDER_ONF_Conserv'!R91+'EnC3_2019-21_OFB-DEAL_ONF_Coli'!R91+'EnC4_2018-20_MTE_ONF_MIGBio'!R91+'EnC5_2020_DEAL_Titè_IPA Desira'!R91+'Sol1_2018_DEAL_ONF_Lutte IC DSD'!R91+'Sol2_2019_DEAL_ONF_Lutte IC'!R91+'€8-xxxx(AAAA-AAAA)'!R91+'€9-xxxx(AAAA-AAAA)'!R91+'€10-xxxx(AAAA-AAAA)'!R91+'€11-xxxx(AAAA-AAAA)'!R91+'€12-xxxx(AAAA-AAAA)'!R91+'€13-xxxx(AAAA-AAAA)'!R91+'€14-xxxx(AAAA-AAAA)'!R91+'€15-xxxx(AAAA-AAAA)'!R91+'€16-xxxx(AAAA-AAAA)'!R91+'€17-xxxx(AAAA-AAAA)'!R91+'€18-xxxx(AAAA-AAAA)'!R91+'€19-xxxx(AAAA-AAAA)'!R91+'€20-xxxx(AAAA-AAAA)'!R91</f>
        <v>0</v>
      </c>
      <c r="Z91" s="154">
        <f>'EnC1_2017-22_DEAL_ONF_Animation'!S91+'EnC2_2018-22_FEDER_ONF_Conserv'!S91+'EnC3_2019-21_OFB-DEAL_ONF_Coli'!S91+'EnC4_2018-20_MTE_ONF_MIGBio'!S91+'EnC5_2020_DEAL_Titè_IPA Desira'!S91+'Sol1_2018_DEAL_ONF_Lutte IC DSD'!S91+'Sol2_2019_DEAL_ONF_Lutte IC'!S91+'€8-xxxx(AAAA-AAAA)'!S91+'€9-xxxx(AAAA-AAAA)'!S91+'€10-xxxx(AAAA-AAAA)'!S91+'€11-xxxx(AAAA-AAAA)'!S91+'€12-xxxx(AAAA-AAAA)'!S91+'€13-xxxx(AAAA-AAAA)'!S91+'€14-xxxx(AAAA-AAAA)'!S91+'€15-xxxx(AAAA-AAAA)'!S91+'€16-xxxx(AAAA-AAAA)'!S91+'€17-xxxx(AAAA-AAAA)'!S91+'€18-xxxx(AAAA-AAAA)'!S91+'€19-xxxx(AAAA-AAAA)'!S91+'€20-xxxx(AAAA-AAAA)'!S91</f>
        <v>0</v>
      </c>
      <c r="AA91" s="191">
        <f>'EnC1_2017-22_DEAL_ONF_Animation'!T91+'EnC2_2018-22_FEDER_ONF_Conserv'!T91+'EnC3_2019-21_OFB-DEAL_ONF_Coli'!T91+'EnC4_2018-20_MTE_ONF_MIGBio'!T91+'EnC5_2020_DEAL_Titè_IPA Desira'!T91+'Sol1_2018_DEAL_ONF_Lutte IC DSD'!T91+'Sol2_2019_DEAL_ONF_Lutte IC'!T91+'€8-xxxx(AAAA-AAAA)'!T91+'€9-xxxx(AAAA-AAAA)'!T91+'€10-xxxx(AAAA-AAAA)'!T91+'€11-xxxx(AAAA-AAAA)'!T91+'€12-xxxx(AAAA-AAAA)'!T91+'€13-xxxx(AAAA-AAAA)'!T91+'€14-xxxx(AAAA-AAAA)'!T91+'€15-xxxx(AAAA-AAAA)'!T91+'€16-xxxx(AAAA-AAAA)'!T91+'€17-xxxx(AAAA-AAAA)'!T91+'€18-xxxx(AAAA-AAAA)'!T91+'€19-xxxx(AAAA-AAAA)'!T91+'€20-xxxx(AAAA-AAAA)'!T91</f>
        <v>0</v>
      </c>
      <c r="AB91" s="255">
        <f>'EnC1_2017-22_DEAL_ONF_Animation'!U91+'EnC2_2018-22_FEDER_ONF_Conserv'!U91+'EnC3_2019-21_OFB-DEAL_ONF_Coli'!U91+'EnC4_2018-20_MTE_ONF_MIGBio'!U91+'EnC5_2020_DEAL_Titè_IPA Desira'!U91+'Sol1_2018_DEAL_ONF_Lutte IC DSD'!U91+'Sol2_2019_DEAL_ONF_Lutte IC'!U91+'€8-xxxx(AAAA-AAAA)'!U91+'€9-xxxx(AAAA-AAAA)'!U91+'€10-xxxx(AAAA-AAAA)'!U91+'€11-xxxx(AAAA-AAAA)'!U91+'€12-xxxx(AAAA-AAAA)'!U91+'€13-xxxx(AAAA-AAAA)'!U91+'€14-xxxx(AAAA-AAAA)'!U91+'€15-xxxx(AAAA-AAAA)'!U91+'€16-xxxx(AAAA-AAAA)'!U91+'€17-xxxx(AAAA-AAAA)'!U91+'€18-xxxx(AAAA-AAAA)'!U91+'€19-xxxx(AAAA-AAAA)'!U91+'€20-xxxx(AAAA-AAAA)'!U91</f>
        <v>0</v>
      </c>
      <c r="AC91" s="193">
        <f>'EnC1_2017-22_DEAL_ONF_Animation'!V91+'EnC2_2018-22_FEDER_ONF_Conserv'!V91+'EnC3_2019-21_OFB-DEAL_ONF_Coli'!V91+'EnC4_2018-20_MTE_ONF_MIGBio'!V91+'EnC5_2020_DEAL_Titè_IPA Desira'!V91+'Sol1_2018_DEAL_ONF_Lutte IC DSD'!V91+'Sol2_2019_DEAL_ONF_Lutte IC'!V91+'€8-xxxx(AAAA-AAAA)'!V91+'€9-xxxx(AAAA-AAAA)'!V91+'€10-xxxx(AAAA-AAAA)'!V91+'€11-xxxx(AAAA-AAAA)'!V91+'€12-xxxx(AAAA-AAAA)'!V91+'€13-xxxx(AAAA-AAAA)'!V91+'€14-xxxx(AAAA-AAAA)'!V91+'€15-xxxx(AAAA-AAAA)'!V91+'€16-xxxx(AAAA-AAAA)'!V91+'€17-xxxx(AAAA-AAAA)'!V91+'€18-xxxx(AAAA-AAAA)'!V91+'€19-xxxx(AAAA-AAAA)'!V91+'€20-xxxx(AAAA-AAAA)'!V91</f>
        <v>0</v>
      </c>
      <c r="AD91" s="193">
        <f>'EnC1_2017-22_DEAL_ONF_Animation'!W91+'EnC2_2018-22_FEDER_ONF_Conserv'!W91+'EnC3_2019-21_OFB-DEAL_ONF_Coli'!W91+'EnC4_2018-20_MTE_ONF_MIGBio'!W91+'EnC5_2020_DEAL_Titè_IPA Desira'!W91+'Sol1_2018_DEAL_ONF_Lutte IC DSD'!W91+'Sol2_2019_DEAL_ONF_Lutte IC'!W91+'€8-xxxx(AAAA-AAAA)'!W91+'€9-xxxx(AAAA-AAAA)'!W91+'€10-xxxx(AAAA-AAAA)'!W91+'€11-xxxx(AAAA-AAAA)'!W91+'€12-xxxx(AAAA-AAAA)'!W91+'€13-xxxx(AAAA-AAAA)'!W91+'€14-xxxx(AAAA-AAAA)'!W91+'€15-xxxx(AAAA-AAAA)'!W91+'€16-xxxx(AAAA-AAAA)'!W91+'€17-xxxx(AAAA-AAAA)'!W91+'€18-xxxx(AAAA-AAAA)'!W91+'€19-xxxx(AAAA-AAAA)'!W91+'€20-xxxx(AAAA-AAAA)'!W91</f>
        <v>0</v>
      </c>
      <c r="AE91" s="193">
        <f>'EnC1_2017-22_DEAL_ONF_Animation'!X91+'EnC2_2018-22_FEDER_ONF_Conserv'!X91+'EnC3_2019-21_OFB-DEAL_ONF_Coli'!X91+'EnC4_2018-20_MTE_ONF_MIGBio'!X91+'EnC5_2020_DEAL_Titè_IPA Desira'!X91+'Sol1_2018_DEAL_ONF_Lutte IC DSD'!X91+'Sol2_2019_DEAL_ONF_Lutte IC'!X91+'€8-xxxx(AAAA-AAAA)'!X91+'€9-xxxx(AAAA-AAAA)'!X91+'€10-xxxx(AAAA-AAAA)'!X91+'€11-xxxx(AAAA-AAAA)'!X91+'€12-xxxx(AAAA-AAAA)'!X91+'€13-xxxx(AAAA-AAAA)'!X91+'€14-xxxx(AAAA-AAAA)'!X91+'€15-xxxx(AAAA-AAAA)'!X91+'€16-xxxx(AAAA-AAAA)'!X91+'€17-xxxx(AAAA-AAAA)'!X91+'€18-xxxx(AAAA-AAAA)'!X91+'€19-xxxx(AAAA-AAAA)'!X91+'€20-xxxx(AAAA-AAAA)'!X91</f>
        <v>0</v>
      </c>
      <c r="AF91" s="194">
        <f>'EnC1_2017-22_DEAL_ONF_Animation'!Y91+'EnC2_2018-22_FEDER_ONF_Conserv'!Y91+'EnC3_2019-21_OFB-DEAL_ONF_Coli'!Y91+'EnC4_2018-20_MTE_ONF_MIGBio'!Y91+'EnC5_2020_DEAL_Titè_IPA Desira'!Y91+'Sol1_2018_DEAL_ONF_Lutte IC DSD'!Y91+'Sol2_2019_DEAL_ONF_Lutte IC'!Y91+'€8-xxxx(AAAA-AAAA)'!Y91+'€9-xxxx(AAAA-AAAA)'!Y91+'€10-xxxx(AAAA-AAAA)'!Y91+'€11-xxxx(AAAA-AAAA)'!Y91+'€12-xxxx(AAAA-AAAA)'!Y91+'€13-xxxx(AAAA-AAAA)'!Y91+'€14-xxxx(AAAA-AAAA)'!Y91+'€15-xxxx(AAAA-AAAA)'!Y91+'€16-xxxx(AAAA-AAAA)'!Y91+'€17-xxxx(AAAA-AAAA)'!Y91+'€18-xxxx(AAAA-AAAA)'!Y91+'€19-xxxx(AAAA-AAAA)'!Y91+'€20-xxxx(AAAA-AAAA)'!Y91</f>
        <v>0</v>
      </c>
      <c r="AG91" s="195">
        <f t="shared" si="58"/>
        <v>0</v>
      </c>
      <c r="AH91" s="255">
        <f t="shared" si="48"/>
        <v>0</v>
      </c>
      <c r="AI91" s="652">
        <f t="shared" si="60"/>
        <v>0</v>
      </c>
      <c r="AJ91" s="652">
        <f t="shared" si="61"/>
        <v>0</v>
      </c>
      <c r="AK91" s="652">
        <f t="shared" si="62"/>
        <v>0</v>
      </c>
      <c r="AL91" s="682">
        <f t="shared" si="63"/>
        <v>0</v>
      </c>
      <c r="AM91" s="198">
        <f t="shared" si="64"/>
        <v>0</v>
      </c>
      <c r="AN91" s="255">
        <f t="shared" si="65"/>
        <v>0</v>
      </c>
      <c r="AO91" s="652">
        <f t="shared" si="66"/>
        <v>0</v>
      </c>
      <c r="AP91" s="652">
        <f t="shared" si="67"/>
        <v>0</v>
      </c>
      <c r="AQ91" s="652">
        <f t="shared" si="68"/>
        <v>0</v>
      </c>
      <c r="AR91" s="654">
        <f t="shared" si="69"/>
        <v>0</v>
      </c>
      <c r="AS91" s="44"/>
      <c r="AT91" s="25"/>
      <c r="AU91" s="25"/>
    </row>
    <row r="92" spans="1:47" s="38" customFormat="1" ht="20">
      <c r="A92" s="21"/>
      <c r="B92" s="1116"/>
      <c r="C92" s="1230"/>
      <c r="D92" s="1119"/>
      <c r="E92" s="1122"/>
      <c r="F92" s="1135"/>
      <c r="G92" s="495" t="s">
        <v>109</v>
      </c>
      <c r="H92" s="836"/>
      <c r="I92" s="871"/>
      <c r="J92" s="838"/>
      <c r="K92" s="838"/>
      <c r="L92" s="838"/>
      <c r="M92" s="839"/>
      <c r="N92" s="495" t="s">
        <v>109</v>
      </c>
      <c r="O92" s="199">
        <f>'EnC1_2017-22_DEAL_ONF_Animation'!H92+'EnC2_2018-22_FEDER_ONF_Conserv'!H92+'EnC3_2019-21_OFB-DEAL_ONF_Coli'!H92+'EnC4_2018-20_MTE_ONF_MIGBio'!H92+'EnC5_2020_DEAL_Titè_IPA Desira'!H92+'Sol1_2018_DEAL_ONF_Lutte IC DSD'!H92+'Sol2_2019_DEAL_ONF_Lutte IC'!H92+'€8-xxxx(AAAA-AAAA)'!H92+'€9-xxxx(AAAA-AAAA)'!H92+'€10-xxxx(AAAA-AAAA)'!H92+'€11-xxxx(AAAA-AAAA)'!H92+'€12-xxxx(AAAA-AAAA)'!H92+'€13-xxxx(AAAA-AAAA)'!H92+'€14-xxxx(AAAA-AAAA)'!H92+'€15-xxxx(AAAA-AAAA)'!H92+'€16-xxxx(AAAA-AAAA)'!H92+'€17-xxxx(AAAA-AAAA)'!H92+'€18-xxxx(AAAA-AAAA)'!H92+'€19-xxxx(AAAA-AAAA)'!H92+'€20-xxxx(AAAA-AAAA)'!H92</f>
        <v>1332.2931479642502</v>
      </c>
      <c r="P92" s="255">
        <f>'EnC1_2017-22_DEAL_ONF_Animation'!I92+'EnC2_2018-22_FEDER_ONF_Conserv'!I92+'EnC3_2019-21_OFB-DEAL_ONF_Coli'!I92+'EnC4_2018-20_MTE_ONF_MIGBio'!I92+'EnC5_2020_DEAL_Titè_IPA Desira'!I92+'Sol1_2018_DEAL_ONF_Lutte IC DSD'!I92+'Sol2_2019_DEAL_ONF_Lutte IC'!I92+'€8-xxxx(AAAA-AAAA)'!I92+'€9-xxxx(AAAA-AAAA)'!I92+'€10-xxxx(AAAA-AAAA)'!I92+'€11-xxxx(AAAA-AAAA)'!I92+'€12-xxxx(AAAA-AAAA)'!I92+'€13-xxxx(AAAA-AAAA)'!I92+'€14-xxxx(AAAA-AAAA)'!I92+'€15-xxxx(AAAA-AAAA)'!I92+'€16-xxxx(AAAA-AAAA)'!I92+'€17-xxxx(AAAA-AAAA)'!I92+'€18-xxxx(AAAA-AAAA)'!I92+'€19-xxxx(AAAA-AAAA)'!I92+'€20-xxxx(AAAA-AAAA)'!I92</f>
        <v>1332.2931479642502</v>
      </c>
      <c r="Q92" s="167">
        <f>'EnC1_2017-22_DEAL_ONF_Animation'!J92+'EnC2_2018-22_FEDER_ONF_Conserv'!J92+'EnC3_2019-21_OFB-DEAL_ONF_Coli'!J92+'EnC4_2018-20_MTE_ONF_MIGBio'!J92+'EnC5_2020_DEAL_Titè_IPA Desira'!J92+'Sol1_2018_DEAL_ONF_Lutte IC DSD'!J92+'Sol2_2019_DEAL_ONF_Lutte IC'!J92+'€8-xxxx(AAAA-AAAA)'!J92+'€9-xxxx(AAAA-AAAA)'!J92+'€10-xxxx(AAAA-AAAA)'!J92+'€11-xxxx(AAAA-AAAA)'!J92+'€12-xxxx(AAAA-AAAA)'!J92+'€13-xxxx(AAAA-AAAA)'!J92+'€14-xxxx(AAAA-AAAA)'!J92+'€15-xxxx(AAAA-AAAA)'!J92+'€16-xxxx(AAAA-AAAA)'!J92+'€17-xxxx(AAAA-AAAA)'!J92+'€18-xxxx(AAAA-AAAA)'!J92+'€19-xxxx(AAAA-AAAA)'!J92+'€20-xxxx(AAAA-AAAA)'!J92</f>
        <v>0</v>
      </c>
      <c r="R92" s="167">
        <f>'EnC1_2017-22_DEAL_ONF_Animation'!K92+'EnC2_2018-22_FEDER_ONF_Conserv'!K92+'EnC3_2019-21_OFB-DEAL_ONF_Coli'!K92+'EnC4_2018-20_MTE_ONF_MIGBio'!K92+'EnC5_2020_DEAL_Titè_IPA Desira'!K92+'Sol1_2018_DEAL_ONF_Lutte IC DSD'!K92+'Sol2_2019_DEAL_ONF_Lutte IC'!K92+'€8-xxxx(AAAA-AAAA)'!K92+'€9-xxxx(AAAA-AAAA)'!K92+'€10-xxxx(AAAA-AAAA)'!K92+'€11-xxxx(AAAA-AAAA)'!K92+'€12-xxxx(AAAA-AAAA)'!K92+'€13-xxxx(AAAA-AAAA)'!K92+'€14-xxxx(AAAA-AAAA)'!K92+'€15-xxxx(AAAA-AAAA)'!K92+'€16-xxxx(AAAA-AAAA)'!K92+'€17-xxxx(AAAA-AAAA)'!K92+'€18-xxxx(AAAA-AAAA)'!K92+'€19-xxxx(AAAA-AAAA)'!K92+'€20-xxxx(AAAA-AAAA)'!K92</f>
        <v>0</v>
      </c>
      <c r="S92" s="167">
        <f>'EnC1_2017-22_DEAL_ONF_Animation'!L92+'EnC2_2018-22_FEDER_ONF_Conserv'!L92+'EnC3_2019-21_OFB-DEAL_ONF_Coli'!L92+'EnC4_2018-20_MTE_ONF_MIGBio'!L92+'EnC5_2020_DEAL_Titè_IPA Desira'!L92+'Sol1_2018_DEAL_ONF_Lutte IC DSD'!L92+'Sol2_2019_DEAL_ONF_Lutte IC'!L92+'€8-xxxx(AAAA-AAAA)'!L92+'€9-xxxx(AAAA-AAAA)'!L92+'€10-xxxx(AAAA-AAAA)'!L92+'€11-xxxx(AAAA-AAAA)'!L92+'€12-xxxx(AAAA-AAAA)'!L92+'€13-xxxx(AAAA-AAAA)'!L92+'€14-xxxx(AAAA-AAAA)'!L92+'€15-xxxx(AAAA-AAAA)'!L92+'€16-xxxx(AAAA-AAAA)'!L92+'€17-xxxx(AAAA-AAAA)'!L92+'€18-xxxx(AAAA-AAAA)'!L92+'€19-xxxx(AAAA-AAAA)'!L92+'€20-xxxx(AAAA-AAAA)'!L92</f>
        <v>0</v>
      </c>
      <c r="T92" s="231">
        <f>'EnC1_2017-22_DEAL_ONF_Animation'!M92+'EnC2_2018-22_FEDER_ONF_Conserv'!M92+'EnC3_2019-21_OFB-DEAL_ONF_Coli'!M92+'EnC4_2018-20_MTE_ONF_MIGBio'!M92+'EnC5_2020_DEAL_Titè_IPA Desira'!M92+'Sol1_2018_DEAL_ONF_Lutte IC DSD'!M92+'Sol2_2019_DEAL_ONF_Lutte IC'!M92+'€8-xxxx(AAAA-AAAA)'!M92+'€9-xxxx(AAAA-AAAA)'!M92+'€10-xxxx(AAAA-AAAA)'!M92+'€11-xxxx(AAAA-AAAA)'!M92+'€12-xxxx(AAAA-AAAA)'!M92+'€13-xxxx(AAAA-AAAA)'!M92+'€14-xxxx(AAAA-AAAA)'!M92+'€15-xxxx(AAAA-AAAA)'!M92+'€16-xxxx(AAAA-AAAA)'!M92+'€17-xxxx(AAAA-AAAA)'!M92+'€18-xxxx(AAAA-AAAA)'!M92+'€19-xxxx(AAAA-AAAA)'!M92+'€20-xxxx(AAAA-AAAA)'!M92</f>
        <v>0</v>
      </c>
      <c r="U92" s="199">
        <f>'EnC1_2017-22_DEAL_ONF_Animation'!N92+'EnC2_2018-22_FEDER_ONF_Conserv'!N92+'EnC3_2019-21_OFB-DEAL_ONF_Coli'!N92+'EnC4_2018-20_MTE_ONF_MIGBio'!N92+'EnC5_2020_DEAL_Titè_IPA Desira'!N92+'Sol1_2018_DEAL_ONF_Lutte IC DSD'!N92+'Sol2_2019_DEAL_ONF_Lutte IC'!N92+'€8-xxxx(AAAA-AAAA)'!N92+'€9-xxxx(AAAA-AAAA)'!N92+'€10-xxxx(AAAA-AAAA)'!N92+'€11-xxxx(AAAA-AAAA)'!N92+'€12-xxxx(AAAA-AAAA)'!N92+'€13-xxxx(AAAA-AAAA)'!N92+'€14-xxxx(AAAA-AAAA)'!N92+'€15-xxxx(AAAA-AAAA)'!N92+'€16-xxxx(AAAA-AAAA)'!N92+'€17-xxxx(AAAA-AAAA)'!N92+'€18-xxxx(AAAA-AAAA)'!N92+'€19-xxxx(AAAA-AAAA)'!N92+'€20-xxxx(AAAA-AAAA)'!N92</f>
        <v>1332.2931479642502</v>
      </c>
      <c r="V92" s="255">
        <f>'EnC1_2017-22_DEAL_ONF_Animation'!O92+'EnC2_2018-22_FEDER_ONF_Conserv'!O92+'EnC3_2019-21_OFB-DEAL_ONF_Coli'!O92+'EnC4_2018-20_MTE_ONF_MIGBio'!O92+'EnC5_2020_DEAL_Titè_IPA Desira'!O92+'Sol1_2018_DEAL_ONF_Lutte IC DSD'!O92+'Sol2_2019_DEAL_ONF_Lutte IC'!O92+'€8-xxxx(AAAA-AAAA)'!O92+'€9-xxxx(AAAA-AAAA)'!O92+'€10-xxxx(AAAA-AAAA)'!O92+'€11-xxxx(AAAA-AAAA)'!O92+'€12-xxxx(AAAA-AAAA)'!O92+'€13-xxxx(AAAA-AAAA)'!O92+'€14-xxxx(AAAA-AAAA)'!O92+'€15-xxxx(AAAA-AAAA)'!O92+'€16-xxxx(AAAA-AAAA)'!O92+'€17-xxxx(AAAA-AAAA)'!O92+'€18-xxxx(AAAA-AAAA)'!O92+'€19-xxxx(AAAA-AAAA)'!O92+'€20-xxxx(AAAA-AAAA)'!O92</f>
        <v>1332.2931479642502</v>
      </c>
      <c r="W92" s="167">
        <f>'EnC1_2017-22_DEAL_ONF_Animation'!P92+'EnC2_2018-22_FEDER_ONF_Conserv'!P92+'EnC3_2019-21_OFB-DEAL_ONF_Coli'!P92+'EnC4_2018-20_MTE_ONF_MIGBio'!P92+'EnC5_2020_DEAL_Titè_IPA Desira'!P92+'Sol1_2018_DEAL_ONF_Lutte IC DSD'!P92+'Sol2_2019_DEAL_ONF_Lutte IC'!P92+'€8-xxxx(AAAA-AAAA)'!P92+'€9-xxxx(AAAA-AAAA)'!P92+'€10-xxxx(AAAA-AAAA)'!P92+'€11-xxxx(AAAA-AAAA)'!P92+'€12-xxxx(AAAA-AAAA)'!P92+'€13-xxxx(AAAA-AAAA)'!P92+'€14-xxxx(AAAA-AAAA)'!P92+'€15-xxxx(AAAA-AAAA)'!P92+'€16-xxxx(AAAA-AAAA)'!P92+'€17-xxxx(AAAA-AAAA)'!P92+'€18-xxxx(AAAA-AAAA)'!P92+'€19-xxxx(AAAA-AAAA)'!P92+'€20-xxxx(AAAA-AAAA)'!P92</f>
        <v>0</v>
      </c>
      <c r="X92" s="167">
        <f>'EnC1_2017-22_DEAL_ONF_Animation'!Q92+'EnC2_2018-22_FEDER_ONF_Conserv'!Q92+'EnC3_2019-21_OFB-DEAL_ONF_Coli'!Q92+'EnC4_2018-20_MTE_ONF_MIGBio'!Q92+'EnC5_2020_DEAL_Titè_IPA Desira'!Q92+'Sol1_2018_DEAL_ONF_Lutte IC DSD'!Q92+'Sol2_2019_DEAL_ONF_Lutte IC'!Q92+'€8-xxxx(AAAA-AAAA)'!Q92+'€9-xxxx(AAAA-AAAA)'!Q92+'€10-xxxx(AAAA-AAAA)'!Q92+'€11-xxxx(AAAA-AAAA)'!Q92+'€12-xxxx(AAAA-AAAA)'!Q92+'€13-xxxx(AAAA-AAAA)'!Q92+'€14-xxxx(AAAA-AAAA)'!Q92+'€15-xxxx(AAAA-AAAA)'!Q92+'€16-xxxx(AAAA-AAAA)'!Q92+'€17-xxxx(AAAA-AAAA)'!Q92+'€18-xxxx(AAAA-AAAA)'!Q92+'€19-xxxx(AAAA-AAAA)'!Q92+'€20-xxxx(AAAA-AAAA)'!Q92</f>
        <v>0</v>
      </c>
      <c r="Y92" s="167">
        <f>'EnC1_2017-22_DEAL_ONF_Animation'!R92+'EnC2_2018-22_FEDER_ONF_Conserv'!R92+'EnC3_2019-21_OFB-DEAL_ONF_Coli'!R92+'EnC4_2018-20_MTE_ONF_MIGBio'!R92+'EnC5_2020_DEAL_Titè_IPA Desira'!R92+'Sol1_2018_DEAL_ONF_Lutte IC DSD'!R92+'Sol2_2019_DEAL_ONF_Lutte IC'!R92+'€8-xxxx(AAAA-AAAA)'!R92+'€9-xxxx(AAAA-AAAA)'!R92+'€10-xxxx(AAAA-AAAA)'!R92+'€11-xxxx(AAAA-AAAA)'!R92+'€12-xxxx(AAAA-AAAA)'!R92+'€13-xxxx(AAAA-AAAA)'!R92+'€14-xxxx(AAAA-AAAA)'!R92+'€15-xxxx(AAAA-AAAA)'!R92+'€16-xxxx(AAAA-AAAA)'!R92+'€17-xxxx(AAAA-AAAA)'!R92+'€18-xxxx(AAAA-AAAA)'!R92+'€19-xxxx(AAAA-AAAA)'!R92+'€20-xxxx(AAAA-AAAA)'!R92</f>
        <v>0</v>
      </c>
      <c r="Z92" s="231">
        <f>'EnC1_2017-22_DEAL_ONF_Animation'!S92+'EnC2_2018-22_FEDER_ONF_Conserv'!S92+'EnC3_2019-21_OFB-DEAL_ONF_Coli'!S92+'EnC4_2018-20_MTE_ONF_MIGBio'!S92+'EnC5_2020_DEAL_Titè_IPA Desira'!S92+'Sol1_2018_DEAL_ONF_Lutte IC DSD'!S92+'Sol2_2019_DEAL_ONF_Lutte IC'!S92+'€8-xxxx(AAAA-AAAA)'!S92+'€9-xxxx(AAAA-AAAA)'!S92+'€10-xxxx(AAAA-AAAA)'!S92+'€11-xxxx(AAAA-AAAA)'!S92+'€12-xxxx(AAAA-AAAA)'!S92+'€13-xxxx(AAAA-AAAA)'!S92+'€14-xxxx(AAAA-AAAA)'!S92+'€15-xxxx(AAAA-AAAA)'!S92+'€16-xxxx(AAAA-AAAA)'!S92+'€17-xxxx(AAAA-AAAA)'!S92+'€18-xxxx(AAAA-AAAA)'!S92+'€19-xxxx(AAAA-AAAA)'!S92+'€20-xxxx(AAAA-AAAA)'!S92</f>
        <v>0</v>
      </c>
      <c r="AA92" s="201">
        <f>'EnC1_2017-22_DEAL_ONF_Animation'!T92+'EnC2_2018-22_FEDER_ONF_Conserv'!T92+'EnC3_2019-21_OFB-DEAL_ONF_Coli'!T92+'EnC4_2018-20_MTE_ONF_MIGBio'!T92+'EnC5_2020_DEAL_Titè_IPA Desira'!T92+'Sol1_2018_DEAL_ONF_Lutte IC DSD'!T92+'Sol2_2019_DEAL_ONF_Lutte IC'!T92+'€8-xxxx(AAAA-AAAA)'!T92+'€9-xxxx(AAAA-AAAA)'!T92+'€10-xxxx(AAAA-AAAA)'!T92+'€11-xxxx(AAAA-AAAA)'!T92+'€12-xxxx(AAAA-AAAA)'!T92+'€13-xxxx(AAAA-AAAA)'!T92+'€14-xxxx(AAAA-AAAA)'!T92+'€15-xxxx(AAAA-AAAA)'!T92+'€16-xxxx(AAAA-AAAA)'!T92+'€17-xxxx(AAAA-AAAA)'!T92+'€18-xxxx(AAAA-AAAA)'!T92+'€19-xxxx(AAAA-AAAA)'!T92+'€20-xxxx(AAAA-AAAA)'!T92</f>
        <v>0</v>
      </c>
      <c r="AB92" s="255">
        <f>'EnC1_2017-22_DEAL_ONF_Animation'!U92+'EnC2_2018-22_FEDER_ONF_Conserv'!U92+'EnC3_2019-21_OFB-DEAL_ONF_Coli'!U92+'EnC4_2018-20_MTE_ONF_MIGBio'!U92+'EnC5_2020_DEAL_Titè_IPA Desira'!U92+'Sol1_2018_DEAL_ONF_Lutte IC DSD'!U92+'Sol2_2019_DEAL_ONF_Lutte IC'!U92+'€8-xxxx(AAAA-AAAA)'!U92+'€9-xxxx(AAAA-AAAA)'!U92+'€10-xxxx(AAAA-AAAA)'!U92+'€11-xxxx(AAAA-AAAA)'!U92+'€12-xxxx(AAAA-AAAA)'!U92+'€13-xxxx(AAAA-AAAA)'!U92+'€14-xxxx(AAAA-AAAA)'!U92+'€15-xxxx(AAAA-AAAA)'!U92+'€16-xxxx(AAAA-AAAA)'!U92+'€17-xxxx(AAAA-AAAA)'!U92+'€18-xxxx(AAAA-AAAA)'!U92+'€19-xxxx(AAAA-AAAA)'!U92+'€20-xxxx(AAAA-AAAA)'!U92</f>
        <v>0</v>
      </c>
      <c r="AC92" s="627">
        <f>'EnC1_2017-22_DEAL_ONF_Animation'!V92+'EnC2_2018-22_FEDER_ONF_Conserv'!V92+'EnC3_2019-21_OFB-DEAL_ONF_Coli'!V92+'EnC4_2018-20_MTE_ONF_MIGBio'!V92+'EnC5_2020_DEAL_Titè_IPA Desira'!V92+'Sol1_2018_DEAL_ONF_Lutte IC DSD'!V92+'Sol2_2019_DEAL_ONF_Lutte IC'!V92+'€8-xxxx(AAAA-AAAA)'!V92+'€9-xxxx(AAAA-AAAA)'!V92+'€10-xxxx(AAAA-AAAA)'!V92+'€11-xxxx(AAAA-AAAA)'!V92+'€12-xxxx(AAAA-AAAA)'!V92+'€13-xxxx(AAAA-AAAA)'!V92+'€14-xxxx(AAAA-AAAA)'!V92+'€15-xxxx(AAAA-AAAA)'!V92+'€16-xxxx(AAAA-AAAA)'!V92+'€17-xxxx(AAAA-AAAA)'!V92+'€18-xxxx(AAAA-AAAA)'!V92+'€19-xxxx(AAAA-AAAA)'!V92+'€20-xxxx(AAAA-AAAA)'!V92</f>
        <v>0</v>
      </c>
      <c r="AD92" s="627">
        <f>'EnC1_2017-22_DEAL_ONF_Animation'!W92+'EnC2_2018-22_FEDER_ONF_Conserv'!W92+'EnC3_2019-21_OFB-DEAL_ONF_Coli'!W92+'EnC4_2018-20_MTE_ONF_MIGBio'!W92+'EnC5_2020_DEAL_Titè_IPA Desira'!W92+'Sol1_2018_DEAL_ONF_Lutte IC DSD'!W92+'Sol2_2019_DEAL_ONF_Lutte IC'!W92+'€8-xxxx(AAAA-AAAA)'!W92+'€9-xxxx(AAAA-AAAA)'!W92+'€10-xxxx(AAAA-AAAA)'!W92+'€11-xxxx(AAAA-AAAA)'!W92+'€12-xxxx(AAAA-AAAA)'!W92+'€13-xxxx(AAAA-AAAA)'!W92+'€14-xxxx(AAAA-AAAA)'!W92+'€15-xxxx(AAAA-AAAA)'!W92+'€16-xxxx(AAAA-AAAA)'!W92+'€17-xxxx(AAAA-AAAA)'!W92+'€18-xxxx(AAAA-AAAA)'!W92+'€19-xxxx(AAAA-AAAA)'!W92+'€20-xxxx(AAAA-AAAA)'!W92</f>
        <v>0</v>
      </c>
      <c r="AE92" s="627">
        <f>'EnC1_2017-22_DEAL_ONF_Animation'!X92+'EnC2_2018-22_FEDER_ONF_Conserv'!X92+'EnC3_2019-21_OFB-DEAL_ONF_Coli'!X92+'EnC4_2018-20_MTE_ONF_MIGBio'!X92+'EnC5_2020_DEAL_Titè_IPA Desira'!X92+'Sol1_2018_DEAL_ONF_Lutte IC DSD'!X92+'Sol2_2019_DEAL_ONF_Lutte IC'!X92+'€8-xxxx(AAAA-AAAA)'!X92+'€9-xxxx(AAAA-AAAA)'!X92+'€10-xxxx(AAAA-AAAA)'!X92+'€11-xxxx(AAAA-AAAA)'!X92+'€12-xxxx(AAAA-AAAA)'!X92+'€13-xxxx(AAAA-AAAA)'!X92+'€14-xxxx(AAAA-AAAA)'!X92+'€15-xxxx(AAAA-AAAA)'!X92+'€16-xxxx(AAAA-AAAA)'!X92+'€17-xxxx(AAAA-AAAA)'!X92+'€18-xxxx(AAAA-AAAA)'!X92+'€19-xxxx(AAAA-AAAA)'!X92+'€20-xxxx(AAAA-AAAA)'!X92</f>
        <v>0</v>
      </c>
      <c r="AF92" s="684">
        <f>'EnC1_2017-22_DEAL_ONF_Animation'!Y92+'EnC2_2018-22_FEDER_ONF_Conserv'!Y92+'EnC3_2019-21_OFB-DEAL_ONF_Coli'!Y92+'EnC4_2018-20_MTE_ONF_MIGBio'!Y92+'EnC5_2020_DEAL_Titè_IPA Desira'!Y92+'Sol1_2018_DEAL_ONF_Lutte IC DSD'!Y92+'Sol2_2019_DEAL_ONF_Lutte IC'!Y92+'€8-xxxx(AAAA-AAAA)'!Y92+'€9-xxxx(AAAA-AAAA)'!Y92+'€10-xxxx(AAAA-AAAA)'!Y92+'€11-xxxx(AAAA-AAAA)'!Y92+'€12-xxxx(AAAA-AAAA)'!Y92+'€13-xxxx(AAAA-AAAA)'!Y92+'€14-xxxx(AAAA-AAAA)'!Y92+'€15-xxxx(AAAA-AAAA)'!Y92+'€16-xxxx(AAAA-AAAA)'!Y92+'€17-xxxx(AAAA-AAAA)'!Y92+'€18-xxxx(AAAA-AAAA)'!Y92+'€19-xxxx(AAAA-AAAA)'!Y92+'€20-xxxx(AAAA-AAAA)'!Y92</f>
        <v>0</v>
      </c>
      <c r="AG92" s="203">
        <f t="shared" ref="AG92:AG113" si="85">O92-H92</f>
        <v>1332.2931479642502</v>
      </c>
      <c r="AH92" s="255">
        <f t="shared" ref="AH92:AH113" si="86">P92-I92</f>
        <v>1332.2931479642502</v>
      </c>
      <c r="AI92" s="627">
        <f t="shared" si="60"/>
        <v>0</v>
      </c>
      <c r="AJ92" s="627">
        <f t="shared" si="61"/>
        <v>0</v>
      </c>
      <c r="AK92" s="627">
        <f t="shared" si="62"/>
        <v>0</v>
      </c>
      <c r="AL92" s="684">
        <f t="shared" si="63"/>
        <v>0</v>
      </c>
      <c r="AM92" s="205">
        <f t="shared" si="64"/>
        <v>1332.2931479642502</v>
      </c>
      <c r="AN92" s="255">
        <f t="shared" si="65"/>
        <v>1332.2931479642502</v>
      </c>
      <c r="AO92" s="627">
        <f t="shared" si="66"/>
        <v>0</v>
      </c>
      <c r="AP92" s="627">
        <f t="shared" si="67"/>
        <v>0</v>
      </c>
      <c r="AQ92" s="627">
        <f t="shared" si="68"/>
        <v>0</v>
      </c>
      <c r="AR92" s="633">
        <f t="shared" si="69"/>
        <v>0</v>
      </c>
      <c r="AS92" s="44"/>
      <c r="AT92" s="25"/>
      <c r="AU92" s="25"/>
    </row>
    <row r="93" spans="1:47" s="38" customFormat="1" ht="20">
      <c r="A93" s="21"/>
      <c r="B93" s="1116"/>
      <c r="C93" s="1230"/>
      <c r="D93" s="1119" t="s">
        <v>40</v>
      </c>
      <c r="E93" s="1122" t="s">
        <v>84</v>
      </c>
      <c r="F93" s="1135">
        <v>2</v>
      </c>
      <c r="G93" s="496" t="s">
        <v>106</v>
      </c>
      <c r="H93" s="866"/>
      <c r="I93" s="872"/>
      <c r="J93" s="833"/>
      <c r="K93" s="833"/>
      <c r="L93" s="833"/>
      <c r="M93" s="834"/>
      <c r="N93" s="496" t="s">
        <v>106</v>
      </c>
      <c r="O93" s="206">
        <f>'EnC1_2017-22_DEAL_ONF_Animation'!H93+'EnC2_2018-22_FEDER_ONF_Conserv'!H93+'EnC3_2019-21_OFB-DEAL_ONF_Coli'!H93+'EnC4_2018-20_MTE_ONF_MIGBio'!H93+'EnC5_2020_DEAL_Titè_IPA Desira'!H93+'Sol1_2018_DEAL_ONF_Lutte IC DSD'!H93+'Sol2_2019_DEAL_ONF_Lutte IC'!H93+'€8-xxxx(AAAA-AAAA)'!H93+'€9-xxxx(AAAA-AAAA)'!H93+'€10-xxxx(AAAA-AAAA)'!H93+'€11-xxxx(AAAA-AAAA)'!H93+'€12-xxxx(AAAA-AAAA)'!H93+'€13-xxxx(AAAA-AAAA)'!H93+'€14-xxxx(AAAA-AAAA)'!H93+'€15-xxxx(AAAA-AAAA)'!H93+'€16-xxxx(AAAA-AAAA)'!H93+'€17-xxxx(AAAA-AAAA)'!H93+'€18-xxxx(AAAA-AAAA)'!H93+'€19-xxxx(AAAA-AAAA)'!H93+'€20-xxxx(AAAA-AAAA)'!H93</f>
        <v>0</v>
      </c>
      <c r="P93" s="233">
        <f>'EnC1_2017-22_DEAL_ONF_Animation'!I93+'EnC2_2018-22_FEDER_ONF_Conserv'!I93+'EnC3_2019-21_OFB-DEAL_ONF_Coli'!I93+'EnC4_2018-20_MTE_ONF_MIGBio'!I93+'EnC5_2020_DEAL_Titè_IPA Desira'!I93+'Sol1_2018_DEAL_ONF_Lutte IC DSD'!I93+'Sol2_2019_DEAL_ONF_Lutte IC'!I93+'€8-xxxx(AAAA-AAAA)'!I93+'€9-xxxx(AAAA-AAAA)'!I93+'€10-xxxx(AAAA-AAAA)'!I93+'€11-xxxx(AAAA-AAAA)'!I93+'€12-xxxx(AAAA-AAAA)'!I93+'€13-xxxx(AAAA-AAAA)'!I93+'€14-xxxx(AAAA-AAAA)'!I93+'€15-xxxx(AAAA-AAAA)'!I93+'€16-xxxx(AAAA-AAAA)'!I93+'€17-xxxx(AAAA-AAAA)'!I93+'€18-xxxx(AAAA-AAAA)'!I93+'€19-xxxx(AAAA-AAAA)'!I93+'€20-xxxx(AAAA-AAAA)'!I93</f>
        <v>0</v>
      </c>
      <c r="Q93" s="159">
        <f>'EnC1_2017-22_DEAL_ONF_Animation'!J93+'EnC2_2018-22_FEDER_ONF_Conserv'!J93+'EnC3_2019-21_OFB-DEAL_ONF_Coli'!J93+'EnC4_2018-20_MTE_ONF_MIGBio'!J93+'EnC5_2020_DEAL_Titè_IPA Desira'!J93+'Sol1_2018_DEAL_ONF_Lutte IC DSD'!J93+'Sol2_2019_DEAL_ONF_Lutte IC'!J93+'€8-xxxx(AAAA-AAAA)'!J93+'€9-xxxx(AAAA-AAAA)'!J93+'€10-xxxx(AAAA-AAAA)'!J93+'€11-xxxx(AAAA-AAAA)'!J93+'€12-xxxx(AAAA-AAAA)'!J93+'€13-xxxx(AAAA-AAAA)'!J93+'€14-xxxx(AAAA-AAAA)'!J93+'€15-xxxx(AAAA-AAAA)'!J93+'€16-xxxx(AAAA-AAAA)'!J93+'€17-xxxx(AAAA-AAAA)'!J93+'€18-xxxx(AAAA-AAAA)'!J93+'€19-xxxx(AAAA-AAAA)'!J93+'€20-xxxx(AAAA-AAAA)'!J93</f>
        <v>0</v>
      </c>
      <c r="R93" s="159">
        <f>'EnC1_2017-22_DEAL_ONF_Animation'!K93+'EnC2_2018-22_FEDER_ONF_Conserv'!K93+'EnC3_2019-21_OFB-DEAL_ONF_Coli'!K93+'EnC4_2018-20_MTE_ONF_MIGBio'!K93+'EnC5_2020_DEAL_Titè_IPA Desira'!K93+'Sol1_2018_DEAL_ONF_Lutte IC DSD'!K93+'Sol2_2019_DEAL_ONF_Lutte IC'!K93+'€8-xxxx(AAAA-AAAA)'!K93+'€9-xxxx(AAAA-AAAA)'!K93+'€10-xxxx(AAAA-AAAA)'!K93+'€11-xxxx(AAAA-AAAA)'!K93+'€12-xxxx(AAAA-AAAA)'!K93+'€13-xxxx(AAAA-AAAA)'!K93+'€14-xxxx(AAAA-AAAA)'!K93+'€15-xxxx(AAAA-AAAA)'!K93+'€16-xxxx(AAAA-AAAA)'!K93+'€17-xxxx(AAAA-AAAA)'!K93+'€18-xxxx(AAAA-AAAA)'!K93+'€19-xxxx(AAAA-AAAA)'!K93+'€20-xxxx(AAAA-AAAA)'!K93</f>
        <v>0</v>
      </c>
      <c r="S93" s="159">
        <f>'EnC1_2017-22_DEAL_ONF_Animation'!L93+'EnC2_2018-22_FEDER_ONF_Conserv'!L93+'EnC3_2019-21_OFB-DEAL_ONF_Coli'!L93+'EnC4_2018-20_MTE_ONF_MIGBio'!L93+'EnC5_2020_DEAL_Titè_IPA Desira'!L93+'Sol1_2018_DEAL_ONF_Lutte IC DSD'!L93+'Sol2_2019_DEAL_ONF_Lutte IC'!L93+'€8-xxxx(AAAA-AAAA)'!L93+'€9-xxxx(AAAA-AAAA)'!L93+'€10-xxxx(AAAA-AAAA)'!L93+'€11-xxxx(AAAA-AAAA)'!L93+'€12-xxxx(AAAA-AAAA)'!L93+'€13-xxxx(AAAA-AAAA)'!L93+'€14-xxxx(AAAA-AAAA)'!L93+'€15-xxxx(AAAA-AAAA)'!L93+'€16-xxxx(AAAA-AAAA)'!L93+'€17-xxxx(AAAA-AAAA)'!L93+'€18-xxxx(AAAA-AAAA)'!L93+'€19-xxxx(AAAA-AAAA)'!L93+'€20-xxxx(AAAA-AAAA)'!L93</f>
        <v>0</v>
      </c>
      <c r="T93" s="232">
        <f>'EnC1_2017-22_DEAL_ONF_Animation'!M93+'EnC2_2018-22_FEDER_ONF_Conserv'!M93+'EnC3_2019-21_OFB-DEAL_ONF_Coli'!M93+'EnC4_2018-20_MTE_ONF_MIGBio'!M93+'EnC5_2020_DEAL_Titè_IPA Desira'!M93+'Sol1_2018_DEAL_ONF_Lutte IC DSD'!M93+'Sol2_2019_DEAL_ONF_Lutte IC'!M93+'€8-xxxx(AAAA-AAAA)'!M93+'€9-xxxx(AAAA-AAAA)'!M93+'€10-xxxx(AAAA-AAAA)'!M93+'€11-xxxx(AAAA-AAAA)'!M93+'€12-xxxx(AAAA-AAAA)'!M93+'€13-xxxx(AAAA-AAAA)'!M93+'€14-xxxx(AAAA-AAAA)'!M93+'€15-xxxx(AAAA-AAAA)'!M93+'€16-xxxx(AAAA-AAAA)'!M93+'€17-xxxx(AAAA-AAAA)'!M93+'€18-xxxx(AAAA-AAAA)'!M93+'€19-xxxx(AAAA-AAAA)'!M93+'€20-xxxx(AAAA-AAAA)'!M93</f>
        <v>0</v>
      </c>
      <c r="U93" s="206">
        <f>'EnC1_2017-22_DEAL_ONF_Animation'!N93+'EnC2_2018-22_FEDER_ONF_Conserv'!N93+'EnC3_2019-21_OFB-DEAL_ONF_Coli'!N93+'EnC4_2018-20_MTE_ONF_MIGBio'!N93+'EnC5_2020_DEAL_Titè_IPA Desira'!N93+'Sol1_2018_DEAL_ONF_Lutte IC DSD'!N93+'Sol2_2019_DEAL_ONF_Lutte IC'!N93+'€8-xxxx(AAAA-AAAA)'!N93+'€9-xxxx(AAAA-AAAA)'!N93+'€10-xxxx(AAAA-AAAA)'!N93+'€11-xxxx(AAAA-AAAA)'!N93+'€12-xxxx(AAAA-AAAA)'!N93+'€13-xxxx(AAAA-AAAA)'!N93+'€14-xxxx(AAAA-AAAA)'!N93+'€15-xxxx(AAAA-AAAA)'!N93+'€16-xxxx(AAAA-AAAA)'!N93+'€17-xxxx(AAAA-AAAA)'!N93+'€18-xxxx(AAAA-AAAA)'!N93+'€19-xxxx(AAAA-AAAA)'!N93+'€20-xxxx(AAAA-AAAA)'!N93</f>
        <v>0</v>
      </c>
      <c r="V93" s="233">
        <f>'EnC1_2017-22_DEAL_ONF_Animation'!O93+'EnC2_2018-22_FEDER_ONF_Conserv'!O93+'EnC3_2019-21_OFB-DEAL_ONF_Coli'!O93+'EnC4_2018-20_MTE_ONF_MIGBio'!O93+'EnC5_2020_DEAL_Titè_IPA Desira'!O93+'Sol1_2018_DEAL_ONF_Lutte IC DSD'!O93+'Sol2_2019_DEAL_ONF_Lutte IC'!O93+'€8-xxxx(AAAA-AAAA)'!O93+'€9-xxxx(AAAA-AAAA)'!O93+'€10-xxxx(AAAA-AAAA)'!O93+'€11-xxxx(AAAA-AAAA)'!O93+'€12-xxxx(AAAA-AAAA)'!O93+'€13-xxxx(AAAA-AAAA)'!O93+'€14-xxxx(AAAA-AAAA)'!O93+'€15-xxxx(AAAA-AAAA)'!O93+'€16-xxxx(AAAA-AAAA)'!O93+'€17-xxxx(AAAA-AAAA)'!O93+'€18-xxxx(AAAA-AAAA)'!O93+'€19-xxxx(AAAA-AAAA)'!O93+'€20-xxxx(AAAA-AAAA)'!O93</f>
        <v>0</v>
      </c>
      <c r="W93" s="159">
        <f>'EnC1_2017-22_DEAL_ONF_Animation'!P93+'EnC2_2018-22_FEDER_ONF_Conserv'!P93+'EnC3_2019-21_OFB-DEAL_ONF_Coli'!P93+'EnC4_2018-20_MTE_ONF_MIGBio'!P93+'EnC5_2020_DEAL_Titè_IPA Desira'!P93+'Sol1_2018_DEAL_ONF_Lutte IC DSD'!P93+'Sol2_2019_DEAL_ONF_Lutte IC'!P93+'€8-xxxx(AAAA-AAAA)'!P93+'€9-xxxx(AAAA-AAAA)'!P93+'€10-xxxx(AAAA-AAAA)'!P93+'€11-xxxx(AAAA-AAAA)'!P93+'€12-xxxx(AAAA-AAAA)'!P93+'€13-xxxx(AAAA-AAAA)'!P93+'€14-xxxx(AAAA-AAAA)'!P93+'€15-xxxx(AAAA-AAAA)'!P93+'€16-xxxx(AAAA-AAAA)'!P93+'€17-xxxx(AAAA-AAAA)'!P93+'€18-xxxx(AAAA-AAAA)'!P93+'€19-xxxx(AAAA-AAAA)'!P93+'€20-xxxx(AAAA-AAAA)'!P93</f>
        <v>0</v>
      </c>
      <c r="X93" s="159">
        <f>'EnC1_2017-22_DEAL_ONF_Animation'!Q93+'EnC2_2018-22_FEDER_ONF_Conserv'!Q93+'EnC3_2019-21_OFB-DEAL_ONF_Coli'!Q93+'EnC4_2018-20_MTE_ONF_MIGBio'!Q93+'EnC5_2020_DEAL_Titè_IPA Desira'!Q93+'Sol1_2018_DEAL_ONF_Lutte IC DSD'!Q93+'Sol2_2019_DEAL_ONF_Lutte IC'!Q93+'€8-xxxx(AAAA-AAAA)'!Q93+'€9-xxxx(AAAA-AAAA)'!Q93+'€10-xxxx(AAAA-AAAA)'!Q93+'€11-xxxx(AAAA-AAAA)'!Q93+'€12-xxxx(AAAA-AAAA)'!Q93+'€13-xxxx(AAAA-AAAA)'!Q93+'€14-xxxx(AAAA-AAAA)'!Q93+'€15-xxxx(AAAA-AAAA)'!Q93+'€16-xxxx(AAAA-AAAA)'!Q93+'€17-xxxx(AAAA-AAAA)'!Q93+'€18-xxxx(AAAA-AAAA)'!Q93+'€19-xxxx(AAAA-AAAA)'!Q93+'€20-xxxx(AAAA-AAAA)'!Q93</f>
        <v>0</v>
      </c>
      <c r="Y93" s="159">
        <f>'EnC1_2017-22_DEAL_ONF_Animation'!R93+'EnC2_2018-22_FEDER_ONF_Conserv'!R93+'EnC3_2019-21_OFB-DEAL_ONF_Coli'!R93+'EnC4_2018-20_MTE_ONF_MIGBio'!R93+'EnC5_2020_DEAL_Titè_IPA Desira'!R93+'Sol1_2018_DEAL_ONF_Lutte IC DSD'!R93+'Sol2_2019_DEAL_ONF_Lutte IC'!R93+'€8-xxxx(AAAA-AAAA)'!R93+'€9-xxxx(AAAA-AAAA)'!R93+'€10-xxxx(AAAA-AAAA)'!R93+'€11-xxxx(AAAA-AAAA)'!R93+'€12-xxxx(AAAA-AAAA)'!R93+'€13-xxxx(AAAA-AAAA)'!R93+'€14-xxxx(AAAA-AAAA)'!R93+'€15-xxxx(AAAA-AAAA)'!R93+'€16-xxxx(AAAA-AAAA)'!R93+'€17-xxxx(AAAA-AAAA)'!R93+'€18-xxxx(AAAA-AAAA)'!R93+'€19-xxxx(AAAA-AAAA)'!R93+'€20-xxxx(AAAA-AAAA)'!R93</f>
        <v>0</v>
      </c>
      <c r="Z93" s="160">
        <f>'EnC1_2017-22_DEAL_ONF_Animation'!S93+'EnC2_2018-22_FEDER_ONF_Conserv'!S93+'EnC3_2019-21_OFB-DEAL_ONF_Coli'!S93+'EnC4_2018-20_MTE_ONF_MIGBio'!S93+'EnC5_2020_DEAL_Titè_IPA Desira'!S93+'Sol1_2018_DEAL_ONF_Lutte IC DSD'!S93+'Sol2_2019_DEAL_ONF_Lutte IC'!S93+'€8-xxxx(AAAA-AAAA)'!S93+'€9-xxxx(AAAA-AAAA)'!S93+'€10-xxxx(AAAA-AAAA)'!S93+'€11-xxxx(AAAA-AAAA)'!S93+'€12-xxxx(AAAA-AAAA)'!S93+'€13-xxxx(AAAA-AAAA)'!S93+'€14-xxxx(AAAA-AAAA)'!S93+'€15-xxxx(AAAA-AAAA)'!S93+'€16-xxxx(AAAA-AAAA)'!S93+'€17-xxxx(AAAA-AAAA)'!S93+'€18-xxxx(AAAA-AAAA)'!S93+'€19-xxxx(AAAA-AAAA)'!S93+'€20-xxxx(AAAA-AAAA)'!S93</f>
        <v>0</v>
      </c>
      <c r="AA93" s="710">
        <f>'EnC1_2017-22_DEAL_ONF_Animation'!T93+'EnC2_2018-22_FEDER_ONF_Conserv'!T93+'EnC3_2019-21_OFB-DEAL_ONF_Coli'!T93+'EnC4_2018-20_MTE_ONF_MIGBio'!T93+'EnC5_2020_DEAL_Titè_IPA Desira'!T93+'Sol1_2018_DEAL_ONF_Lutte IC DSD'!T93+'Sol2_2019_DEAL_ONF_Lutte IC'!T93+'€8-xxxx(AAAA-AAAA)'!T93+'€9-xxxx(AAAA-AAAA)'!T93+'€10-xxxx(AAAA-AAAA)'!T93+'€11-xxxx(AAAA-AAAA)'!T93+'€12-xxxx(AAAA-AAAA)'!T93+'€13-xxxx(AAAA-AAAA)'!T93+'€14-xxxx(AAAA-AAAA)'!T93+'€15-xxxx(AAAA-AAAA)'!T93+'€16-xxxx(AAAA-AAAA)'!T93+'€17-xxxx(AAAA-AAAA)'!T93+'€18-xxxx(AAAA-AAAA)'!T93+'€19-xxxx(AAAA-AAAA)'!T93+'€20-xxxx(AAAA-AAAA)'!T93</f>
        <v>0</v>
      </c>
      <c r="AB93" s="689">
        <f>'EnC1_2017-22_DEAL_ONF_Animation'!U93+'EnC2_2018-22_FEDER_ONF_Conserv'!U93+'EnC3_2019-21_OFB-DEAL_ONF_Coli'!U93+'EnC4_2018-20_MTE_ONF_MIGBio'!U93+'EnC5_2020_DEAL_Titè_IPA Desira'!U93+'Sol1_2018_DEAL_ONF_Lutte IC DSD'!U93+'Sol2_2019_DEAL_ONF_Lutte IC'!U93+'€8-xxxx(AAAA-AAAA)'!U93+'€9-xxxx(AAAA-AAAA)'!U93+'€10-xxxx(AAAA-AAAA)'!U93+'€11-xxxx(AAAA-AAAA)'!U93+'€12-xxxx(AAAA-AAAA)'!U93+'€13-xxxx(AAAA-AAAA)'!U93+'€14-xxxx(AAAA-AAAA)'!U93+'€15-xxxx(AAAA-AAAA)'!U93+'€16-xxxx(AAAA-AAAA)'!U93+'€17-xxxx(AAAA-AAAA)'!U93+'€18-xxxx(AAAA-AAAA)'!U93+'€19-xxxx(AAAA-AAAA)'!U93+'€20-xxxx(AAAA-AAAA)'!U93</f>
        <v>0</v>
      </c>
      <c r="AC93" s="649">
        <f>'EnC1_2017-22_DEAL_ONF_Animation'!V93+'EnC2_2018-22_FEDER_ONF_Conserv'!V93+'EnC3_2019-21_OFB-DEAL_ONF_Coli'!V93+'EnC4_2018-20_MTE_ONF_MIGBio'!V93+'EnC5_2020_DEAL_Titè_IPA Desira'!V93+'Sol1_2018_DEAL_ONF_Lutte IC DSD'!V93+'Sol2_2019_DEAL_ONF_Lutte IC'!V93+'€8-xxxx(AAAA-AAAA)'!V93+'€9-xxxx(AAAA-AAAA)'!V93+'€10-xxxx(AAAA-AAAA)'!V93+'€11-xxxx(AAAA-AAAA)'!V93+'€12-xxxx(AAAA-AAAA)'!V93+'€13-xxxx(AAAA-AAAA)'!V93+'€14-xxxx(AAAA-AAAA)'!V93+'€15-xxxx(AAAA-AAAA)'!V93+'€16-xxxx(AAAA-AAAA)'!V93+'€17-xxxx(AAAA-AAAA)'!V93+'€18-xxxx(AAAA-AAAA)'!V93+'€19-xxxx(AAAA-AAAA)'!V93+'€20-xxxx(AAAA-AAAA)'!V93</f>
        <v>0</v>
      </c>
      <c r="AD93" s="649">
        <f>'EnC1_2017-22_DEAL_ONF_Animation'!W93+'EnC2_2018-22_FEDER_ONF_Conserv'!W93+'EnC3_2019-21_OFB-DEAL_ONF_Coli'!W93+'EnC4_2018-20_MTE_ONF_MIGBio'!W93+'EnC5_2020_DEAL_Titè_IPA Desira'!W93+'Sol1_2018_DEAL_ONF_Lutte IC DSD'!W93+'Sol2_2019_DEAL_ONF_Lutte IC'!W93+'€8-xxxx(AAAA-AAAA)'!W93+'€9-xxxx(AAAA-AAAA)'!W93+'€10-xxxx(AAAA-AAAA)'!W93+'€11-xxxx(AAAA-AAAA)'!W93+'€12-xxxx(AAAA-AAAA)'!W93+'€13-xxxx(AAAA-AAAA)'!W93+'€14-xxxx(AAAA-AAAA)'!W93+'€15-xxxx(AAAA-AAAA)'!W93+'€16-xxxx(AAAA-AAAA)'!W93+'€17-xxxx(AAAA-AAAA)'!W93+'€18-xxxx(AAAA-AAAA)'!W93+'€19-xxxx(AAAA-AAAA)'!W93+'€20-xxxx(AAAA-AAAA)'!W93</f>
        <v>0</v>
      </c>
      <c r="AE93" s="649">
        <f>'EnC1_2017-22_DEAL_ONF_Animation'!X93+'EnC2_2018-22_FEDER_ONF_Conserv'!X93+'EnC3_2019-21_OFB-DEAL_ONF_Coli'!X93+'EnC4_2018-20_MTE_ONF_MIGBio'!X93+'EnC5_2020_DEAL_Titè_IPA Desira'!X93+'Sol1_2018_DEAL_ONF_Lutte IC DSD'!X93+'Sol2_2019_DEAL_ONF_Lutte IC'!X93+'€8-xxxx(AAAA-AAAA)'!X93+'€9-xxxx(AAAA-AAAA)'!X93+'€10-xxxx(AAAA-AAAA)'!X93+'€11-xxxx(AAAA-AAAA)'!X93+'€12-xxxx(AAAA-AAAA)'!X93+'€13-xxxx(AAAA-AAAA)'!X93+'€14-xxxx(AAAA-AAAA)'!X93+'€15-xxxx(AAAA-AAAA)'!X93+'€16-xxxx(AAAA-AAAA)'!X93+'€17-xxxx(AAAA-AAAA)'!X93+'€18-xxxx(AAAA-AAAA)'!X93+'€19-xxxx(AAAA-AAAA)'!X93+'€20-xxxx(AAAA-AAAA)'!X93</f>
        <v>0</v>
      </c>
      <c r="AF93" s="688">
        <f>'EnC1_2017-22_DEAL_ONF_Animation'!Y93+'EnC2_2018-22_FEDER_ONF_Conserv'!Y93+'EnC3_2019-21_OFB-DEAL_ONF_Coli'!Y93+'EnC4_2018-20_MTE_ONF_MIGBio'!Y93+'EnC5_2020_DEAL_Titè_IPA Desira'!Y93+'Sol1_2018_DEAL_ONF_Lutte IC DSD'!Y93+'Sol2_2019_DEAL_ONF_Lutte IC'!Y93+'€8-xxxx(AAAA-AAAA)'!Y93+'€9-xxxx(AAAA-AAAA)'!Y93+'€10-xxxx(AAAA-AAAA)'!Y93+'€11-xxxx(AAAA-AAAA)'!Y93+'€12-xxxx(AAAA-AAAA)'!Y93+'€13-xxxx(AAAA-AAAA)'!Y93+'€14-xxxx(AAAA-AAAA)'!Y93+'€15-xxxx(AAAA-AAAA)'!Y93+'€16-xxxx(AAAA-AAAA)'!Y93+'€17-xxxx(AAAA-AAAA)'!Y93+'€18-xxxx(AAAA-AAAA)'!Y93+'€19-xxxx(AAAA-AAAA)'!Y93+'€20-xxxx(AAAA-AAAA)'!Y93</f>
        <v>0</v>
      </c>
      <c r="AG93" s="613">
        <f t="shared" si="85"/>
        <v>0</v>
      </c>
      <c r="AH93" s="689">
        <f t="shared" si="86"/>
        <v>0</v>
      </c>
      <c r="AI93" s="649">
        <f t="shared" si="60"/>
        <v>0</v>
      </c>
      <c r="AJ93" s="649">
        <f t="shared" si="61"/>
        <v>0</v>
      </c>
      <c r="AK93" s="649">
        <f t="shared" si="62"/>
        <v>0</v>
      </c>
      <c r="AL93" s="688">
        <f t="shared" si="63"/>
        <v>0</v>
      </c>
      <c r="AM93" s="615">
        <f t="shared" si="64"/>
        <v>0</v>
      </c>
      <c r="AN93" s="690">
        <f t="shared" si="65"/>
        <v>0</v>
      </c>
      <c r="AO93" s="649">
        <f t="shared" si="66"/>
        <v>0</v>
      </c>
      <c r="AP93" s="649">
        <f t="shared" si="67"/>
        <v>0</v>
      </c>
      <c r="AQ93" s="649">
        <f t="shared" si="68"/>
        <v>0</v>
      </c>
      <c r="AR93" s="651">
        <f t="shared" si="69"/>
        <v>0</v>
      </c>
      <c r="AS93" s="44"/>
      <c r="AT93" s="25"/>
      <c r="AU93" s="25"/>
    </row>
    <row r="94" spans="1:47" s="38" customFormat="1" ht="20">
      <c r="A94" s="21"/>
      <c r="B94" s="1116"/>
      <c r="C94" s="1230"/>
      <c r="D94" s="1119"/>
      <c r="E94" s="1122"/>
      <c r="F94" s="1135"/>
      <c r="G94" s="497" t="s">
        <v>108</v>
      </c>
      <c r="H94" s="835"/>
      <c r="I94" s="864"/>
      <c r="J94" s="856"/>
      <c r="K94" s="856"/>
      <c r="L94" s="856"/>
      <c r="M94" s="857"/>
      <c r="N94" s="497" t="s">
        <v>108</v>
      </c>
      <c r="O94" s="209">
        <f>'EnC1_2017-22_DEAL_ONF_Animation'!H94+'EnC2_2018-22_FEDER_ONF_Conserv'!H94+'EnC3_2019-21_OFB-DEAL_ONF_Coli'!H94+'EnC4_2018-20_MTE_ONF_MIGBio'!H94+'EnC5_2020_DEAL_Titè_IPA Desira'!H94+'Sol1_2018_DEAL_ONF_Lutte IC DSD'!H94+'Sol2_2019_DEAL_ONF_Lutte IC'!H94+'€8-xxxx(AAAA-AAAA)'!H94+'€9-xxxx(AAAA-AAAA)'!H94+'€10-xxxx(AAAA-AAAA)'!H94+'€11-xxxx(AAAA-AAAA)'!H94+'€12-xxxx(AAAA-AAAA)'!H94+'€13-xxxx(AAAA-AAAA)'!H94+'€14-xxxx(AAAA-AAAA)'!H94+'€15-xxxx(AAAA-AAAA)'!H94+'€16-xxxx(AAAA-AAAA)'!H94+'€17-xxxx(AAAA-AAAA)'!H94+'€18-xxxx(AAAA-AAAA)'!H94+'€19-xxxx(AAAA-AAAA)'!H94+'€20-xxxx(AAAA-AAAA)'!H94</f>
        <v>0</v>
      </c>
      <c r="P94" s="235">
        <f>'EnC1_2017-22_DEAL_ONF_Animation'!I94+'EnC2_2018-22_FEDER_ONF_Conserv'!I94+'EnC3_2019-21_OFB-DEAL_ONF_Coli'!I94+'EnC4_2018-20_MTE_ONF_MIGBio'!I94+'EnC5_2020_DEAL_Titè_IPA Desira'!I94+'Sol1_2018_DEAL_ONF_Lutte IC DSD'!I94+'Sol2_2019_DEAL_ONF_Lutte IC'!I94+'€8-xxxx(AAAA-AAAA)'!I94+'€9-xxxx(AAAA-AAAA)'!I94+'€10-xxxx(AAAA-AAAA)'!I94+'€11-xxxx(AAAA-AAAA)'!I94+'€12-xxxx(AAAA-AAAA)'!I94+'€13-xxxx(AAAA-AAAA)'!I94+'€14-xxxx(AAAA-AAAA)'!I94+'€15-xxxx(AAAA-AAAA)'!I94+'€16-xxxx(AAAA-AAAA)'!I94+'€17-xxxx(AAAA-AAAA)'!I94+'€18-xxxx(AAAA-AAAA)'!I94+'€19-xxxx(AAAA-AAAA)'!I94+'€20-xxxx(AAAA-AAAA)'!I94</f>
        <v>0</v>
      </c>
      <c r="Q94" s="163">
        <f>'EnC1_2017-22_DEAL_ONF_Animation'!J94+'EnC2_2018-22_FEDER_ONF_Conserv'!J94+'EnC3_2019-21_OFB-DEAL_ONF_Coli'!J94+'EnC4_2018-20_MTE_ONF_MIGBio'!J94+'EnC5_2020_DEAL_Titè_IPA Desira'!J94+'Sol1_2018_DEAL_ONF_Lutte IC DSD'!J94+'Sol2_2019_DEAL_ONF_Lutte IC'!J94+'€8-xxxx(AAAA-AAAA)'!J94+'€9-xxxx(AAAA-AAAA)'!J94+'€10-xxxx(AAAA-AAAA)'!J94+'€11-xxxx(AAAA-AAAA)'!J94+'€12-xxxx(AAAA-AAAA)'!J94+'€13-xxxx(AAAA-AAAA)'!J94+'€14-xxxx(AAAA-AAAA)'!J94+'€15-xxxx(AAAA-AAAA)'!J94+'€16-xxxx(AAAA-AAAA)'!J94+'€17-xxxx(AAAA-AAAA)'!J94+'€18-xxxx(AAAA-AAAA)'!J94+'€19-xxxx(AAAA-AAAA)'!J94+'€20-xxxx(AAAA-AAAA)'!J94</f>
        <v>0</v>
      </c>
      <c r="R94" s="163">
        <f>'EnC1_2017-22_DEAL_ONF_Animation'!K94+'EnC2_2018-22_FEDER_ONF_Conserv'!K94+'EnC3_2019-21_OFB-DEAL_ONF_Coli'!K94+'EnC4_2018-20_MTE_ONF_MIGBio'!K94+'EnC5_2020_DEAL_Titè_IPA Desira'!K94+'Sol1_2018_DEAL_ONF_Lutte IC DSD'!K94+'Sol2_2019_DEAL_ONF_Lutte IC'!K94+'€8-xxxx(AAAA-AAAA)'!K94+'€9-xxxx(AAAA-AAAA)'!K94+'€10-xxxx(AAAA-AAAA)'!K94+'€11-xxxx(AAAA-AAAA)'!K94+'€12-xxxx(AAAA-AAAA)'!K94+'€13-xxxx(AAAA-AAAA)'!K94+'€14-xxxx(AAAA-AAAA)'!K94+'€15-xxxx(AAAA-AAAA)'!K94+'€16-xxxx(AAAA-AAAA)'!K94+'€17-xxxx(AAAA-AAAA)'!K94+'€18-xxxx(AAAA-AAAA)'!K94+'€19-xxxx(AAAA-AAAA)'!K94+'€20-xxxx(AAAA-AAAA)'!K94</f>
        <v>0</v>
      </c>
      <c r="S94" s="163">
        <f>'EnC1_2017-22_DEAL_ONF_Animation'!L94+'EnC2_2018-22_FEDER_ONF_Conserv'!L94+'EnC3_2019-21_OFB-DEAL_ONF_Coli'!L94+'EnC4_2018-20_MTE_ONF_MIGBio'!L94+'EnC5_2020_DEAL_Titè_IPA Desira'!L94+'Sol1_2018_DEAL_ONF_Lutte IC DSD'!L94+'Sol2_2019_DEAL_ONF_Lutte IC'!L94+'€8-xxxx(AAAA-AAAA)'!L94+'€9-xxxx(AAAA-AAAA)'!L94+'€10-xxxx(AAAA-AAAA)'!L94+'€11-xxxx(AAAA-AAAA)'!L94+'€12-xxxx(AAAA-AAAA)'!L94+'€13-xxxx(AAAA-AAAA)'!L94+'€14-xxxx(AAAA-AAAA)'!L94+'€15-xxxx(AAAA-AAAA)'!L94+'€16-xxxx(AAAA-AAAA)'!L94+'€17-xxxx(AAAA-AAAA)'!L94+'€18-xxxx(AAAA-AAAA)'!L94+'€19-xxxx(AAAA-AAAA)'!L94+'€20-xxxx(AAAA-AAAA)'!L94</f>
        <v>0</v>
      </c>
      <c r="T94" s="228">
        <f>'EnC1_2017-22_DEAL_ONF_Animation'!M94+'EnC2_2018-22_FEDER_ONF_Conserv'!M94+'EnC3_2019-21_OFB-DEAL_ONF_Coli'!M94+'EnC4_2018-20_MTE_ONF_MIGBio'!M94+'EnC5_2020_DEAL_Titè_IPA Desira'!M94+'Sol1_2018_DEAL_ONF_Lutte IC DSD'!M94+'Sol2_2019_DEAL_ONF_Lutte IC'!M94+'€8-xxxx(AAAA-AAAA)'!M94+'€9-xxxx(AAAA-AAAA)'!M94+'€10-xxxx(AAAA-AAAA)'!M94+'€11-xxxx(AAAA-AAAA)'!M94+'€12-xxxx(AAAA-AAAA)'!M94+'€13-xxxx(AAAA-AAAA)'!M94+'€14-xxxx(AAAA-AAAA)'!M94+'€15-xxxx(AAAA-AAAA)'!M94+'€16-xxxx(AAAA-AAAA)'!M94+'€17-xxxx(AAAA-AAAA)'!M94+'€18-xxxx(AAAA-AAAA)'!M94+'€19-xxxx(AAAA-AAAA)'!M94+'€20-xxxx(AAAA-AAAA)'!M94</f>
        <v>0</v>
      </c>
      <c r="U94" s="209">
        <f>'EnC1_2017-22_DEAL_ONF_Animation'!N94+'EnC2_2018-22_FEDER_ONF_Conserv'!N94+'EnC3_2019-21_OFB-DEAL_ONF_Coli'!N94+'EnC4_2018-20_MTE_ONF_MIGBio'!N94+'EnC5_2020_DEAL_Titè_IPA Desira'!N94+'Sol1_2018_DEAL_ONF_Lutte IC DSD'!N94+'Sol2_2019_DEAL_ONF_Lutte IC'!N94+'€8-xxxx(AAAA-AAAA)'!N94+'€9-xxxx(AAAA-AAAA)'!N94+'€10-xxxx(AAAA-AAAA)'!N94+'€11-xxxx(AAAA-AAAA)'!N94+'€12-xxxx(AAAA-AAAA)'!N94+'€13-xxxx(AAAA-AAAA)'!N94+'€14-xxxx(AAAA-AAAA)'!N94+'€15-xxxx(AAAA-AAAA)'!N94+'€16-xxxx(AAAA-AAAA)'!N94+'€17-xxxx(AAAA-AAAA)'!N94+'€18-xxxx(AAAA-AAAA)'!N94+'€19-xxxx(AAAA-AAAA)'!N94+'€20-xxxx(AAAA-AAAA)'!N94</f>
        <v>0</v>
      </c>
      <c r="V94" s="235">
        <f>'EnC1_2017-22_DEAL_ONF_Animation'!O94+'EnC2_2018-22_FEDER_ONF_Conserv'!O94+'EnC3_2019-21_OFB-DEAL_ONF_Coli'!O94+'EnC4_2018-20_MTE_ONF_MIGBio'!O94+'EnC5_2020_DEAL_Titè_IPA Desira'!O94+'Sol1_2018_DEAL_ONF_Lutte IC DSD'!O94+'Sol2_2019_DEAL_ONF_Lutte IC'!O94+'€8-xxxx(AAAA-AAAA)'!O94+'€9-xxxx(AAAA-AAAA)'!O94+'€10-xxxx(AAAA-AAAA)'!O94+'€11-xxxx(AAAA-AAAA)'!O94+'€12-xxxx(AAAA-AAAA)'!O94+'€13-xxxx(AAAA-AAAA)'!O94+'€14-xxxx(AAAA-AAAA)'!O94+'€15-xxxx(AAAA-AAAA)'!O94+'€16-xxxx(AAAA-AAAA)'!O94+'€17-xxxx(AAAA-AAAA)'!O94+'€18-xxxx(AAAA-AAAA)'!O94+'€19-xxxx(AAAA-AAAA)'!O94+'€20-xxxx(AAAA-AAAA)'!O94</f>
        <v>0</v>
      </c>
      <c r="W94" s="163">
        <f>'EnC1_2017-22_DEAL_ONF_Animation'!P94+'EnC2_2018-22_FEDER_ONF_Conserv'!P94+'EnC3_2019-21_OFB-DEAL_ONF_Coli'!P94+'EnC4_2018-20_MTE_ONF_MIGBio'!P94+'EnC5_2020_DEAL_Titè_IPA Desira'!P94+'Sol1_2018_DEAL_ONF_Lutte IC DSD'!P94+'Sol2_2019_DEAL_ONF_Lutte IC'!P94+'€8-xxxx(AAAA-AAAA)'!P94+'€9-xxxx(AAAA-AAAA)'!P94+'€10-xxxx(AAAA-AAAA)'!P94+'€11-xxxx(AAAA-AAAA)'!P94+'€12-xxxx(AAAA-AAAA)'!P94+'€13-xxxx(AAAA-AAAA)'!P94+'€14-xxxx(AAAA-AAAA)'!P94+'€15-xxxx(AAAA-AAAA)'!P94+'€16-xxxx(AAAA-AAAA)'!P94+'€17-xxxx(AAAA-AAAA)'!P94+'€18-xxxx(AAAA-AAAA)'!P94+'€19-xxxx(AAAA-AAAA)'!P94+'€20-xxxx(AAAA-AAAA)'!P94</f>
        <v>0</v>
      </c>
      <c r="X94" s="163">
        <f>'EnC1_2017-22_DEAL_ONF_Animation'!Q94+'EnC2_2018-22_FEDER_ONF_Conserv'!Q94+'EnC3_2019-21_OFB-DEAL_ONF_Coli'!Q94+'EnC4_2018-20_MTE_ONF_MIGBio'!Q94+'EnC5_2020_DEAL_Titè_IPA Desira'!Q94+'Sol1_2018_DEAL_ONF_Lutte IC DSD'!Q94+'Sol2_2019_DEAL_ONF_Lutte IC'!Q94+'€8-xxxx(AAAA-AAAA)'!Q94+'€9-xxxx(AAAA-AAAA)'!Q94+'€10-xxxx(AAAA-AAAA)'!Q94+'€11-xxxx(AAAA-AAAA)'!Q94+'€12-xxxx(AAAA-AAAA)'!Q94+'€13-xxxx(AAAA-AAAA)'!Q94+'€14-xxxx(AAAA-AAAA)'!Q94+'€15-xxxx(AAAA-AAAA)'!Q94+'€16-xxxx(AAAA-AAAA)'!Q94+'€17-xxxx(AAAA-AAAA)'!Q94+'€18-xxxx(AAAA-AAAA)'!Q94+'€19-xxxx(AAAA-AAAA)'!Q94+'€20-xxxx(AAAA-AAAA)'!Q94</f>
        <v>0</v>
      </c>
      <c r="Y94" s="163">
        <f>'EnC1_2017-22_DEAL_ONF_Animation'!R94+'EnC2_2018-22_FEDER_ONF_Conserv'!R94+'EnC3_2019-21_OFB-DEAL_ONF_Coli'!R94+'EnC4_2018-20_MTE_ONF_MIGBio'!R94+'EnC5_2020_DEAL_Titè_IPA Desira'!R94+'Sol1_2018_DEAL_ONF_Lutte IC DSD'!R94+'Sol2_2019_DEAL_ONF_Lutte IC'!R94+'€8-xxxx(AAAA-AAAA)'!R94+'€9-xxxx(AAAA-AAAA)'!R94+'€10-xxxx(AAAA-AAAA)'!R94+'€11-xxxx(AAAA-AAAA)'!R94+'€12-xxxx(AAAA-AAAA)'!R94+'€13-xxxx(AAAA-AAAA)'!R94+'€14-xxxx(AAAA-AAAA)'!R94+'€15-xxxx(AAAA-AAAA)'!R94+'€16-xxxx(AAAA-AAAA)'!R94+'€17-xxxx(AAAA-AAAA)'!R94+'€18-xxxx(AAAA-AAAA)'!R94+'€19-xxxx(AAAA-AAAA)'!R94+'€20-xxxx(AAAA-AAAA)'!R94</f>
        <v>0</v>
      </c>
      <c r="Z94" s="164">
        <f>'EnC1_2017-22_DEAL_ONF_Animation'!S94+'EnC2_2018-22_FEDER_ONF_Conserv'!S94+'EnC3_2019-21_OFB-DEAL_ONF_Coli'!S94+'EnC4_2018-20_MTE_ONF_MIGBio'!S94+'EnC5_2020_DEAL_Titè_IPA Desira'!S94+'Sol1_2018_DEAL_ONF_Lutte IC DSD'!S94+'Sol2_2019_DEAL_ONF_Lutte IC'!S94+'€8-xxxx(AAAA-AAAA)'!S94+'€9-xxxx(AAAA-AAAA)'!S94+'€10-xxxx(AAAA-AAAA)'!S94+'€11-xxxx(AAAA-AAAA)'!S94+'€12-xxxx(AAAA-AAAA)'!S94+'€13-xxxx(AAAA-AAAA)'!S94+'€14-xxxx(AAAA-AAAA)'!S94+'€15-xxxx(AAAA-AAAA)'!S94+'€16-xxxx(AAAA-AAAA)'!S94+'€17-xxxx(AAAA-AAAA)'!S94+'€18-xxxx(AAAA-AAAA)'!S94+'€19-xxxx(AAAA-AAAA)'!S94+'€20-xxxx(AAAA-AAAA)'!S94</f>
        <v>0</v>
      </c>
      <c r="AA94" s="617">
        <f>'EnC1_2017-22_DEAL_ONF_Animation'!T94+'EnC2_2018-22_FEDER_ONF_Conserv'!T94+'EnC3_2019-21_OFB-DEAL_ONF_Coli'!T94+'EnC4_2018-20_MTE_ONF_MIGBio'!T94+'EnC5_2020_DEAL_Titè_IPA Desira'!T94+'Sol1_2018_DEAL_ONF_Lutte IC DSD'!T94+'Sol2_2019_DEAL_ONF_Lutte IC'!T94+'€8-xxxx(AAAA-AAAA)'!T94+'€9-xxxx(AAAA-AAAA)'!T94+'€10-xxxx(AAAA-AAAA)'!T94+'€11-xxxx(AAAA-AAAA)'!T94+'€12-xxxx(AAAA-AAAA)'!T94+'€13-xxxx(AAAA-AAAA)'!T94+'€14-xxxx(AAAA-AAAA)'!T94+'€15-xxxx(AAAA-AAAA)'!T94+'€16-xxxx(AAAA-AAAA)'!T94+'€17-xxxx(AAAA-AAAA)'!T94+'€18-xxxx(AAAA-AAAA)'!T94+'€19-xxxx(AAAA-AAAA)'!T94+'€20-xxxx(AAAA-AAAA)'!T94</f>
        <v>0</v>
      </c>
      <c r="AB94" s="692">
        <f>'EnC1_2017-22_DEAL_ONF_Animation'!U94+'EnC2_2018-22_FEDER_ONF_Conserv'!U94+'EnC3_2019-21_OFB-DEAL_ONF_Coli'!U94+'EnC4_2018-20_MTE_ONF_MIGBio'!U94+'EnC5_2020_DEAL_Titè_IPA Desira'!U94+'Sol1_2018_DEAL_ONF_Lutte IC DSD'!U94+'Sol2_2019_DEAL_ONF_Lutte IC'!U94+'€8-xxxx(AAAA-AAAA)'!U94+'€9-xxxx(AAAA-AAAA)'!U94+'€10-xxxx(AAAA-AAAA)'!U94+'€11-xxxx(AAAA-AAAA)'!U94+'€12-xxxx(AAAA-AAAA)'!U94+'€13-xxxx(AAAA-AAAA)'!U94+'€14-xxxx(AAAA-AAAA)'!U94+'€15-xxxx(AAAA-AAAA)'!U94+'€16-xxxx(AAAA-AAAA)'!U94+'€17-xxxx(AAAA-AAAA)'!U94+'€18-xxxx(AAAA-AAAA)'!U94+'€19-xxxx(AAAA-AAAA)'!U94+'€20-xxxx(AAAA-AAAA)'!U94</f>
        <v>0</v>
      </c>
      <c r="AC94" s="652">
        <f>'EnC1_2017-22_DEAL_ONF_Animation'!V94+'EnC2_2018-22_FEDER_ONF_Conserv'!V94+'EnC3_2019-21_OFB-DEAL_ONF_Coli'!V94+'EnC4_2018-20_MTE_ONF_MIGBio'!V94+'EnC5_2020_DEAL_Titè_IPA Desira'!V94+'Sol1_2018_DEAL_ONF_Lutte IC DSD'!V94+'Sol2_2019_DEAL_ONF_Lutte IC'!V94+'€8-xxxx(AAAA-AAAA)'!V94+'€9-xxxx(AAAA-AAAA)'!V94+'€10-xxxx(AAAA-AAAA)'!V94+'€11-xxxx(AAAA-AAAA)'!V94+'€12-xxxx(AAAA-AAAA)'!V94+'€13-xxxx(AAAA-AAAA)'!V94+'€14-xxxx(AAAA-AAAA)'!V94+'€15-xxxx(AAAA-AAAA)'!V94+'€16-xxxx(AAAA-AAAA)'!V94+'€17-xxxx(AAAA-AAAA)'!V94+'€18-xxxx(AAAA-AAAA)'!V94+'€19-xxxx(AAAA-AAAA)'!V94+'€20-xxxx(AAAA-AAAA)'!V94</f>
        <v>0</v>
      </c>
      <c r="AD94" s="652">
        <f>'EnC1_2017-22_DEAL_ONF_Animation'!W94+'EnC2_2018-22_FEDER_ONF_Conserv'!W94+'EnC3_2019-21_OFB-DEAL_ONF_Coli'!W94+'EnC4_2018-20_MTE_ONF_MIGBio'!W94+'EnC5_2020_DEAL_Titè_IPA Desira'!W94+'Sol1_2018_DEAL_ONF_Lutte IC DSD'!W94+'Sol2_2019_DEAL_ONF_Lutte IC'!W94+'€8-xxxx(AAAA-AAAA)'!W94+'€9-xxxx(AAAA-AAAA)'!W94+'€10-xxxx(AAAA-AAAA)'!W94+'€11-xxxx(AAAA-AAAA)'!W94+'€12-xxxx(AAAA-AAAA)'!W94+'€13-xxxx(AAAA-AAAA)'!W94+'€14-xxxx(AAAA-AAAA)'!W94+'€15-xxxx(AAAA-AAAA)'!W94+'€16-xxxx(AAAA-AAAA)'!W94+'€17-xxxx(AAAA-AAAA)'!W94+'€18-xxxx(AAAA-AAAA)'!W94+'€19-xxxx(AAAA-AAAA)'!W94+'€20-xxxx(AAAA-AAAA)'!W94</f>
        <v>0</v>
      </c>
      <c r="AE94" s="652">
        <f>'EnC1_2017-22_DEAL_ONF_Animation'!X94+'EnC2_2018-22_FEDER_ONF_Conserv'!X94+'EnC3_2019-21_OFB-DEAL_ONF_Coli'!X94+'EnC4_2018-20_MTE_ONF_MIGBio'!X94+'EnC5_2020_DEAL_Titè_IPA Desira'!X94+'Sol1_2018_DEAL_ONF_Lutte IC DSD'!X94+'Sol2_2019_DEAL_ONF_Lutte IC'!X94+'€8-xxxx(AAAA-AAAA)'!X94+'€9-xxxx(AAAA-AAAA)'!X94+'€10-xxxx(AAAA-AAAA)'!X94+'€11-xxxx(AAAA-AAAA)'!X94+'€12-xxxx(AAAA-AAAA)'!X94+'€13-xxxx(AAAA-AAAA)'!X94+'€14-xxxx(AAAA-AAAA)'!X94+'€15-xxxx(AAAA-AAAA)'!X94+'€16-xxxx(AAAA-AAAA)'!X94+'€17-xxxx(AAAA-AAAA)'!X94+'€18-xxxx(AAAA-AAAA)'!X94+'€19-xxxx(AAAA-AAAA)'!X94+'€20-xxxx(AAAA-AAAA)'!X94</f>
        <v>0</v>
      </c>
      <c r="AF94" s="620">
        <f>'EnC1_2017-22_DEAL_ONF_Animation'!Y94+'EnC2_2018-22_FEDER_ONF_Conserv'!Y94+'EnC3_2019-21_OFB-DEAL_ONF_Coli'!Y94+'EnC4_2018-20_MTE_ONF_MIGBio'!Y94+'EnC5_2020_DEAL_Titè_IPA Desira'!Y94+'Sol1_2018_DEAL_ONF_Lutte IC DSD'!Y94+'Sol2_2019_DEAL_ONF_Lutte IC'!Y94+'€8-xxxx(AAAA-AAAA)'!Y94+'€9-xxxx(AAAA-AAAA)'!Y94+'€10-xxxx(AAAA-AAAA)'!Y94+'€11-xxxx(AAAA-AAAA)'!Y94+'€12-xxxx(AAAA-AAAA)'!Y94+'€13-xxxx(AAAA-AAAA)'!Y94+'€14-xxxx(AAAA-AAAA)'!Y94+'€15-xxxx(AAAA-AAAA)'!Y94+'€16-xxxx(AAAA-AAAA)'!Y94+'€17-xxxx(AAAA-AAAA)'!Y94+'€18-xxxx(AAAA-AAAA)'!Y94+'€19-xxxx(AAAA-AAAA)'!Y94+'€20-xxxx(AAAA-AAAA)'!Y94</f>
        <v>0</v>
      </c>
      <c r="AG94" s="621">
        <f t="shared" si="85"/>
        <v>0</v>
      </c>
      <c r="AH94" s="691">
        <f t="shared" si="86"/>
        <v>0</v>
      </c>
      <c r="AI94" s="652">
        <f t="shared" si="60"/>
        <v>0</v>
      </c>
      <c r="AJ94" s="652">
        <f t="shared" si="61"/>
        <v>0</v>
      </c>
      <c r="AK94" s="652">
        <f t="shared" si="62"/>
        <v>0</v>
      </c>
      <c r="AL94" s="682">
        <f t="shared" si="63"/>
        <v>0</v>
      </c>
      <c r="AM94" s="623">
        <f t="shared" si="64"/>
        <v>0</v>
      </c>
      <c r="AN94" s="692">
        <f t="shared" si="65"/>
        <v>0</v>
      </c>
      <c r="AO94" s="652">
        <f t="shared" si="66"/>
        <v>0</v>
      </c>
      <c r="AP94" s="652">
        <f t="shared" si="67"/>
        <v>0</v>
      </c>
      <c r="AQ94" s="652">
        <f t="shared" si="68"/>
        <v>0</v>
      </c>
      <c r="AR94" s="654">
        <f t="shared" si="69"/>
        <v>0</v>
      </c>
      <c r="AS94" s="44"/>
      <c r="AT94" s="25"/>
      <c r="AU94" s="25"/>
    </row>
    <row r="95" spans="1:47" ht="13" customHeight="1">
      <c r="A95" s="23"/>
      <c r="B95" s="1116"/>
      <c r="C95" s="1232"/>
      <c r="D95" s="1119"/>
      <c r="E95" s="1122"/>
      <c r="F95" s="1135"/>
      <c r="G95" s="502" t="s">
        <v>109</v>
      </c>
      <c r="H95" s="861"/>
      <c r="I95" s="864"/>
      <c r="J95" s="856"/>
      <c r="K95" s="856"/>
      <c r="L95" s="856"/>
      <c r="M95" s="857"/>
      <c r="N95" s="502" t="s">
        <v>109</v>
      </c>
      <c r="O95" s="212">
        <f>'EnC1_2017-22_DEAL_ONF_Animation'!H95+'EnC2_2018-22_FEDER_ONF_Conserv'!H95+'EnC3_2019-21_OFB-DEAL_ONF_Coli'!H95+'EnC4_2018-20_MTE_ONF_MIGBio'!H95+'EnC5_2020_DEAL_Titè_IPA Desira'!H95+'Sol1_2018_DEAL_ONF_Lutte IC DSD'!H95+'Sol2_2019_DEAL_ONF_Lutte IC'!H95+'€8-xxxx(AAAA-AAAA)'!H95+'€9-xxxx(AAAA-AAAA)'!H95+'€10-xxxx(AAAA-AAAA)'!H95+'€11-xxxx(AAAA-AAAA)'!H95+'€12-xxxx(AAAA-AAAA)'!H95+'€13-xxxx(AAAA-AAAA)'!H95+'€14-xxxx(AAAA-AAAA)'!H95+'€15-xxxx(AAAA-AAAA)'!H95+'€16-xxxx(AAAA-AAAA)'!H95+'€17-xxxx(AAAA-AAAA)'!H95+'€18-xxxx(AAAA-AAAA)'!H95+'€19-xxxx(AAAA-AAAA)'!H95+'€20-xxxx(AAAA-AAAA)'!H95</f>
        <v>0</v>
      </c>
      <c r="P95" s="235">
        <f>'EnC1_2017-22_DEAL_ONF_Animation'!I95+'EnC2_2018-22_FEDER_ONF_Conserv'!I95+'EnC3_2019-21_OFB-DEAL_ONF_Coli'!I95+'EnC4_2018-20_MTE_ONF_MIGBio'!I95+'EnC5_2020_DEAL_Titè_IPA Desira'!I95+'Sol1_2018_DEAL_ONF_Lutte IC DSD'!I95+'Sol2_2019_DEAL_ONF_Lutte IC'!I95+'€8-xxxx(AAAA-AAAA)'!I95+'€9-xxxx(AAAA-AAAA)'!I95+'€10-xxxx(AAAA-AAAA)'!I95+'€11-xxxx(AAAA-AAAA)'!I95+'€12-xxxx(AAAA-AAAA)'!I95+'€13-xxxx(AAAA-AAAA)'!I95+'€14-xxxx(AAAA-AAAA)'!I95+'€15-xxxx(AAAA-AAAA)'!I95+'€16-xxxx(AAAA-AAAA)'!I95+'€17-xxxx(AAAA-AAAA)'!I95+'€18-xxxx(AAAA-AAAA)'!I95+'€19-xxxx(AAAA-AAAA)'!I95+'€20-xxxx(AAAA-AAAA)'!I95</f>
        <v>0</v>
      </c>
      <c r="Q95" s="163">
        <f>'EnC1_2017-22_DEAL_ONF_Animation'!J95+'EnC2_2018-22_FEDER_ONF_Conserv'!J95+'EnC3_2019-21_OFB-DEAL_ONF_Coli'!J95+'EnC4_2018-20_MTE_ONF_MIGBio'!J95+'EnC5_2020_DEAL_Titè_IPA Desira'!J95+'Sol1_2018_DEAL_ONF_Lutte IC DSD'!J95+'Sol2_2019_DEAL_ONF_Lutte IC'!J95+'€8-xxxx(AAAA-AAAA)'!J95+'€9-xxxx(AAAA-AAAA)'!J95+'€10-xxxx(AAAA-AAAA)'!J95+'€11-xxxx(AAAA-AAAA)'!J95+'€12-xxxx(AAAA-AAAA)'!J95+'€13-xxxx(AAAA-AAAA)'!J95+'€14-xxxx(AAAA-AAAA)'!J95+'€15-xxxx(AAAA-AAAA)'!J95+'€16-xxxx(AAAA-AAAA)'!J95+'€17-xxxx(AAAA-AAAA)'!J95+'€18-xxxx(AAAA-AAAA)'!J95+'€19-xxxx(AAAA-AAAA)'!J95+'€20-xxxx(AAAA-AAAA)'!J95</f>
        <v>0</v>
      </c>
      <c r="R95" s="163">
        <f>'EnC1_2017-22_DEAL_ONF_Animation'!K95+'EnC2_2018-22_FEDER_ONF_Conserv'!K95+'EnC3_2019-21_OFB-DEAL_ONF_Coli'!K95+'EnC4_2018-20_MTE_ONF_MIGBio'!K95+'EnC5_2020_DEAL_Titè_IPA Desira'!K95+'Sol1_2018_DEAL_ONF_Lutte IC DSD'!K95+'Sol2_2019_DEAL_ONF_Lutte IC'!K95+'€8-xxxx(AAAA-AAAA)'!K95+'€9-xxxx(AAAA-AAAA)'!K95+'€10-xxxx(AAAA-AAAA)'!K95+'€11-xxxx(AAAA-AAAA)'!K95+'€12-xxxx(AAAA-AAAA)'!K95+'€13-xxxx(AAAA-AAAA)'!K95+'€14-xxxx(AAAA-AAAA)'!K95+'€15-xxxx(AAAA-AAAA)'!K95+'€16-xxxx(AAAA-AAAA)'!K95+'€17-xxxx(AAAA-AAAA)'!K95+'€18-xxxx(AAAA-AAAA)'!K95+'€19-xxxx(AAAA-AAAA)'!K95+'€20-xxxx(AAAA-AAAA)'!K95</f>
        <v>0</v>
      </c>
      <c r="S95" s="163">
        <f>'EnC1_2017-22_DEAL_ONF_Animation'!L95+'EnC2_2018-22_FEDER_ONF_Conserv'!L95+'EnC3_2019-21_OFB-DEAL_ONF_Coli'!L95+'EnC4_2018-20_MTE_ONF_MIGBio'!L95+'EnC5_2020_DEAL_Titè_IPA Desira'!L95+'Sol1_2018_DEAL_ONF_Lutte IC DSD'!L95+'Sol2_2019_DEAL_ONF_Lutte IC'!L95+'€8-xxxx(AAAA-AAAA)'!L95+'€9-xxxx(AAAA-AAAA)'!L95+'€10-xxxx(AAAA-AAAA)'!L95+'€11-xxxx(AAAA-AAAA)'!L95+'€12-xxxx(AAAA-AAAA)'!L95+'€13-xxxx(AAAA-AAAA)'!L95+'€14-xxxx(AAAA-AAAA)'!L95+'€15-xxxx(AAAA-AAAA)'!L95+'€16-xxxx(AAAA-AAAA)'!L95+'€17-xxxx(AAAA-AAAA)'!L95+'€18-xxxx(AAAA-AAAA)'!L95+'€19-xxxx(AAAA-AAAA)'!L95+'€20-xxxx(AAAA-AAAA)'!L95</f>
        <v>0</v>
      </c>
      <c r="T95" s="228">
        <f>'EnC1_2017-22_DEAL_ONF_Animation'!M95+'EnC2_2018-22_FEDER_ONF_Conserv'!M95+'EnC3_2019-21_OFB-DEAL_ONF_Coli'!M95+'EnC4_2018-20_MTE_ONF_MIGBio'!M95+'EnC5_2020_DEAL_Titè_IPA Desira'!M95+'Sol1_2018_DEAL_ONF_Lutte IC DSD'!M95+'Sol2_2019_DEAL_ONF_Lutte IC'!M95+'€8-xxxx(AAAA-AAAA)'!M95+'€9-xxxx(AAAA-AAAA)'!M95+'€10-xxxx(AAAA-AAAA)'!M95+'€11-xxxx(AAAA-AAAA)'!M95+'€12-xxxx(AAAA-AAAA)'!M95+'€13-xxxx(AAAA-AAAA)'!M95+'€14-xxxx(AAAA-AAAA)'!M95+'€15-xxxx(AAAA-AAAA)'!M95+'€16-xxxx(AAAA-AAAA)'!M95+'€17-xxxx(AAAA-AAAA)'!M95+'€18-xxxx(AAAA-AAAA)'!M95+'€19-xxxx(AAAA-AAAA)'!M95+'€20-xxxx(AAAA-AAAA)'!M95</f>
        <v>0</v>
      </c>
      <c r="U95" s="212">
        <f>'EnC1_2017-22_DEAL_ONF_Animation'!N95+'EnC2_2018-22_FEDER_ONF_Conserv'!N95+'EnC3_2019-21_OFB-DEAL_ONF_Coli'!N95+'EnC4_2018-20_MTE_ONF_MIGBio'!N95+'EnC5_2020_DEAL_Titè_IPA Desira'!N95+'Sol1_2018_DEAL_ONF_Lutte IC DSD'!N95+'Sol2_2019_DEAL_ONF_Lutte IC'!N95+'€8-xxxx(AAAA-AAAA)'!N95+'€9-xxxx(AAAA-AAAA)'!N95+'€10-xxxx(AAAA-AAAA)'!N95+'€11-xxxx(AAAA-AAAA)'!N95+'€12-xxxx(AAAA-AAAA)'!N95+'€13-xxxx(AAAA-AAAA)'!N95+'€14-xxxx(AAAA-AAAA)'!N95+'€15-xxxx(AAAA-AAAA)'!N95+'€16-xxxx(AAAA-AAAA)'!N95+'€17-xxxx(AAAA-AAAA)'!N95+'€18-xxxx(AAAA-AAAA)'!N95+'€19-xxxx(AAAA-AAAA)'!N95+'€20-xxxx(AAAA-AAAA)'!N95</f>
        <v>0</v>
      </c>
      <c r="V95" s="235">
        <f>'EnC1_2017-22_DEAL_ONF_Animation'!O95+'EnC2_2018-22_FEDER_ONF_Conserv'!O95+'EnC3_2019-21_OFB-DEAL_ONF_Coli'!O95+'EnC4_2018-20_MTE_ONF_MIGBio'!O95+'EnC5_2020_DEAL_Titè_IPA Desira'!O95+'Sol1_2018_DEAL_ONF_Lutte IC DSD'!O95+'Sol2_2019_DEAL_ONF_Lutte IC'!O95+'€8-xxxx(AAAA-AAAA)'!O95+'€9-xxxx(AAAA-AAAA)'!O95+'€10-xxxx(AAAA-AAAA)'!O95+'€11-xxxx(AAAA-AAAA)'!O95+'€12-xxxx(AAAA-AAAA)'!O95+'€13-xxxx(AAAA-AAAA)'!O95+'€14-xxxx(AAAA-AAAA)'!O95+'€15-xxxx(AAAA-AAAA)'!O95+'€16-xxxx(AAAA-AAAA)'!O95+'€17-xxxx(AAAA-AAAA)'!O95+'€18-xxxx(AAAA-AAAA)'!O95+'€19-xxxx(AAAA-AAAA)'!O95+'€20-xxxx(AAAA-AAAA)'!O95</f>
        <v>0</v>
      </c>
      <c r="W95" s="163">
        <f>'EnC1_2017-22_DEAL_ONF_Animation'!P95+'EnC2_2018-22_FEDER_ONF_Conserv'!P95+'EnC3_2019-21_OFB-DEAL_ONF_Coli'!P95+'EnC4_2018-20_MTE_ONF_MIGBio'!P95+'EnC5_2020_DEAL_Titè_IPA Desira'!P95+'Sol1_2018_DEAL_ONF_Lutte IC DSD'!P95+'Sol2_2019_DEAL_ONF_Lutte IC'!P95+'€8-xxxx(AAAA-AAAA)'!P95+'€9-xxxx(AAAA-AAAA)'!P95+'€10-xxxx(AAAA-AAAA)'!P95+'€11-xxxx(AAAA-AAAA)'!P95+'€12-xxxx(AAAA-AAAA)'!P95+'€13-xxxx(AAAA-AAAA)'!P95+'€14-xxxx(AAAA-AAAA)'!P95+'€15-xxxx(AAAA-AAAA)'!P95+'€16-xxxx(AAAA-AAAA)'!P95+'€17-xxxx(AAAA-AAAA)'!P95+'€18-xxxx(AAAA-AAAA)'!P95+'€19-xxxx(AAAA-AAAA)'!P95+'€20-xxxx(AAAA-AAAA)'!P95</f>
        <v>0</v>
      </c>
      <c r="X95" s="163">
        <f>'EnC1_2017-22_DEAL_ONF_Animation'!Q95+'EnC2_2018-22_FEDER_ONF_Conserv'!Q95+'EnC3_2019-21_OFB-DEAL_ONF_Coli'!Q95+'EnC4_2018-20_MTE_ONF_MIGBio'!Q95+'EnC5_2020_DEAL_Titè_IPA Desira'!Q95+'Sol1_2018_DEAL_ONF_Lutte IC DSD'!Q95+'Sol2_2019_DEAL_ONF_Lutte IC'!Q95+'€8-xxxx(AAAA-AAAA)'!Q95+'€9-xxxx(AAAA-AAAA)'!Q95+'€10-xxxx(AAAA-AAAA)'!Q95+'€11-xxxx(AAAA-AAAA)'!Q95+'€12-xxxx(AAAA-AAAA)'!Q95+'€13-xxxx(AAAA-AAAA)'!Q95+'€14-xxxx(AAAA-AAAA)'!Q95+'€15-xxxx(AAAA-AAAA)'!Q95+'€16-xxxx(AAAA-AAAA)'!Q95+'€17-xxxx(AAAA-AAAA)'!Q95+'€18-xxxx(AAAA-AAAA)'!Q95+'€19-xxxx(AAAA-AAAA)'!Q95+'€20-xxxx(AAAA-AAAA)'!Q95</f>
        <v>0</v>
      </c>
      <c r="Y95" s="163">
        <f>'EnC1_2017-22_DEAL_ONF_Animation'!R95+'EnC2_2018-22_FEDER_ONF_Conserv'!R95+'EnC3_2019-21_OFB-DEAL_ONF_Coli'!R95+'EnC4_2018-20_MTE_ONF_MIGBio'!R95+'EnC5_2020_DEAL_Titè_IPA Desira'!R95+'Sol1_2018_DEAL_ONF_Lutte IC DSD'!R95+'Sol2_2019_DEAL_ONF_Lutte IC'!R95+'€8-xxxx(AAAA-AAAA)'!R95+'€9-xxxx(AAAA-AAAA)'!R95+'€10-xxxx(AAAA-AAAA)'!R95+'€11-xxxx(AAAA-AAAA)'!R95+'€12-xxxx(AAAA-AAAA)'!R95+'€13-xxxx(AAAA-AAAA)'!R95+'€14-xxxx(AAAA-AAAA)'!R95+'€15-xxxx(AAAA-AAAA)'!R95+'€16-xxxx(AAAA-AAAA)'!R95+'€17-xxxx(AAAA-AAAA)'!R95+'€18-xxxx(AAAA-AAAA)'!R95+'€19-xxxx(AAAA-AAAA)'!R95+'€20-xxxx(AAAA-AAAA)'!R95</f>
        <v>0</v>
      </c>
      <c r="Z95" s="164">
        <f>'EnC1_2017-22_DEAL_ONF_Animation'!S95+'EnC2_2018-22_FEDER_ONF_Conserv'!S95+'EnC3_2019-21_OFB-DEAL_ONF_Coli'!S95+'EnC4_2018-20_MTE_ONF_MIGBio'!S95+'EnC5_2020_DEAL_Titè_IPA Desira'!S95+'Sol1_2018_DEAL_ONF_Lutte IC DSD'!S95+'Sol2_2019_DEAL_ONF_Lutte IC'!S95+'€8-xxxx(AAAA-AAAA)'!S95+'€9-xxxx(AAAA-AAAA)'!S95+'€10-xxxx(AAAA-AAAA)'!S95+'€11-xxxx(AAAA-AAAA)'!S95+'€12-xxxx(AAAA-AAAA)'!S95+'€13-xxxx(AAAA-AAAA)'!S95+'€14-xxxx(AAAA-AAAA)'!S95+'€15-xxxx(AAAA-AAAA)'!S95+'€16-xxxx(AAAA-AAAA)'!S95+'€17-xxxx(AAAA-AAAA)'!S95+'€18-xxxx(AAAA-AAAA)'!S95+'€19-xxxx(AAAA-AAAA)'!S95+'€20-xxxx(AAAA-AAAA)'!S95</f>
        <v>0</v>
      </c>
      <c r="AA95" s="625">
        <f>'EnC1_2017-22_DEAL_ONF_Animation'!T95+'EnC2_2018-22_FEDER_ONF_Conserv'!T95+'EnC3_2019-21_OFB-DEAL_ONF_Coli'!T95+'EnC4_2018-20_MTE_ONF_MIGBio'!T95+'EnC5_2020_DEAL_Titè_IPA Desira'!T95+'Sol1_2018_DEAL_ONF_Lutte IC DSD'!T95+'Sol2_2019_DEAL_ONF_Lutte IC'!T95+'€8-xxxx(AAAA-AAAA)'!T95+'€9-xxxx(AAAA-AAAA)'!T95+'€10-xxxx(AAAA-AAAA)'!T95+'€11-xxxx(AAAA-AAAA)'!T95+'€12-xxxx(AAAA-AAAA)'!T95+'€13-xxxx(AAAA-AAAA)'!T95+'€14-xxxx(AAAA-AAAA)'!T95+'€15-xxxx(AAAA-AAAA)'!T95+'€16-xxxx(AAAA-AAAA)'!T95+'€17-xxxx(AAAA-AAAA)'!T95+'€18-xxxx(AAAA-AAAA)'!T95+'€19-xxxx(AAAA-AAAA)'!T95+'€20-xxxx(AAAA-AAAA)'!T95</f>
        <v>0</v>
      </c>
      <c r="AB95" s="692">
        <f>'EnC1_2017-22_DEAL_ONF_Animation'!U95+'EnC2_2018-22_FEDER_ONF_Conserv'!U95+'EnC3_2019-21_OFB-DEAL_ONF_Coli'!U95+'EnC4_2018-20_MTE_ONF_MIGBio'!U95+'EnC5_2020_DEAL_Titè_IPA Desira'!U95+'Sol1_2018_DEAL_ONF_Lutte IC DSD'!U95+'Sol2_2019_DEAL_ONF_Lutte IC'!U95+'€8-xxxx(AAAA-AAAA)'!U95+'€9-xxxx(AAAA-AAAA)'!U95+'€10-xxxx(AAAA-AAAA)'!U95+'€11-xxxx(AAAA-AAAA)'!U95+'€12-xxxx(AAAA-AAAA)'!U95+'€13-xxxx(AAAA-AAAA)'!U95+'€14-xxxx(AAAA-AAAA)'!U95+'€15-xxxx(AAAA-AAAA)'!U95+'€16-xxxx(AAAA-AAAA)'!U95+'€17-xxxx(AAAA-AAAA)'!U95+'€18-xxxx(AAAA-AAAA)'!U95+'€19-xxxx(AAAA-AAAA)'!U95+'€20-xxxx(AAAA-AAAA)'!U95</f>
        <v>0</v>
      </c>
      <c r="AC95" s="652">
        <f>'EnC1_2017-22_DEAL_ONF_Animation'!V95+'EnC2_2018-22_FEDER_ONF_Conserv'!V95+'EnC3_2019-21_OFB-DEAL_ONF_Coli'!V95+'EnC4_2018-20_MTE_ONF_MIGBio'!V95+'EnC5_2020_DEAL_Titè_IPA Desira'!V95+'Sol1_2018_DEAL_ONF_Lutte IC DSD'!V95+'Sol2_2019_DEAL_ONF_Lutte IC'!V95+'€8-xxxx(AAAA-AAAA)'!V95+'€9-xxxx(AAAA-AAAA)'!V95+'€10-xxxx(AAAA-AAAA)'!V95+'€11-xxxx(AAAA-AAAA)'!V95+'€12-xxxx(AAAA-AAAA)'!V95+'€13-xxxx(AAAA-AAAA)'!V95+'€14-xxxx(AAAA-AAAA)'!V95+'€15-xxxx(AAAA-AAAA)'!V95+'€16-xxxx(AAAA-AAAA)'!V95+'€17-xxxx(AAAA-AAAA)'!V95+'€18-xxxx(AAAA-AAAA)'!V95+'€19-xxxx(AAAA-AAAA)'!V95+'€20-xxxx(AAAA-AAAA)'!V95</f>
        <v>0</v>
      </c>
      <c r="AD95" s="652">
        <f>'EnC1_2017-22_DEAL_ONF_Animation'!W95+'EnC2_2018-22_FEDER_ONF_Conserv'!W95+'EnC3_2019-21_OFB-DEAL_ONF_Coli'!W95+'EnC4_2018-20_MTE_ONF_MIGBio'!W95+'EnC5_2020_DEAL_Titè_IPA Desira'!W95+'Sol1_2018_DEAL_ONF_Lutte IC DSD'!W95+'Sol2_2019_DEAL_ONF_Lutte IC'!W95+'€8-xxxx(AAAA-AAAA)'!W95+'€9-xxxx(AAAA-AAAA)'!W95+'€10-xxxx(AAAA-AAAA)'!W95+'€11-xxxx(AAAA-AAAA)'!W95+'€12-xxxx(AAAA-AAAA)'!W95+'€13-xxxx(AAAA-AAAA)'!W95+'€14-xxxx(AAAA-AAAA)'!W95+'€15-xxxx(AAAA-AAAA)'!W95+'€16-xxxx(AAAA-AAAA)'!W95+'€17-xxxx(AAAA-AAAA)'!W95+'€18-xxxx(AAAA-AAAA)'!W95+'€19-xxxx(AAAA-AAAA)'!W95+'€20-xxxx(AAAA-AAAA)'!W95</f>
        <v>0</v>
      </c>
      <c r="AE95" s="652">
        <f>'EnC1_2017-22_DEAL_ONF_Animation'!X95+'EnC2_2018-22_FEDER_ONF_Conserv'!X95+'EnC3_2019-21_OFB-DEAL_ONF_Coli'!X95+'EnC4_2018-20_MTE_ONF_MIGBio'!X95+'EnC5_2020_DEAL_Titè_IPA Desira'!X95+'Sol1_2018_DEAL_ONF_Lutte IC DSD'!X95+'Sol2_2019_DEAL_ONF_Lutte IC'!X95+'€8-xxxx(AAAA-AAAA)'!X95+'€9-xxxx(AAAA-AAAA)'!X95+'€10-xxxx(AAAA-AAAA)'!X95+'€11-xxxx(AAAA-AAAA)'!X95+'€12-xxxx(AAAA-AAAA)'!X95+'€13-xxxx(AAAA-AAAA)'!X95+'€14-xxxx(AAAA-AAAA)'!X95+'€15-xxxx(AAAA-AAAA)'!X95+'€16-xxxx(AAAA-AAAA)'!X95+'€17-xxxx(AAAA-AAAA)'!X95+'€18-xxxx(AAAA-AAAA)'!X95+'€19-xxxx(AAAA-AAAA)'!X95+'€20-xxxx(AAAA-AAAA)'!X95</f>
        <v>0</v>
      </c>
      <c r="AF95" s="620">
        <f>'EnC1_2017-22_DEAL_ONF_Animation'!Y95+'EnC2_2018-22_FEDER_ONF_Conserv'!Y95+'EnC3_2019-21_OFB-DEAL_ONF_Coli'!Y95+'EnC4_2018-20_MTE_ONF_MIGBio'!Y95+'EnC5_2020_DEAL_Titè_IPA Desira'!Y95+'Sol1_2018_DEAL_ONF_Lutte IC DSD'!Y95+'Sol2_2019_DEAL_ONF_Lutte IC'!Y95+'€8-xxxx(AAAA-AAAA)'!Y95+'€9-xxxx(AAAA-AAAA)'!Y95+'€10-xxxx(AAAA-AAAA)'!Y95+'€11-xxxx(AAAA-AAAA)'!Y95+'€12-xxxx(AAAA-AAAA)'!Y95+'€13-xxxx(AAAA-AAAA)'!Y95+'€14-xxxx(AAAA-AAAA)'!Y95+'€15-xxxx(AAAA-AAAA)'!Y95+'€16-xxxx(AAAA-AAAA)'!Y95+'€17-xxxx(AAAA-AAAA)'!Y95+'€18-xxxx(AAAA-AAAA)'!Y95+'€19-xxxx(AAAA-AAAA)'!Y95+'€20-xxxx(AAAA-AAAA)'!Y95</f>
        <v>0</v>
      </c>
      <c r="AG95" s="696">
        <f t="shared" si="85"/>
        <v>0</v>
      </c>
      <c r="AH95" s="691">
        <f t="shared" si="86"/>
        <v>0</v>
      </c>
      <c r="AI95" s="652">
        <f t="shared" si="60"/>
        <v>0</v>
      </c>
      <c r="AJ95" s="652">
        <f t="shared" si="61"/>
        <v>0</v>
      </c>
      <c r="AK95" s="652">
        <f t="shared" si="62"/>
        <v>0</v>
      </c>
      <c r="AL95" s="682">
        <f t="shared" si="63"/>
        <v>0</v>
      </c>
      <c r="AM95" s="697">
        <f t="shared" si="64"/>
        <v>0</v>
      </c>
      <c r="AN95" s="692">
        <f t="shared" si="65"/>
        <v>0</v>
      </c>
      <c r="AO95" s="652">
        <f t="shared" si="66"/>
        <v>0</v>
      </c>
      <c r="AP95" s="652">
        <f t="shared" si="67"/>
        <v>0</v>
      </c>
      <c r="AQ95" s="652">
        <f t="shared" si="68"/>
        <v>0</v>
      </c>
      <c r="AR95" s="654">
        <f t="shared" si="69"/>
        <v>0</v>
      </c>
      <c r="AS95" s="44"/>
      <c r="AT95" s="25"/>
      <c r="AU95" s="25"/>
    </row>
    <row r="96" spans="1:47" s="38" customFormat="1" ht="14" customHeight="1">
      <c r="A96" s="14"/>
      <c r="B96" s="1116"/>
      <c r="C96" s="1107" t="s">
        <v>130</v>
      </c>
      <c r="D96" s="1108"/>
      <c r="E96" s="1108"/>
      <c r="F96" s="1113">
        <v>2</v>
      </c>
      <c r="G96" s="517" t="s">
        <v>106</v>
      </c>
      <c r="H96" s="850">
        <f>300000/2</f>
        <v>150000</v>
      </c>
      <c r="I96" s="115"/>
      <c r="J96" s="102"/>
      <c r="K96" s="102"/>
      <c r="L96" s="102"/>
      <c r="M96" s="504"/>
      <c r="N96" s="517" t="s">
        <v>106</v>
      </c>
      <c r="O96" s="100">
        <f>'EnC1_2017-22_DEAL_ONF_Animation'!H96+'EnC2_2018-22_FEDER_ONF_Conserv'!H96+'EnC3_2019-21_OFB-DEAL_ONF_Coli'!H96+'EnC4_2018-20_MTE_ONF_MIGBio'!H96+'EnC5_2020_DEAL_Titè_IPA Desira'!H96+'Sol1_2018_DEAL_ONF_Lutte IC DSD'!H96+'Sol2_2019_DEAL_ONF_Lutte IC'!H96+'€8-xxxx(AAAA-AAAA)'!H96+'€9-xxxx(AAAA-AAAA)'!H96+'€10-xxxx(AAAA-AAAA)'!H96+'€11-xxxx(AAAA-AAAA)'!H96+'€12-xxxx(AAAA-AAAA)'!H96+'€13-xxxx(AAAA-AAAA)'!H96+'€14-xxxx(AAAA-AAAA)'!H96+'€15-xxxx(AAAA-AAAA)'!H96+'€16-xxxx(AAAA-AAAA)'!H96+'€17-xxxx(AAAA-AAAA)'!H96+'€18-xxxx(AAAA-AAAA)'!H96+'€19-xxxx(AAAA-AAAA)'!H96+'€20-xxxx(AAAA-AAAA)'!H96</f>
        <v>1332.2931479642502</v>
      </c>
      <c r="P96" s="101">
        <f>'EnC1_2017-22_DEAL_ONF_Animation'!I96+'EnC2_2018-22_FEDER_ONF_Conserv'!I96+'EnC3_2019-21_OFB-DEAL_ONF_Coli'!I96+'EnC4_2018-20_MTE_ONF_MIGBio'!I96+'EnC5_2020_DEAL_Titè_IPA Desira'!I96+'Sol1_2018_DEAL_ONF_Lutte IC DSD'!I96+'Sol2_2019_DEAL_ONF_Lutte IC'!I96+'€8-xxxx(AAAA-AAAA)'!I96+'€9-xxxx(AAAA-AAAA)'!I96+'€10-xxxx(AAAA-AAAA)'!I96+'€11-xxxx(AAAA-AAAA)'!I96+'€12-xxxx(AAAA-AAAA)'!I96+'€13-xxxx(AAAA-AAAA)'!I96+'€14-xxxx(AAAA-AAAA)'!I96+'€15-xxxx(AAAA-AAAA)'!I96+'€16-xxxx(AAAA-AAAA)'!I96+'€17-xxxx(AAAA-AAAA)'!I96+'€18-xxxx(AAAA-AAAA)'!I96+'€19-xxxx(AAAA-AAAA)'!I96+'€20-xxxx(AAAA-AAAA)'!I96</f>
        <v>1332.2931479642502</v>
      </c>
      <c r="Q96" s="102">
        <f>'EnC1_2017-22_DEAL_ONF_Animation'!J96+'EnC2_2018-22_FEDER_ONF_Conserv'!J96+'EnC3_2019-21_OFB-DEAL_ONF_Coli'!J96+'EnC4_2018-20_MTE_ONF_MIGBio'!J96+'EnC5_2020_DEAL_Titè_IPA Desira'!J96+'Sol1_2018_DEAL_ONF_Lutte IC DSD'!J96+'Sol2_2019_DEAL_ONF_Lutte IC'!J96+'€8-xxxx(AAAA-AAAA)'!J96+'€9-xxxx(AAAA-AAAA)'!J96+'€10-xxxx(AAAA-AAAA)'!J96+'€11-xxxx(AAAA-AAAA)'!J96+'€12-xxxx(AAAA-AAAA)'!J96+'€13-xxxx(AAAA-AAAA)'!J96+'€14-xxxx(AAAA-AAAA)'!J96+'€15-xxxx(AAAA-AAAA)'!J96+'€16-xxxx(AAAA-AAAA)'!J96+'€17-xxxx(AAAA-AAAA)'!J96+'€18-xxxx(AAAA-AAAA)'!J96+'€19-xxxx(AAAA-AAAA)'!J96+'€20-xxxx(AAAA-AAAA)'!J96</f>
        <v>0</v>
      </c>
      <c r="R96" s="102">
        <f>'EnC1_2017-22_DEAL_ONF_Animation'!K96+'EnC2_2018-22_FEDER_ONF_Conserv'!K96+'EnC3_2019-21_OFB-DEAL_ONF_Coli'!K96+'EnC4_2018-20_MTE_ONF_MIGBio'!K96+'EnC5_2020_DEAL_Titè_IPA Desira'!K96+'Sol1_2018_DEAL_ONF_Lutte IC DSD'!K96+'Sol2_2019_DEAL_ONF_Lutte IC'!K96+'€8-xxxx(AAAA-AAAA)'!K96+'€9-xxxx(AAAA-AAAA)'!K96+'€10-xxxx(AAAA-AAAA)'!K96+'€11-xxxx(AAAA-AAAA)'!K96+'€12-xxxx(AAAA-AAAA)'!K96+'€13-xxxx(AAAA-AAAA)'!K96+'€14-xxxx(AAAA-AAAA)'!K96+'€15-xxxx(AAAA-AAAA)'!K96+'€16-xxxx(AAAA-AAAA)'!K96+'€17-xxxx(AAAA-AAAA)'!K96+'€18-xxxx(AAAA-AAAA)'!K96+'€19-xxxx(AAAA-AAAA)'!K96+'€20-xxxx(AAAA-AAAA)'!K96</f>
        <v>0</v>
      </c>
      <c r="S96" s="102">
        <f>'EnC1_2017-22_DEAL_ONF_Animation'!L96+'EnC2_2018-22_FEDER_ONF_Conserv'!L96+'EnC3_2019-21_OFB-DEAL_ONF_Coli'!L96+'EnC4_2018-20_MTE_ONF_MIGBio'!L96+'EnC5_2020_DEAL_Titè_IPA Desira'!L96+'Sol1_2018_DEAL_ONF_Lutte IC DSD'!L96+'Sol2_2019_DEAL_ONF_Lutte IC'!L96+'€8-xxxx(AAAA-AAAA)'!L96+'€9-xxxx(AAAA-AAAA)'!L96+'€10-xxxx(AAAA-AAAA)'!L96+'€11-xxxx(AAAA-AAAA)'!L96+'€12-xxxx(AAAA-AAAA)'!L96+'€13-xxxx(AAAA-AAAA)'!L96+'€14-xxxx(AAAA-AAAA)'!L96+'€15-xxxx(AAAA-AAAA)'!L96+'€16-xxxx(AAAA-AAAA)'!L96+'€17-xxxx(AAAA-AAAA)'!L96+'€18-xxxx(AAAA-AAAA)'!L96+'€19-xxxx(AAAA-AAAA)'!L96+'€20-xxxx(AAAA-AAAA)'!L96</f>
        <v>0</v>
      </c>
      <c r="T96" s="103">
        <f>'EnC1_2017-22_DEAL_ONF_Animation'!M96+'EnC2_2018-22_FEDER_ONF_Conserv'!M96+'EnC3_2019-21_OFB-DEAL_ONF_Coli'!M96+'EnC4_2018-20_MTE_ONF_MIGBio'!M96+'EnC5_2020_DEAL_Titè_IPA Desira'!M96+'Sol1_2018_DEAL_ONF_Lutte IC DSD'!M96+'Sol2_2019_DEAL_ONF_Lutte IC'!M96+'€8-xxxx(AAAA-AAAA)'!M96+'€9-xxxx(AAAA-AAAA)'!M96+'€10-xxxx(AAAA-AAAA)'!M96+'€11-xxxx(AAAA-AAAA)'!M96+'€12-xxxx(AAAA-AAAA)'!M96+'€13-xxxx(AAAA-AAAA)'!M96+'€14-xxxx(AAAA-AAAA)'!M96+'€15-xxxx(AAAA-AAAA)'!M96+'€16-xxxx(AAAA-AAAA)'!M96+'€17-xxxx(AAAA-AAAA)'!M96+'€18-xxxx(AAAA-AAAA)'!M96+'€19-xxxx(AAAA-AAAA)'!M96+'€20-xxxx(AAAA-AAAA)'!M96</f>
        <v>0</v>
      </c>
      <c r="U96" s="100">
        <f>'EnC1_2017-22_DEAL_ONF_Animation'!N96+'EnC2_2018-22_FEDER_ONF_Conserv'!N96+'EnC3_2019-21_OFB-DEAL_ONF_Coli'!N96+'EnC4_2018-20_MTE_ONF_MIGBio'!N96+'EnC5_2020_DEAL_Titè_IPA Desira'!N96+'Sol1_2018_DEAL_ONF_Lutte IC DSD'!N96+'Sol2_2019_DEAL_ONF_Lutte IC'!N96+'€8-xxxx(AAAA-AAAA)'!N96+'€9-xxxx(AAAA-AAAA)'!N96+'€10-xxxx(AAAA-AAAA)'!N96+'€11-xxxx(AAAA-AAAA)'!N96+'€12-xxxx(AAAA-AAAA)'!N96+'€13-xxxx(AAAA-AAAA)'!N96+'€14-xxxx(AAAA-AAAA)'!N96+'€15-xxxx(AAAA-AAAA)'!N96+'€16-xxxx(AAAA-AAAA)'!N96+'€17-xxxx(AAAA-AAAA)'!N96+'€18-xxxx(AAAA-AAAA)'!N96+'€19-xxxx(AAAA-AAAA)'!N96+'€20-xxxx(AAAA-AAAA)'!N96</f>
        <v>1332.2931479642502</v>
      </c>
      <c r="V96" s="101">
        <f>'EnC1_2017-22_DEAL_ONF_Animation'!O96+'EnC2_2018-22_FEDER_ONF_Conserv'!O96+'EnC3_2019-21_OFB-DEAL_ONF_Coli'!O96+'EnC4_2018-20_MTE_ONF_MIGBio'!O96+'EnC5_2020_DEAL_Titè_IPA Desira'!O96+'Sol1_2018_DEAL_ONF_Lutte IC DSD'!O96+'Sol2_2019_DEAL_ONF_Lutte IC'!O96+'€8-xxxx(AAAA-AAAA)'!O96+'€9-xxxx(AAAA-AAAA)'!O96+'€10-xxxx(AAAA-AAAA)'!O96+'€11-xxxx(AAAA-AAAA)'!O96+'€12-xxxx(AAAA-AAAA)'!O96+'€13-xxxx(AAAA-AAAA)'!O96+'€14-xxxx(AAAA-AAAA)'!O96+'€15-xxxx(AAAA-AAAA)'!O96+'€16-xxxx(AAAA-AAAA)'!O96+'€17-xxxx(AAAA-AAAA)'!O96+'€18-xxxx(AAAA-AAAA)'!O96+'€19-xxxx(AAAA-AAAA)'!O96+'€20-xxxx(AAAA-AAAA)'!O96</f>
        <v>1332.2931479642502</v>
      </c>
      <c r="W96" s="102">
        <f>'EnC1_2017-22_DEAL_ONF_Animation'!P96+'EnC2_2018-22_FEDER_ONF_Conserv'!P96+'EnC3_2019-21_OFB-DEAL_ONF_Coli'!P96+'EnC4_2018-20_MTE_ONF_MIGBio'!P96+'EnC5_2020_DEAL_Titè_IPA Desira'!P96+'Sol1_2018_DEAL_ONF_Lutte IC DSD'!P96+'Sol2_2019_DEAL_ONF_Lutte IC'!P96+'€8-xxxx(AAAA-AAAA)'!P96+'€9-xxxx(AAAA-AAAA)'!P96+'€10-xxxx(AAAA-AAAA)'!P96+'€11-xxxx(AAAA-AAAA)'!P96+'€12-xxxx(AAAA-AAAA)'!P96+'€13-xxxx(AAAA-AAAA)'!P96+'€14-xxxx(AAAA-AAAA)'!P96+'€15-xxxx(AAAA-AAAA)'!P96+'€16-xxxx(AAAA-AAAA)'!P96+'€17-xxxx(AAAA-AAAA)'!P96+'€18-xxxx(AAAA-AAAA)'!P96+'€19-xxxx(AAAA-AAAA)'!P96+'€20-xxxx(AAAA-AAAA)'!P96</f>
        <v>0</v>
      </c>
      <c r="X96" s="102">
        <f>'EnC1_2017-22_DEAL_ONF_Animation'!Q96+'EnC2_2018-22_FEDER_ONF_Conserv'!Q96+'EnC3_2019-21_OFB-DEAL_ONF_Coli'!Q96+'EnC4_2018-20_MTE_ONF_MIGBio'!Q96+'EnC5_2020_DEAL_Titè_IPA Desira'!Q96+'Sol1_2018_DEAL_ONF_Lutte IC DSD'!Q96+'Sol2_2019_DEAL_ONF_Lutte IC'!Q96+'€8-xxxx(AAAA-AAAA)'!Q96+'€9-xxxx(AAAA-AAAA)'!Q96+'€10-xxxx(AAAA-AAAA)'!Q96+'€11-xxxx(AAAA-AAAA)'!Q96+'€12-xxxx(AAAA-AAAA)'!Q96+'€13-xxxx(AAAA-AAAA)'!Q96+'€14-xxxx(AAAA-AAAA)'!Q96+'€15-xxxx(AAAA-AAAA)'!Q96+'€16-xxxx(AAAA-AAAA)'!Q96+'€17-xxxx(AAAA-AAAA)'!Q96+'€18-xxxx(AAAA-AAAA)'!Q96+'€19-xxxx(AAAA-AAAA)'!Q96+'€20-xxxx(AAAA-AAAA)'!Q96</f>
        <v>0</v>
      </c>
      <c r="Y96" s="102">
        <f>'EnC1_2017-22_DEAL_ONF_Animation'!R96+'EnC2_2018-22_FEDER_ONF_Conserv'!R96+'EnC3_2019-21_OFB-DEAL_ONF_Coli'!R96+'EnC4_2018-20_MTE_ONF_MIGBio'!R96+'EnC5_2020_DEAL_Titè_IPA Desira'!R96+'Sol1_2018_DEAL_ONF_Lutte IC DSD'!R96+'Sol2_2019_DEAL_ONF_Lutte IC'!R96+'€8-xxxx(AAAA-AAAA)'!R96+'€9-xxxx(AAAA-AAAA)'!R96+'€10-xxxx(AAAA-AAAA)'!R96+'€11-xxxx(AAAA-AAAA)'!R96+'€12-xxxx(AAAA-AAAA)'!R96+'€13-xxxx(AAAA-AAAA)'!R96+'€14-xxxx(AAAA-AAAA)'!R96+'€15-xxxx(AAAA-AAAA)'!R96+'€16-xxxx(AAAA-AAAA)'!R96+'€17-xxxx(AAAA-AAAA)'!R96+'€18-xxxx(AAAA-AAAA)'!R96+'€19-xxxx(AAAA-AAAA)'!R96+'€20-xxxx(AAAA-AAAA)'!R96</f>
        <v>0</v>
      </c>
      <c r="Z96" s="104">
        <f>'EnC1_2017-22_DEAL_ONF_Animation'!S96+'EnC2_2018-22_FEDER_ONF_Conserv'!S96+'EnC3_2019-21_OFB-DEAL_ONF_Coli'!S96+'EnC4_2018-20_MTE_ONF_MIGBio'!S96+'EnC5_2020_DEAL_Titè_IPA Desira'!S96+'Sol1_2018_DEAL_ONF_Lutte IC DSD'!S96+'Sol2_2019_DEAL_ONF_Lutte IC'!S96+'€8-xxxx(AAAA-AAAA)'!S96+'€9-xxxx(AAAA-AAAA)'!S96+'€10-xxxx(AAAA-AAAA)'!S96+'€11-xxxx(AAAA-AAAA)'!S96+'€12-xxxx(AAAA-AAAA)'!S96+'€13-xxxx(AAAA-AAAA)'!S96+'€14-xxxx(AAAA-AAAA)'!S96+'€15-xxxx(AAAA-AAAA)'!S96+'€16-xxxx(AAAA-AAAA)'!S96+'€17-xxxx(AAAA-AAAA)'!S96+'€18-xxxx(AAAA-AAAA)'!S96+'€19-xxxx(AAAA-AAAA)'!S96+'€20-xxxx(AAAA-AAAA)'!S96</f>
        <v>0</v>
      </c>
      <c r="AA96" s="655">
        <f>'EnC1_2017-22_DEAL_ONF_Animation'!T96+'EnC2_2018-22_FEDER_ONF_Conserv'!T96+'EnC3_2019-21_OFB-DEAL_ONF_Coli'!T96+'EnC4_2018-20_MTE_ONF_MIGBio'!T96+'EnC5_2020_DEAL_Titè_IPA Desira'!T96+'Sol1_2018_DEAL_ONF_Lutte IC DSD'!T96+'Sol2_2019_DEAL_ONF_Lutte IC'!T96+'€8-xxxx(AAAA-AAAA)'!T96+'€9-xxxx(AAAA-AAAA)'!T96+'€10-xxxx(AAAA-AAAA)'!T96+'€11-xxxx(AAAA-AAAA)'!T96+'€12-xxxx(AAAA-AAAA)'!T96+'€13-xxxx(AAAA-AAAA)'!T96+'€14-xxxx(AAAA-AAAA)'!T96+'€15-xxxx(AAAA-AAAA)'!T96+'€16-xxxx(AAAA-AAAA)'!T96+'€17-xxxx(AAAA-AAAA)'!T96+'€18-xxxx(AAAA-AAAA)'!T96+'€19-xxxx(AAAA-AAAA)'!T96+'€20-xxxx(AAAA-AAAA)'!T96</f>
        <v>0</v>
      </c>
      <c r="AB96" s="656">
        <f>'EnC1_2017-22_DEAL_ONF_Animation'!U96+'EnC2_2018-22_FEDER_ONF_Conserv'!U96+'EnC3_2019-21_OFB-DEAL_ONF_Coli'!U96+'EnC4_2018-20_MTE_ONF_MIGBio'!U96+'EnC5_2020_DEAL_Titè_IPA Desira'!U96+'Sol1_2018_DEAL_ONF_Lutte IC DSD'!U96+'Sol2_2019_DEAL_ONF_Lutte IC'!U96+'€8-xxxx(AAAA-AAAA)'!U96+'€9-xxxx(AAAA-AAAA)'!U96+'€10-xxxx(AAAA-AAAA)'!U96+'€11-xxxx(AAAA-AAAA)'!U96+'€12-xxxx(AAAA-AAAA)'!U96+'€13-xxxx(AAAA-AAAA)'!U96+'€14-xxxx(AAAA-AAAA)'!U96+'€15-xxxx(AAAA-AAAA)'!U96+'€16-xxxx(AAAA-AAAA)'!U96+'€17-xxxx(AAAA-AAAA)'!U96+'€18-xxxx(AAAA-AAAA)'!U96+'€19-xxxx(AAAA-AAAA)'!U96+'€20-xxxx(AAAA-AAAA)'!U96</f>
        <v>0</v>
      </c>
      <c r="AC96" s="657">
        <f>'EnC1_2017-22_DEAL_ONF_Animation'!V96+'EnC2_2018-22_FEDER_ONF_Conserv'!V96+'EnC3_2019-21_OFB-DEAL_ONF_Coli'!V96+'EnC4_2018-20_MTE_ONF_MIGBio'!V96+'EnC5_2020_DEAL_Titè_IPA Desira'!V96+'Sol1_2018_DEAL_ONF_Lutte IC DSD'!V96+'Sol2_2019_DEAL_ONF_Lutte IC'!V96+'€8-xxxx(AAAA-AAAA)'!V96+'€9-xxxx(AAAA-AAAA)'!V96+'€10-xxxx(AAAA-AAAA)'!V96+'€11-xxxx(AAAA-AAAA)'!V96+'€12-xxxx(AAAA-AAAA)'!V96+'€13-xxxx(AAAA-AAAA)'!V96+'€14-xxxx(AAAA-AAAA)'!V96+'€15-xxxx(AAAA-AAAA)'!V96+'€16-xxxx(AAAA-AAAA)'!V96+'€17-xxxx(AAAA-AAAA)'!V96+'€18-xxxx(AAAA-AAAA)'!V96+'€19-xxxx(AAAA-AAAA)'!V96+'€20-xxxx(AAAA-AAAA)'!V96</f>
        <v>0</v>
      </c>
      <c r="AD96" s="657">
        <f>'EnC1_2017-22_DEAL_ONF_Animation'!W96+'EnC2_2018-22_FEDER_ONF_Conserv'!W96+'EnC3_2019-21_OFB-DEAL_ONF_Coli'!W96+'EnC4_2018-20_MTE_ONF_MIGBio'!W96+'EnC5_2020_DEAL_Titè_IPA Desira'!W96+'Sol1_2018_DEAL_ONF_Lutte IC DSD'!W96+'Sol2_2019_DEAL_ONF_Lutte IC'!W96+'€8-xxxx(AAAA-AAAA)'!W96+'€9-xxxx(AAAA-AAAA)'!W96+'€10-xxxx(AAAA-AAAA)'!W96+'€11-xxxx(AAAA-AAAA)'!W96+'€12-xxxx(AAAA-AAAA)'!W96+'€13-xxxx(AAAA-AAAA)'!W96+'€14-xxxx(AAAA-AAAA)'!W96+'€15-xxxx(AAAA-AAAA)'!W96+'€16-xxxx(AAAA-AAAA)'!W96+'€17-xxxx(AAAA-AAAA)'!W96+'€18-xxxx(AAAA-AAAA)'!W96+'€19-xxxx(AAAA-AAAA)'!W96+'€20-xxxx(AAAA-AAAA)'!W96</f>
        <v>0</v>
      </c>
      <c r="AE96" s="657">
        <f>'EnC1_2017-22_DEAL_ONF_Animation'!X96+'EnC2_2018-22_FEDER_ONF_Conserv'!X96+'EnC3_2019-21_OFB-DEAL_ONF_Coli'!X96+'EnC4_2018-20_MTE_ONF_MIGBio'!X96+'EnC5_2020_DEAL_Titè_IPA Desira'!X96+'Sol1_2018_DEAL_ONF_Lutte IC DSD'!X96+'Sol2_2019_DEAL_ONF_Lutte IC'!X96+'€8-xxxx(AAAA-AAAA)'!X96+'€9-xxxx(AAAA-AAAA)'!X96+'€10-xxxx(AAAA-AAAA)'!X96+'€11-xxxx(AAAA-AAAA)'!X96+'€12-xxxx(AAAA-AAAA)'!X96+'€13-xxxx(AAAA-AAAA)'!X96+'€14-xxxx(AAAA-AAAA)'!X96+'€15-xxxx(AAAA-AAAA)'!X96+'€16-xxxx(AAAA-AAAA)'!X96+'€17-xxxx(AAAA-AAAA)'!X96+'€18-xxxx(AAAA-AAAA)'!X96+'€19-xxxx(AAAA-AAAA)'!X96+'€20-xxxx(AAAA-AAAA)'!X96</f>
        <v>0</v>
      </c>
      <c r="AF96" s="658">
        <f>'EnC1_2017-22_DEAL_ONF_Animation'!Y96+'EnC2_2018-22_FEDER_ONF_Conserv'!Y96+'EnC3_2019-21_OFB-DEAL_ONF_Coli'!Y96+'EnC4_2018-20_MTE_ONF_MIGBio'!Y96+'EnC5_2020_DEAL_Titè_IPA Desira'!Y96+'Sol1_2018_DEAL_ONF_Lutte IC DSD'!Y96+'Sol2_2019_DEAL_ONF_Lutte IC'!Y96+'€8-xxxx(AAAA-AAAA)'!Y96+'€9-xxxx(AAAA-AAAA)'!Y96+'€10-xxxx(AAAA-AAAA)'!Y96+'€11-xxxx(AAAA-AAAA)'!Y96+'€12-xxxx(AAAA-AAAA)'!Y96+'€13-xxxx(AAAA-AAAA)'!Y96+'€14-xxxx(AAAA-AAAA)'!Y96+'€15-xxxx(AAAA-AAAA)'!Y96+'€16-xxxx(AAAA-AAAA)'!Y96+'€17-xxxx(AAAA-AAAA)'!Y96+'€18-xxxx(AAAA-AAAA)'!Y96+'€19-xxxx(AAAA-AAAA)'!Y96+'€20-xxxx(AAAA-AAAA)'!Y96</f>
        <v>0</v>
      </c>
      <c r="AG96" s="659">
        <f t="shared" si="85"/>
        <v>-148667.70685203574</v>
      </c>
      <c r="AH96" s="656">
        <f t="shared" si="86"/>
        <v>1332.2931479642502</v>
      </c>
      <c r="AI96" s="657">
        <f t="shared" si="60"/>
        <v>0</v>
      </c>
      <c r="AJ96" s="657">
        <f t="shared" si="61"/>
        <v>0</v>
      </c>
      <c r="AK96" s="657">
        <f t="shared" si="62"/>
        <v>0</v>
      </c>
      <c r="AL96" s="660">
        <f t="shared" si="63"/>
        <v>0</v>
      </c>
      <c r="AM96" s="655">
        <f t="shared" si="64"/>
        <v>-148667.70685203574</v>
      </c>
      <c r="AN96" s="656">
        <f t="shared" si="65"/>
        <v>1332.2931479642502</v>
      </c>
      <c r="AO96" s="657">
        <f t="shared" si="66"/>
        <v>0</v>
      </c>
      <c r="AP96" s="657">
        <f t="shared" si="67"/>
        <v>0</v>
      </c>
      <c r="AQ96" s="657">
        <f t="shared" si="68"/>
        <v>0</v>
      </c>
      <c r="AR96" s="662">
        <f t="shared" si="69"/>
        <v>0</v>
      </c>
      <c r="AS96" s="268"/>
      <c r="AT96" s="12"/>
      <c r="AU96" s="41"/>
    </row>
    <row r="97" spans="1:47" s="38" customFormat="1" ht="14">
      <c r="A97" s="14">
        <v>0</v>
      </c>
      <c r="B97" s="1116"/>
      <c r="C97" s="1109"/>
      <c r="D97" s="1110"/>
      <c r="E97" s="1110"/>
      <c r="F97" s="1113"/>
      <c r="G97" s="518" t="s">
        <v>108</v>
      </c>
      <c r="H97" s="116"/>
      <c r="I97" s="106"/>
      <c r="J97" s="107"/>
      <c r="K97" s="107"/>
      <c r="L97" s="107"/>
      <c r="M97" s="506"/>
      <c r="N97" s="518" t="s">
        <v>108</v>
      </c>
      <c r="O97" s="105">
        <f>'EnC1_2017-22_DEAL_ONF_Animation'!H97+'EnC2_2018-22_FEDER_ONF_Conserv'!H97+'EnC3_2019-21_OFB-DEAL_ONF_Coli'!H97+'EnC4_2018-20_MTE_ONF_MIGBio'!H97+'EnC5_2020_DEAL_Titè_IPA Desira'!H97+'Sol1_2018_DEAL_ONF_Lutte IC DSD'!H97+'Sol2_2019_DEAL_ONF_Lutte IC'!H97+'€8-xxxx(AAAA-AAAA)'!H97+'€9-xxxx(AAAA-AAAA)'!H97+'€10-xxxx(AAAA-AAAA)'!H97+'€11-xxxx(AAAA-AAAA)'!H97+'€12-xxxx(AAAA-AAAA)'!H97+'€13-xxxx(AAAA-AAAA)'!H97+'€14-xxxx(AAAA-AAAA)'!H97+'€15-xxxx(AAAA-AAAA)'!H97+'€16-xxxx(AAAA-AAAA)'!H97+'€17-xxxx(AAAA-AAAA)'!H97+'€18-xxxx(AAAA-AAAA)'!H97+'€19-xxxx(AAAA-AAAA)'!H97+'€20-xxxx(AAAA-AAAA)'!H97</f>
        <v>0</v>
      </c>
      <c r="P97" s="106">
        <f>'EnC1_2017-22_DEAL_ONF_Animation'!I97+'EnC2_2018-22_FEDER_ONF_Conserv'!I97+'EnC3_2019-21_OFB-DEAL_ONF_Coli'!I97+'EnC4_2018-20_MTE_ONF_MIGBio'!I97+'EnC5_2020_DEAL_Titè_IPA Desira'!I97+'Sol1_2018_DEAL_ONF_Lutte IC DSD'!I97+'Sol2_2019_DEAL_ONF_Lutte IC'!I97+'€8-xxxx(AAAA-AAAA)'!I97+'€9-xxxx(AAAA-AAAA)'!I97+'€10-xxxx(AAAA-AAAA)'!I97+'€11-xxxx(AAAA-AAAA)'!I97+'€12-xxxx(AAAA-AAAA)'!I97+'€13-xxxx(AAAA-AAAA)'!I97+'€14-xxxx(AAAA-AAAA)'!I97+'€15-xxxx(AAAA-AAAA)'!I97+'€16-xxxx(AAAA-AAAA)'!I97+'€17-xxxx(AAAA-AAAA)'!I97+'€18-xxxx(AAAA-AAAA)'!I97+'€19-xxxx(AAAA-AAAA)'!I97+'€20-xxxx(AAAA-AAAA)'!I97</f>
        <v>0</v>
      </c>
      <c r="Q97" s="107">
        <f>'EnC1_2017-22_DEAL_ONF_Animation'!J97+'EnC2_2018-22_FEDER_ONF_Conserv'!J97+'EnC3_2019-21_OFB-DEAL_ONF_Coli'!J97+'EnC4_2018-20_MTE_ONF_MIGBio'!J97+'EnC5_2020_DEAL_Titè_IPA Desira'!J97+'Sol1_2018_DEAL_ONF_Lutte IC DSD'!J97+'Sol2_2019_DEAL_ONF_Lutte IC'!J97+'€8-xxxx(AAAA-AAAA)'!J97+'€9-xxxx(AAAA-AAAA)'!J97+'€10-xxxx(AAAA-AAAA)'!J97+'€11-xxxx(AAAA-AAAA)'!J97+'€12-xxxx(AAAA-AAAA)'!J97+'€13-xxxx(AAAA-AAAA)'!J97+'€14-xxxx(AAAA-AAAA)'!J97+'€15-xxxx(AAAA-AAAA)'!J97+'€16-xxxx(AAAA-AAAA)'!J97+'€17-xxxx(AAAA-AAAA)'!J97+'€18-xxxx(AAAA-AAAA)'!J97+'€19-xxxx(AAAA-AAAA)'!J97+'€20-xxxx(AAAA-AAAA)'!J97</f>
        <v>0</v>
      </c>
      <c r="R97" s="107">
        <f>'EnC1_2017-22_DEAL_ONF_Animation'!K97+'EnC2_2018-22_FEDER_ONF_Conserv'!K97+'EnC3_2019-21_OFB-DEAL_ONF_Coli'!K97+'EnC4_2018-20_MTE_ONF_MIGBio'!K97+'EnC5_2020_DEAL_Titè_IPA Desira'!K97+'Sol1_2018_DEAL_ONF_Lutte IC DSD'!K97+'Sol2_2019_DEAL_ONF_Lutte IC'!K97+'€8-xxxx(AAAA-AAAA)'!K97+'€9-xxxx(AAAA-AAAA)'!K97+'€10-xxxx(AAAA-AAAA)'!K97+'€11-xxxx(AAAA-AAAA)'!K97+'€12-xxxx(AAAA-AAAA)'!K97+'€13-xxxx(AAAA-AAAA)'!K97+'€14-xxxx(AAAA-AAAA)'!K97+'€15-xxxx(AAAA-AAAA)'!K97+'€16-xxxx(AAAA-AAAA)'!K97+'€17-xxxx(AAAA-AAAA)'!K97+'€18-xxxx(AAAA-AAAA)'!K97+'€19-xxxx(AAAA-AAAA)'!K97+'€20-xxxx(AAAA-AAAA)'!K97</f>
        <v>0</v>
      </c>
      <c r="S97" s="107">
        <f>'EnC1_2017-22_DEAL_ONF_Animation'!L97+'EnC2_2018-22_FEDER_ONF_Conserv'!L97+'EnC3_2019-21_OFB-DEAL_ONF_Coli'!L97+'EnC4_2018-20_MTE_ONF_MIGBio'!L97+'EnC5_2020_DEAL_Titè_IPA Desira'!L97+'Sol1_2018_DEAL_ONF_Lutte IC DSD'!L97+'Sol2_2019_DEAL_ONF_Lutte IC'!L97+'€8-xxxx(AAAA-AAAA)'!L97+'€9-xxxx(AAAA-AAAA)'!L97+'€10-xxxx(AAAA-AAAA)'!L97+'€11-xxxx(AAAA-AAAA)'!L97+'€12-xxxx(AAAA-AAAA)'!L97+'€13-xxxx(AAAA-AAAA)'!L97+'€14-xxxx(AAAA-AAAA)'!L97+'€15-xxxx(AAAA-AAAA)'!L97+'€16-xxxx(AAAA-AAAA)'!L97+'€17-xxxx(AAAA-AAAA)'!L97+'€18-xxxx(AAAA-AAAA)'!L97+'€19-xxxx(AAAA-AAAA)'!L97+'€20-xxxx(AAAA-AAAA)'!L97</f>
        <v>0</v>
      </c>
      <c r="T97" s="108">
        <f>'EnC1_2017-22_DEAL_ONF_Animation'!M97+'EnC2_2018-22_FEDER_ONF_Conserv'!M97+'EnC3_2019-21_OFB-DEAL_ONF_Coli'!M97+'EnC4_2018-20_MTE_ONF_MIGBio'!M97+'EnC5_2020_DEAL_Titè_IPA Desira'!M97+'Sol1_2018_DEAL_ONF_Lutte IC DSD'!M97+'Sol2_2019_DEAL_ONF_Lutte IC'!M97+'€8-xxxx(AAAA-AAAA)'!M97+'€9-xxxx(AAAA-AAAA)'!M97+'€10-xxxx(AAAA-AAAA)'!M97+'€11-xxxx(AAAA-AAAA)'!M97+'€12-xxxx(AAAA-AAAA)'!M97+'€13-xxxx(AAAA-AAAA)'!M97+'€14-xxxx(AAAA-AAAA)'!M97+'€15-xxxx(AAAA-AAAA)'!M97+'€16-xxxx(AAAA-AAAA)'!M97+'€17-xxxx(AAAA-AAAA)'!M97+'€18-xxxx(AAAA-AAAA)'!M97+'€19-xxxx(AAAA-AAAA)'!M97+'€20-xxxx(AAAA-AAAA)'!M97</f>
        <v>0</v>
      </c>
      <c r="U97" s="105">
        <f>'EnC1_2017-22_DEAL_ONF_Animation'!N97+'EnC2_2018-22_FEDER_ONF_Conserv'!N97+'EnC3_2019-21_OFB-DEAL_ONF_Coli'!N97+'EnC4_2018-20_MTE_ONF_MIGBio'!N97+'EnC5_2020_DEAL_Titè_IPA Desira'!N97+'Sol1_2018_DEAL_ONF_Lutte IC DSD'!N97+'Sol2_2019_DEAL_ONF_Lutte IC'!N97+'€8-xxxx(AAAA-AAAA)'!N97+'€9-xxxx(AAAA-AAAA)'!N97+'€10-xxxx(AAAA-AAAA)'!N97+'€11-xxxx(AAAA-AAAA)'!N97+'€12-xxxx(AAAA-AAAA)'!N97+'€13-xxxx(AAAA-AAAA)'!N97+'€14-xxxx(AAAA-AAAA)'!N97+'€15-xxxx(AAAA-AAAA)'!N97+'€16-xxxx(AAAA-AAAA)'!N97+'€17-xxxx(AAAA-AAAA)'!N97+'€18-xxxx(AAAA-AAAA)'!N97+'€19-xxxx(AAAA-AAAA)'!N97+'€20-xxxx(AAAA-AAAA)'!N97</f>
        <v>0</v>
      </c>
      <c r="V97" s="106">
        <f>'EnC1_2017-22_DEAL_ONF_Animation'!O97+'EnC2_2018-22_FEDER_ONF_Conserv'!O97+'EnC3_2019-21_OFB-DEAL_ONF_Coli'!O97+'EnC4_2018-20_MTE_ONF_MIGBio'!O97+'EnC5_2020_DEAL_Titè_IPA Desira'!O97+'Sol1_2018_DEAL_ONF_Lutte IC DSD'!O97+'Sol2_2019_DEAL_ONF_Lutte IC'!O97+'€8-xxxx(AAAA-AAAA)'!O97+'€9-xxxx(AAAA-AAAA)'!O97+'€10-xxxx(AAAA-AAAA)'!O97+'€11-xxxx(AAAA-AAAA)'!O97+'€12-xxxx(AAAA-AAAA)'!O97+'€13-xxxx(AAAA-AAAA)'!O97+'€14-xxxx(AAAA-AAAA)'!O97+'€15-xxxx(AAAA-AAAA)'!O97+'€16-xxxx(AAAA-AAAA)'!O97+'€17-xxxx(AAAA-AAAA)'!O97+'€18-xxxx(AAAA-AAAA)'!O97+'€19-xxxx(AAAA-AAAA)'!O97+'€20-xxxx(AAAA-AAAA)'!O97</f>
        <v>0</v>
      </c>
      <c r="W97" s="107">
        <f>'EnC1_2017-22_DEAL_ONF_Animation'!P97+'EnC2_2018-22_FEDER_ONF_Conserv'!P97+'EnC3_2019-21_OFB-DEAL_ONF_Coli'!P97+'EnC4_2018-20_MTE_ONF_MIGBio'!P97+'EnC5_2020_DEAL_Titè_IPA Desira'!P97+'Sol1_2018_DEAL_ONF_Lutte IC DSD'!P97+'Sol2_2019_DEAL_ONF_Lutte IC'!P97+'€8-xxxx(AAAA-AAAA)'!P97+'€9-xxxx(AAAA-AAAA)'!P97+'€10-xxxx(AAAA-AAAA)'!P97+'€11-xxxx(AAAA-AAAA)'!P97+'€12-xxxx(AAAA-AAAA)'!P97+'€13-xxxx(AAAA-AAAA)'!P97+'€14-xxxx(AAAA-AAAA)'!P97+'€15-xxxx(AAAA-AAAA)'!P97+'€16-xxxx(AAAA-AAAA)'!P97+'€17-xxxx(AAAA-AAAA)'!P97+'€18-xxxx(AAAA-AAAA)'!P97+'€19-xxxx(AAAA-AAAA)'!P97+'€20-xxxx(AAAA-AAAA)'!P97</f>
        <v>0</v>
      </c>
      <c r="X97" s="107">
        <f>'EnC1_2017-22_DEAL_ONF_Animation'!Q97+'EnC2_2018-22_FEDER_ONF_Conserv'!Q97+'EnC3_2019-21_OFB-DEAL_ONF_Coli'!Q97+'EnC4_2018-20_MTE_ONF_MIGBio'!Q97+'EnC5_2020_DEAL_Titè_IPA Desira'!Q97+'Sol1_2018_DEAL_ONF_Lutte IC DSD'!Q97+'Sol2_2019_DEAL_ONF_Lutte IC'!Q97+'€8-xxxx(AAAA-AAAA)'!Q97+'€9-xxxx(AAAA-AAAA)'!Q97+'€10-xxxx(AAAA-AAAA)'!Q97+'€11-xxxx(AAAA-AAAA)'!Q97+'€12-xxxx(AAAA-AAAA)'!Q97+'€13-xxxx(AAAA-AAAA)'!Q97+'€14-xxxx(AAAA-AAAA)'!Q97+'€15-xxxx(AAAA-AAAA)'!Q97+'€16-xxxx(AAAA-AAAA)'!Q97+'€17-xxxx(AAAA-AAAA)'!Q97+'€18-xxxx(AAAA-AAAA)'!Q97+'€19-xxxx(AAAA-AAAA)'!Q97+'€20-xxxx(AAAA-AAAA)'!Q97</f>
        <v>0</v>
      </c>
      <c r="Y97" s="107">
        <f>'EnC1_2017-22_DEAL_ONF_Animation'!R97+'EnC2_2018-22_FEDER_ONF_Conserv'!R97+'EnC3_2019-21_OFB-DEAL_ONF_Coli'!R97+'EnC4_2018-20_MTE_ONF_MIGBio'!R97+'EnC5_2020_DEAL_Titè_IPA Desira'!R97+'Sol1_2018_DEAL_ONF_Lutte IC DSD'!R97+'Sol2_2019_DEAL_ONF_Lutte IC'!R97+'€8-xxxx(AAAA-AAAA)'!R97+'€9-xxxx(AAAA-AAAA)'!R97+'€10-xxxx(AAAA-AAAA)'!R97+'€11-xxxx(AAAA-AAAA)'!R97+'€12-xxxx(AAAA-AAAA)'!R97+'€13-xxxx(AAAA-AAAA)'!R97+'€14-xxxx(AAAA-AAAA)'!R97+'€15-xxxx(AAAA-AAAA)'!R97+'€16-xxxx(AAAA-AAAA)'!R97+'€17-xxxx(AAAA-AAAA)'!R97+'€18-xxxx(AAAA-AAAA)'!R97+'€19-xxxx(AAAA-AAAA)'!R97+'€20-xxxx(AAAA-AAAA)'!R97</f>
        <v>0</v>
      </c>
      <c r="Z97" s="109">
        <f>'EnC1_2017-22_DEAL_ONF_Animation'!S97+'EnC2_2018-22_FEDER_ONF_Conserv'!S97+'EnC3_2019-21_OFB-DEAL_ONF_Coli'!S97+'EnC4_2018-20_MTE_ONF_MIGBio'!S97+'EnC5_2020_DEAL_Titè_IPA Desira'!S97+'Sol1_2018_DEAL_ONF_Lutte IC DSD'!S97+'Sol2_2019_DEAL_ONF_Lutte IC'!S97+'€8-xxxx(AAAA-AAAA)'!S97+'€9-xxxx(AAAA-AAAA)'!S97+'€10-xxxx(AAAA-AAAA)'!S97+'€11-xxxx(AAAA-AAAA)'!S97+'€12-xxxx(AAAA-AAAA)'!S97+'€13-xxxx(AAAA-AAAA)'!S97+'€14-xxxx(AAAA-AAAA)'!S97+'€15-xxxx(AAAA-AAAA)'!S97+'€16-xxxx(AAAA-AAAA)'!S97+'€17-xxxx(AAAA-AAAA)'!S97+'€18-xxxx(AAAA-AAAA)'!S97+'€19-xxxx(AAAA-AAAA)'!S97+'€20-xxxx(AAAA-AAAA)'!S97</f>
        <v>0</v>
      </c>
      <c r="AA97" s="663">
        <f>'EnC1_2017-22_DEAL_ONF_Animation'!T97+'EnC2_2018-22_FEDER_ONF_Conserv'!T97+'EnC3_2019-21_OFB-DEAL_ONF_Coli'!T97+'EnC4_2018-20_MTE_ONF_MIGBio'!T97+'EnC5_2020_DEAL_Titè_IPA Desira'!T97+'Sol1_2018_DEAL_ONF_Lutte IC DSD'!T97+'Sol2_2019_DEAL_ONF_Lutte IC'!T97+'€8-xxxx(AAAA-AAAA)'!T97+'€9-xxxx(AAAA-AAAA)'!T97+'€10-xxxx(AAAA-AAAA)'!T97+'€11-xxxx(AAAA-AAAA)'!T97+'€12-xxxx(AAAA-AAAA)'!T97+'€13-xxxx(AAAA-AAAA)'!T97+'€14-xxxx(AAAA-AAAA)'!T97+'€15-xxxx(AAAA-AAAA)'!T97+'€16-xxxx(AAAA-AAAA)'!T97+'€17-xxxx(AAAA-AAAA)'!T97+'€18-xxxx(AAAA-AAAA)'!T97+'€19-xxxx(AAAA-AAAA)'!T97+'€20-xxxx(AAAA-AAAA)'!T97</f>
        <v>0</v>
      </c>
      <c r="AB97" s="664">
        <f>'EnC1_2017-22_DEAL_ONF_Animation'!U97+'EnC2_2018-22_FEDER_ONF_Conserv'!U97+'EnC3_2019-21_OFB-DEAL_ONF_Coli'!U97+'EnC4_2018-20_MTE_ONF_MIGBio'!U97+'EnC5_2020_DEAL_Titè_IPA Desira'!U97+'Sol1_2018_DEAL_ONF_Lutte IC DSD'!U97+'Sol2_2019_DEAL_ONF_Lutte IC'!U97+'€8-xxxx(AAAA-AAAA)'!U97+'€9-xxxx(AAAA-AAAA)'!U97+'€10-xxxx(AAAA-AAAA)'!U97+'€11-xxxx(AAAA-AAAA)'!U97+'€12-xxxx(AAAA-AAAA)'!U97+'€13-xxxx(AAAA-AAAA)'!U97+'€14-xxxx(AAAA-AAAA)'!U97+'€15-xxxx(AAAA-AAAA)'!U97+'€16-xxxx(AAAA-AAAA)'!U97+'€17-xxxx(AAAA-AAAA)'!U97+'€18-xxxx(AAAA-AAAA)'!U97+'€19-xxxx(AAAA-AAAA)'!U97+'€20-xxxx(AAAA-AAAA)'!U97</f>
        <v>0</v>
      </c>
      <c r="AC97" s="665">
        <f>'EnC1_2017-22_DEAL_ONF_Animation'!V97+'EnC2_2018-22_FEDER_ONF_Conserv'!V97+'EnC3_2019-21_OFB-DEAL_ONF_Coli'!V97+'EnC4_2018-20_MTE_ONF_MIGBio'!V97+'EnC5_2020_DEAL_Titè_IPA Desira'!V97+'Sol1_2018_DEAL_ONF_Lutte IC DSD'!V97+'Sol2_2019_DEAL_ONF_Lutte IC'!V97+'€8-xxxx(AAAA-AAAA)'!V97+'€9-xxxx(AAAA-AAAA)'!V97+'€10-xxxx(AAAA-AAAA)'!V97+'€11-xxxx(AAAA-AAAA)'!V97+'€12-xxxx(AAAA-AAAA)'!V97+'€13-xxxx(AAAA-AAAA)'!V97+'€14-xxxx(AAAA-AAAA)'!V97+'€15-xxxx(AAAA-AAAA)'!V97+'€16-xxxx(AAAA-AAAA)'!V97+'€17-xxxx(AAAA-AAAA)'!V97+'€18-xxxx(AAAA-AAAA)'!V97+'€19-xxxx(AAAA-AAAA)'!V97+'€20-xxxx(AAAA-AAAA)'!V97</f>
        <v>0</v>
      </c>
      <c r="AD97" s="665">
        <f>'EnC1_2017-22_DEAL_ONF_Animation'!W97+'EnC2_2018-22_FEDER_ONF_Conserv'!W97+'EnC3_2019-21_OFB-DEAL_ONF_Coli'!W97+'EnC4_2018-20_MTE_ONF_MIGBio'!W97+'EnC5_2020_DEAL_Titè_IPA Desira'!W97+'Sol1_2018_DEAL_ONF_Lutte IC DSD'!W97+'Sol2_2019_DEAL_ONF_Lutte IC'!W97+'€8-xxxx(AAAA-AAAA)'!W97+'€9-xxxx(AAAA-AAAA)'!W97+'€10-xxxx(AAAA-AAAA)'!W97+'€11-xxxx(AAAA-AAAA)'!W97+'€12-xxxx(AAAA-AAAA)'!W97+'€13-xxxx(AAAA-AAAA)'!W97+'€14-xxxx(AAAA-AAAA)'!W97+'€15-xxxx(AAAA-AAAA)'!W97+'€16-xxxx(AAAA-AAAA)'!W97+'€17-xxxx(AAAA-AAAA)'!W97+'€18-xxxx(AAAA-AAAA)'!W97+'€19-xxxx(AAAA-AAAA)'!W97+'€20-xxxx(AAAA-AAAA)'!W97</f>
        <v>0</v>
      </c>
      <c r="AE97" s="665">
        <f>'EnC1_2017-22_DEAL_ONF_Animation'!X97+'EnC2_2018-22_FEDER_ONF_Conserv'!X97+'EnC3_2019-21_OFB-DEAL_ONF_Coli'!X97+'EnC4_2018-20_MTE_ONF_MIGBio'!X97+'EnC5_2020_DEAL_Titè_IPA Desira'!X97+'Sol1_2018_DEAL_ONF_Lutte IC DSD'!X97+'Sol2_2019_DEAL_ONF_Lutte IC'!X97+'€8-xxxx(AAAA-AAAA)'!X97+'€9-xxxx(AAAA-AAAA)'!X97+'€10-xxxx(AAAA-AAAA)'!X97+'€11-xxxx(AAAA-AAAA)'!X97+'€12-xxxx(AAAA-AAAA)'!X97+'€13-xxxx(AAAA-AAAA)'!X97+'€14-xxxx(AAAA-AAAA)'!X97+'€15-xxxx(AAAA-AAAA)'!X97+'€16-xxxx(AAAA-AAAA)'!X97+'€17-xxxx(AAAA-AAAA)'!X97+'€18-xxxx(AAAA-AAAA)'!X97+'€19-xxxx(AAAA-AAAA)'!X97+'€20-xxxx(AAAA-AAAA)'!X97</f>
        <v>0</v>
      </c>
      <c r="AF97" s="666">
        <f>'EnC1_2017-22_DEAL_ONF_Animation'!Y97+'EnC2_2018-22_FEDER_ONF_Conserv'!Y97+'EnC3_2019-21_OFB-DEAL_ONF_Coli'!Y97+'EnC4_2018-20_MTE_ONF_MIGBio'!Y97+'EnC5_2020_DEAL_Titè_IPA Desira'!Y97+'Sol1_2018_DEAL_ONF_Lutte IC DSD'!Y97+'Sol2_2019_DEAL_ONF_Lutte IC'!Y97+'€8-xxxx(AAAA-AAAA)'!Y97+'€9-xxxx(AAAA-AAAA)'!Y97+'€10-xxxx(AAAA-AAAA)'!Y97+'€11-xxxx(AAAA-AAAA)'!Y97+'€12-xxxx(AAAA-AAAA)'!Y97+'€13-xxxx(AAAA-AAAA)'!Y97+'€14-xxxx(AAAA-AAAA)'!Y97+'€15-xxxx(AAAA-AAAA)'!Y97+'€16-xxxx(AAAA-AAAA)'!Y97+'€17-xxxx(AAAA-AAAA)'!Y97+'€18-xxxx(AAAA-AAAA)'!Y97+'€19-xxxx(AAAA-AAAA)'!Y97+'€20-xxxx(AAAA-AAAA)'!Y97</f>
        <v>0</v>
      </c>
      <c r="AG97" s="667">
        <f t="shared" si="85"/>
        <v>0</v>
      </c>
      <c r="AH97" s="664">
        <f t="shared" si="86"/>
        <v>0</v>
      </c>
      <c r="AI97" s="665">
        <f t="shared" si="60"/>
        <v>0</v>
      </c>
      <c r="AJ97" s="665">
        <f t="shared" si="61"/>
        <v>0</v>
      </c>
      <c r="AK97" s="665">
        <f t="shared" si="62"/>
        <v>0</v>
      </c>
      <c r="AL97" s="668">
        <f t="shared" si="63"/>
        <v>0</v>
      </c>
      <c r="AM97" s="663">
        <f t="shared" si="64"/>
        <v>0</v>
      </c>
      <c r="AN97" s="664">
        <f t="shared" si="65"/>
        <v>0</v>
      </c>
      <c r="AO97" s="665">
        <f t="shared" si="66"/>
        <v>0</v>
      </c>
      <c r="AP97" s="665">
        <f t="shared" si="67"/>
        <v>0</v>
      </c>
      <c r="AQ97" s="665">
        <f t="shared" si="68"/>
        <v>0</v>
      </c>
      <c r="AR97" s="669">
        <f t="shared" si="69"/>
        <v>0</v>
      </c>
      <c r="AS97" s="44"/>
      <c r="AT97" s="12"/>
      <c r="AU97" s="41"/>
    </row>
    <row r="98" spans="1:47" s="38" customFormat="1" ht="14.5" thickBot="1">
      <c r="A98" s="14"/>
      <c r="B98" s="1116"/>
      <c r="C98" s="1111"/>
      <c r="D98" s="1112"/>
      <c r="E98" s="1112"/>
      <c r="F98" s="1114"/>
      <c r="G98" s="519" t="s">
        <v>109</v>
      </c>
      <c r="H98" s="508"/>
      <c r="I98" s="509"/>
      <c r="J98" s="510"/>
      <c r="K98" s="510"/>
      <c r="L98" s="510"/>
      <c r="M98" s="511"/>
      <c r="N98" s="741" t="s">
        <v>109</v>
      </c>
      <c r="O98" s="240">
        <f>'EnC1_2017-22_DEAL_ONF_Animation'!H98+'EnC2_2018-22_FEDER_ONF_Conserv'!H98+'EnC3_2019-21_OFB-DEAL_ONF_Coli'!H98+'EnC4_2018-20_MTE_ONF_MIGBio'!H98+'EnC5_2020_DEAL_Titè_IPA Desira'!H98+'Sol1_2018_DEAL_ONF_Lutte IC DSD'!H98+'Sol2_2019_DEAL_ONF_Lutte IC'!H98+'€8-xxxx(AAAA-AAAA)'!H98+'€9-xxxx(AAAA-AAAA)'!H98+'€10-xxxx(AAAA-AAAA)'!H98+'€11-xxxx(AAAA-AAAA)'!H98+'€12-xxxx(AAAA-AAAA)'!H98+'€13-xxxx(AAAA-AAAA)'!H98+'€14-xxxx(AAAA-AAAA)'!H98+'€15-xxxx(AAAA-AAAA)'!H98+'€16-xxxx(AAAA-AAAA)'!H98+'€17-xxxx(AAAA-AAAA)'!H98+'€18-xxxx(AAAA-AAAA)'!H98+'€19-xxxx(AAAA-AAAA)'!H98+'€20-xxxx(AAAA-AAAA)'!H98</f>
        <v>1332.2931479642502</v>
      </c>
      <c r="P98" s="176">
        <f>'EnC1_2017-22_DEAL_ONF_Animation'!I98+'EnC2_2018-22_FEDER_ONF_Conserv'!I98+'EnC3_2019-21_OFB-DEAL_ONF_Coli'!I98+'EnC4_2018-20_MTE_ONF_MIGBio'!I98+'EnC5_2020_DEAL_Titè_IPA Desira'!I98+'Sol1_2018_DEAL_ONF_Lutte IC DSD'!I98+'Sol2_2019_DEAL_ONF_Lutte IC'!I98+'€8-xxxx(AAAA-AAAA)'!I98+'€9-xxxx(AAAA-AAAA)'!I98+'€10-xxxx(AAAA-AAAA)'!I98+'€11-xxxx(AAAA-AAAA)'!I98+'€12-xxxx(AAAA-AAAA)'!I98+'€13-xxxx(AAAA-AAAA)'!I98+'€14-xxxx(AAAA-AAAA)'!I98+'€15-xxxx(AAAA-AAAA)'!I98+'€16-xxxx(AAAA-AAAA)'!I98+'€17-xxxx(AAAA-AAAA)'!I98+'€18-xxxx(AAAA-AAAA)'!I98+'€19-xxxx(AAAA-AAAA)'!I98+'€20-xxxx(AAAA-AAAA)'!I98</f>
        <v>1332.2931479642502</v>
      </c>
      <c r="Q98" s="177">
        <f>'EnC1_2017-22_DEAL_ONF_Animation'!J98+'EnC2_2018-22_FEDER_ONF_Conserv'!J98+'EnC3_2019-21_OFB-DEAL_ONF_Coli'!J98+'EnC4_2018-20_MTE_ONF_MIGBio'!J98+'EnC5_2020_DEAL_Titè_IPA Desira'!J98+'Sol1_2018_DEAL_ONF_Lutte IC DSD'!J98+'Sol2_2019_DEAL_ONF_Lutte IC'!J98+'€8-xxxx(AAAA-AAAA)'!J98+'€9-xxxx(AAAA-AAAA)'!J98+'€10-xxxx(AAAA-AAAA)'!J98+'€11-xxxx(AAAA-AAAA)'!J98+'€12-xxxx(AAAA-AAAA)'!J98+'€13-xxxx(AAAA-AAAA)'!J98+'€14-xxxx(AAAA-AAAA)'!J98+'€15-xxxx(AAAA-AAAA)'!J98+'€16-xxxx(AAAA-AAAA)'!J98+'€17-xxxx(AAAA-AAAA)'!J98+'€18-xxxx(AAAA-AAAA)'!J98+'€19-xxxx(AAAA-AAAA)'!J98+'€20-xxxx(AAAA-AAAA)'!J98</f>
        <v>0</v>
      </c>
      <c r="R98" s="177">
        <f>'EnC1_2017-22_DEAL_ONF_Animation'!K98+'EnC2_2018-22_FEDER_ONF_Conserv'!K98+'EnC3_2019-21_OFB-DEAL_ONF_Coli'!K98+'EnC4_2018-20_MTE_ONF_MIGBio'!K98+'EnC5_2020_DEAL_Titè_IPA Desira'!K98+'Sol1_2018_DEAL_ONF_Lutte IC DSD'!K98+'Sol2_2019_DEAL_ONF_Lutte IC'!K98+'€8-xxxx(AAAA-AAAA)'!K98+'€9-xxxx(AAAA-AAAA)'!K98+'€10-xxxx(AAAA-AAAA)'!K98+'€11-xxxx(AAAA-AAAA)'!K98+'€12-xxxx(AAAA-AAAA)'!K98+'€13-xxxx(AAAA-AAAA)'!K98+'€14-xxxx(AAAA-AAAA)'!K98+'€15-xxxx(AAAA-AAAA)'!K98+'€16-xxxx(AAAA-AAAA)'!K98+'€17-xxxx(AAAA-AAAA)'!K98+'€18-xxxx(AAAA-AAAA)'!K98+'€19-xxxx(AAAA-AAAA)'!K98+'€20-xxxx(AAAA-AAAA)'!K98</f>
        <v>0</v>
      </c>
      <c r="S98" s="177">
        <f>'EnC1_2017-22_DEAL_ONF_Animation'!L98+'EnC2_2018-22_FEDER_ONF_Conserv'!L98+'EnC3_2019-21_OFB-DEAL_ONF_Coli'!L98+'EnC4_2018-20_MTE_ONF_MIGBio'!L98+'EnC5_2020_DEAL_Titè_IPA Desira'!L98+'Sol1_2018_DEAL_ONF_Lutte IC DSD'!L98+'Sol2_2019_DEAL_ONF_Lutte IC'!L98+'€8-xxxx(AAAA-AAAA)'!L98+'€9-xxxx(AAAA-AAAA)'!L98+'€10-xxxx(AAAA-AAAA)'!L98+'€11-xxxx(AAAA-AAAA)'!L98+'€12-xxxx(AAAA-AAAA)'!L98+'€13-xxxx(AAAA-AAAA)'!L98+'€14-xxxx(AAAA-AAAA)'!L98+'€15-xxxx(AAAA-AAAA)'!L98+'€16-xxxx(AAAA-AAAA)'!L98+'€17-xxxx(AAAA-AAAA)'!L98+'€18-xxxx(AAAA-AAAA)'!L98+'€19-xxxx(AAAA-AAAA)'!L98+'€20-xxxx(AAAA-AAAA)'!L98</f>
        <v>0</v>
      </c>
      <c r="T98" s="241">
        <f>'EnC1_2017-22_DEAL_ONF_Animation'!M98+'EnC2_2018-22_FEDER_ONF_Conserv'!M98+'EnC3_2019-21_OFB-DEAL_ONF_Coli'!M98+'EnC4_2018-20_MTE_ONF_MIGBio'!M98+'EnC5_2020_DEAL_Titè_IPA Desira'!M98+'Sol1_2018_DEAL_ONF_Lutte IC DSD'!M98+'Sol2_2019_DEAL_ONF_Lutte IC'!M98+'€8-xxxx(AAAA-AAAA)'!M98+'€9-xxxx(AAAA-AAAA)'!M98+'€10-xxxx(AAAA-AAAA)'!M98+'€11-xxxx(AAAA-AAAA)'!M98+'€12-xxxx(AAAA-AAAA)'!M98+'€13-xxxx(AAAA-AAAA)'!M98+'€14-xxxx(AAAA-AAAA)'!M98+'€15-xxxx(AAAA-AAAA)'!M98+'€16-xxxx(AAAA-AAAA)'!M98+'€17-xxxx(AAAA-AAAA)'!M98+'€18-xxxx(AAAA-AAAA)'!M98+'€19-xxxx(AAAA-AAAA)'!M98+'€20-xxxx(AAAA-AAAA)'!M98</f>
        <v>0</v>
      </c>
      <c r="U98" s="240">
        <f>'EnC1_2017-22_DEAL_ONF_Animation'!N98+'EnC2_2018-22_FEDER_ONF_Conserv'!N98+'EnC3_2019-21_OFB-DEAL_ONF_Coli'!N98+'EnC4_2018-20_MTE_ONF_MIGBio'!N98+'EnC5_2020_DEAL_Titè_IPA Desira'!N98+'Sol1_2018_DEAL_ONF_Lutte IC DSD'!N98+'Sol2_2019_DEAL_ONF_Lutte IC'!N98+'€8-xxxx(AAAA-AAAA)'!N98+'€9-xxxx(AAAA-AAAA)'!N98+'€10-xxxx(AAAA-AAAA)'!N98+'€11-xxxx(AAAA-AAAA)'!N98+'€12-xxxx(AAAA-AAAA)'!N98+'€13-xxxx(AAAA-AAAA)'!N98+'€14-xxxx(AAAA-AAAA)'!N98+'€15-xxxx(AAAA-AAAA)'!N98+'€16-xxxx(AAAA-AAAA)'!N98+'€17-xxxx(AAAA-AAAA)'!N98+'€18-xxxx(AAAA-AAAA)'!N98+'€19-xxxx(AAAA-AAAA)'!N98+'€20-xxxx(AAAA-AAAA)'!N98</f>
        <v>1332.2931479642502</v>
      </c>
      <c r="V98" s="176">
        <f>'EnC1_2017-22_DEAL_ONF_Animation'!O98+'EnC2_2018-22_FEDER_ONF_Conserv'!O98+'EnC3_2019-21_OFB-DEAL_ONF_Coli'!O98+'EnC4_2018-20_MTE_ONF_MIGBio'!O98+'EnC5_2020_DEAL_Titè_IPA Desira'!O98+'Sol1_2018_DEAL_ONF_Lutte IC DSD'!O98+'Sol2_2019_DEAL_ONF_Lutte IC'!O98+'€8-xxxx(AAAA-AAAA)'!O98+'€9-xxxx(AAAA-AAAA)'!O98+'€10-xxxx(AAAA-AAAA)'!O98+'€11-xxxx(AAAA-AAAA)'!O98+'€12-xxxx(AAAA-AAAA)'!O98+'€13-xxxx(AAAA-AAAA)'!O98+'€14-xxxx(AAAA-AAAA)'!O98+'€15-xxxx(AAAA-AAAA)'!O98+'€16-xxxx(AAAA-AAAA)'!O98+'€17-xxxx(AAAA-AAAA)'!O98+'€18-xxxx(AAAA-AAAA)'!O98+'€19-xxxx(AAAA-AAAA)'!O98+'€20-xxxx(AAAA-AAAA)'!O98</f>
        <v>1332.2931479642502</v>
      </c>
      <c r="W98" s="177">
        <f>'EnC1_2017-22_DEAL_ONF_Animation'!P98+'EnC2_2018-22_FEDER_ONF_Conserv'!P98+'EnC3_2019-21_OFB-DEAL_ONF_Coli'!P98+'EnC4_2018-20_MTE_ONF_MIGBio'!P98+'EnC5_2020_DEAL_Titè_IPA Desira'!P98+'Sol1_2018_DEAL_ONF_Lutte IC DSD'!P98+'Sol2_2019_DEAL_ONF_Lutte IC'!P98+'€8-xxxx(AAAA-AAAA)'!P98+'€9-xxxx(AAAA-AAAA)'!P98+'€10-xxxx(AAAA-AAAA)'!P98+'€11-xxxx(AAAA-AAAA)'!P98+'€12-xxxx(AAAA-AAAA)'!P98+'€13-xxxx(AAAA-AAAA)'!P98+'€14-xxxx(AAAA-AAAA)'!P98+'€15-xxxx(AAAA-AAAA)'!P98+'€16-xxxx(AAAA-AAAA)'!P98+'€17-xxxx(AAAA-AAAA)'!P98+'€18-xxxx(AAAA-AAAA)'!P98+'€19-xxxx(AAAA-AAAA)'!P98+'€20-xxxx(AAAA-AAAA)'!P98</f>
        <v>0</v>
      </c>
      <c r="X98" s="177">
        <f>'EnC1_2017-22_DEAL_ONF_Animation'!Q98+'EnC2_2018-22_FEDER_ONF_Conserv'!Q98+'EnC3_2019-21_OFB-DEAL_ONF_Coli'!Q98+'EnC4_2018-20_MTE_ONF_MIGBio'!Q98+'EnC5_2020_DEAL_Titè_IPA Desira'!Q98+'Sol1_2018_DEAL_ONF_Lutte IC DSD'!Q98+'Sol2_2019_DEAL_ONF_Lutte IC'!Q98+'€8-xxxx(AAAA-AAAA)'!Q98+'€9-xxxx(AAAA-AAAA)'!Q98+'€10-xxxx(AAAA-AAAA)'!Q98+'€11-xxxx(AAAA-AAAA)'!Q98+'€12-xxxx(AAAA-AAAA)'!Q98+'€13-xxxx(AAAA-AAAA)'!Q98+'€14-xxxx(AAAA-AAAA)'!Q98+'€15-xxxx(AAAA-AAAA)'!Q98+'€16-xxxx(AAAA-AAAA)'!Q98+'€17-xxxx(AAAA-AAAA)'!Q98+'€18-xxxx(AAAA-AAAA)'!Q98+'€19-xxxx(AAAA-AAAA)'!Q98+'€20-xxxx(AAAA-AAAA)'!Q98</f>
        <v>0</v>
      </c>
      <c r="Y98" s="177">
        <f>'EnC1_2017-22_DEAL_ONF_Animation'!R98+'EnC2_2018-22_FEDER_ONF_Conserv'!R98+'EnC3_2019-21_OFB-DEAL_ONF_Coli'!R98+'EnC4_2018-20_MTE_ONF_MIGBio'!R98+'EnC5_2020_DEAL_Titè_IPA Desira'!R98+'Sol1_2018_DEAL_ONF_Lutte IC DSD'!R98+'Sol2_2019_DEAL_ONF_Lutte IC'!R98+'€8-xxxx(AAAA-AAAA)'!R98+'€9-xxxx(AAAA-AAAA)'!R98+'€10-xxxx(AAAA-AAAA)'!R98+'€11-xxxx(AAAA-AAAA)'!R98+'€12-xxxx(AAAA-AAAA)'!R98+'€13-xxxx(AAAA-AAAA)'!R98+'€14-xxxx(AAAA-AAAA)'!R98+'€15-xxxx(AAAA-AAAA)'!R98+'€16-xxxx(AAAA-AAAA)'!R98+'€17-xxxx(AAAA-AAAA)'!R98+'€18-xxxx(AAAA-AAAA)'!R98+'€19-xxxx(AAAA-AAAA)'!R98+'€20-xxxx(AAAA-AAAA)'!R98</f>
        <v>0</v>
      </c>
      <c r="Z98" s="178">
        <f>'EnC1_2017-22_DEAL_ONF_Animation'!S98+'EnC2_2018-22_FEDER_ONF_Conserv'!S98+'EnC3_2019-21_OFB-DEAL_ONF_Coli'!S98+'EnC4_2018-20_MTE_ONF_MIGBio'!S98+'EnC5_2020_DEAL_Titè_IPA Desira'!S98+'Sol1_2018_DEAL_ONF_Lutte IC DSD'!S98+'Sol2_2019_DEAL_ONF_Lutte IC'!S98+'€8-xxxx(AAAA-AAAA)'!S98+'€9-xxxx(AAAA-AAAA)'!S98+'€10-xxxx(AAAA-AAAA)'!S98+'€11-xxxx(AAAA-AAAA)'!S98+'€12-xxxx(AAAA-AAAA)'!S98+'€13-xxxx(AAAA-AAAA)'!S98+'€14-xxxx(AAAA-AAAA)'!S98+'€15-xxxx(AAAA-AAAA)'!S98+'€16-xxxx(AAAA-AAAA)'!S98+'€17-xxxx(AAAA-AAAA)'!S98+'€18-xxxx(AAAA-AAAA)'!S98+'€19-xxxx(AAAA-AAAA)'!S98+'€20-xxxx(AAAA-AAAA)'!S98</f>
        <v>0</v>
      </c>
      <c r="AA98" s="698">
        <f>'EnC1_2017-22_DEAL_ONF_Animation'!T98+'EnC2_2018-22_FEDER_ONF_Conserv'!T98+'EnC3_2019-21_OFB-DEAL_ONF_Coli'!T98+'EnC4_2018-20_MTE_ONF_MIGBio'!T98+'EnC5_2020_DEAL_Titè_IPA Desira'!T98+'Sol1_2018_DEAL_ONF_Lutte IC DSD'!T98+'Sol2_2019_DEAL_ONF_Lutte IC'!T98+'€8-xxxx(AAAA-AAAA)'!T98+'€9-xxxx(AAAA-AAAA)'!T98+'€10-xxxx(AAAA-AAAA)'!T98+'€11-xxxx(AAAA-AAAA)'!T98+'€12-xxxx(AAAA-AAAA)'!T98+'€13-xxxx(AAAA-AAAA)'!T98+'€14-xxxx(AAAA-AAAA)'!T98+'€15-xxxx(AAAA-AAAA)'!T98+'€16-xxxx(AAAA-AAAA)'!T98+'€17-xxxx(AAAA-AAAA)'!T98+'€18-xxxx(AAAA-AAAA)'!T98+'€19-xxxx(AAAA-AAAA)'!T98+'€20-xxxx(AAAA-AAAA)'!T98</f>
        <v>0</v>
      </c>
      <c r="AB98" s="699">
        <f>'EnC1_2017-22_DEAL_ONF_Animation'!U98+'EnC2_2018-22_FEDER_ONF_Conserv'!U98+'EnC3_2019-21_OFB-DEAL_ONF_Coli'!U98+'EnC4_2018-20_MTE_ONF_MIGBio'!U98+'EnC5_2020_DEAL_Titè_IPA Desira'!U98+'Sol1_2018_DEAL_ONF_Lutte IC DSD'!U98+'Sol2_2019_DEAL_ONF_Lutte IC'!U98+'€8-xxxx(AAAA-AAAA)'!U98+'€9-xxxx(AAAA-AAAA)'!U98+'€10-xxxx(AAAA-AAAA)'!U98+'€11-xxxx(AAAA-AAAA)'!U98+'€12-xxxx(AAAA-AAAA)'!U98+'€13-xxxx(AAAA-AAAA)'!U98+'€14-xxxx(AAAA-AAAA)'!U98+'€15-xxxx(AAAA-AAAA)'!U98+'€16-xxxx(AAAA-AAAA)'!U98+'€17-xxxx(AAAA-AAAA)'!U98+'€18-xxxx(AAAA-AAAA)'!U98+'€19-xxxx(AAAA-AAAA)'!U98+'€20-xxxx(AAAA-AAAA)'!U98</f>
        <v>0</v>
      </c>
      <c r="AC98" s="700">
        <f>'EnC1_2017-22_DEAL_ONF_Animation'!V98+'EnC2_2018-22_FEDER_ONF_Conserv'!V98+'EnC3_2019-21_OFB-DEAL_ONF_Coli'!V98+'EnC4_2018-20_MTE_ONF_MIGBio'!V98+'EnC5_2020_DEAL_Titè_IPA Desira'!V98+'Sol1_2018_DEAL_ONF_Lutte IC DSD'!V98+'Sol2_2019_DEAL_ONF_Lutte IC'!V98+'€8-xxxx(AAAA-AAAA)'!V98+'€9-xxxx(AAAA-AAAA)'!V98+'€10-xxxx(AAAA-AAAA)'!V98+'€11-xxxx(AAAA-AAAA)'!V98+'€12-xxxx(AAAA-AAAA)'!V98+'€13-xxxx(AAAA-AAAA)'!V98+'€14-xxxx(AAAA-AAAA)'!V98+'€15-xxxx(AAAA-AAAA)'!V98+'€16-xxxx(AAAA-AAAA)'!V98+'€17-xxxx(AAAA-AAAA)'!V98+'€18-xxxx(AAAA-AAAA)'!V98+'€19-xxxx(AAAA-AAAA)'!V98+'€20-xxxx(AAAA-AAAA)'!V98</f>
        <v>0</v>
      </c>
      <c r="AD98" s="700">
        <f>'EnC1_2017-22_DEAL_ONF_Animation'!W98+'EnC2_2018-22_FEDER_ONF_Conserv'!W98+'EnC3_2019-21_OFB-DEAL_ONF_Coli'!W98+'EnC4_2018-20_MTE_ONF_MIGBio'!W98+'EnC5_2020_DEAL_Titè_IPA Desira'!W98+'Sol1_2018_DEAL_ONF_Lutte IC DSD'!W98+'Sol2_2019_DEAL_ONF_Lutte IC'!W98+'€8-xxxx(AAAA-AAAA)'!W98+'€9-xxxx(AAAA-AAAA)'!W98+'€10-xxxx(AAAA-AAAA)'!W98+'€11-xxxx(AAAA-AAAA)'!W98+'€12-xxxx(AAAA-AAAA)'!W98+'€13-xxxx(AAAA-AAAA)'!W98+'€14-xxxx(AAAA-AAAA)'!W98+'€15-xxxx(AAAA-AAAA)'!W98+'€16-xxxx(AAAA-AAAA)'!W98+'€17-xxxx(AAAA-AAAA)'!W98+'€18-xxxx(AAAA-AAAA)'!W98+'€19-xxxx(AAAA-AAAA)'!W98+'€20-xxxx(AAAA-AAAA)'!W98</f>
        <v>0</v>
      </c>
      <c r="AE98" s="700">
        <f>'EnC1_2017-22_DEAL_ONF_Animation'!X98+'EnC2_2018-22_FEDER_ONF_Conserv'!X98+'EnC3_2019-21_OFB-DEAL_ONF_Coli'!X98+'EnC4_2018-20_MTE_ONF_MIGBio'!X98+'EnC5_2020_DEAL_Titè_IPA Desira'!X98+'Sol1_2018_DEAL_ONF_Lutte IC DSD'!X98+'Sol2_2019_DEAL_ONF_Lutte IC'!X98+'€8-xxxx(AAAA-AAAA)'!X98+'€9-xxxx(AAAA-AAAA)'!X98+'€10-xxxx(AAAA-AAAA)'!X98+'€11-xxxx(AAAA-AAAA)'!X98+'€12-xxxx(AAAA-AAAA)'!X98+'€13-xxxx(AAAA-AAAA)'!X98+'€14-xxxx(AAAA-AAAA)'!X98+'€15-xxxx(AAAA-AAAA)'!X98+'€16-xxxx(AAAA-AAAA)'!X98+'€17-xxxx(AAAA-AAAA)'!X98+'€18-xxxx(AAAA-AAAA)'!X98+'€19-xxxx(AAAA-AAAA)'!X98+'€20-xxxx(AAAA-AAAA)'!X98</f>
        <v>0</v>
      </c>
      <c r="AF98" s="701">
        <f>'EnC1_2017-22_DEAL_ONF_Animation'!Y98+'EnC2_2018-22_FEDER_ONF_Conserv'!Y98+'EnC3_2019-21_OFB-DEAL_ONF_Coli'!Y98+'EnC4_2018-20_MTE_ONF_MIGBio'!Y98+'EnC5_2020_DEAL_Titè_IPA Desira'!Y98+'Sol1_2018_DEAL_ONF_Lutte IC DSD'!Y98+'Sol2_2019_DEAL_ONF_Lutte IC'!Y98+'€8-xxxx(AAAA-AAAA)'!Y98+'€9-xxxx(AAAA-AAAA)'!Y98+'€10-xxxx(AAAA-AAAA)'!Y98+'€11-xxxx(AAAA-AAAA)'!Y98+'€12-xxxx(AAAA-AAAA)'!Y98+'€13-xxxx(AAAA-AAAA)'!Y98+'€14-xxxx(AAAA-AAAA)'!Y98+'€15-xxxx(AAAA-AAAA)'!Y98+'€16-xxxx(AAAA-AAAA)'!Y98+'€17-xxxx(AAAA-AAAA)'!Y98+'€18-xxxx(AAAA-AAAA)'!Y98+'€19-xxxx(AAAA-AAAA)'!Y98+'€20-xxxx(AAAA-AAAA)'!Y98</f>
        <v>0</v>
      </c>
      <c r="AG98" s="702">
        <f t="shared" si="85"/>
        <v>1332.2931479642502</v>
      </c>
      <c r="AH98" s="699">
        <f t="shared" si="86"/>
        <v>1332.2931479642502</v>
      </c>
      <c r="AI98" s="700">
        <f t="shared" si="60"/>
        <v>0</v>
      </c>
      <c r="AJ98" s="700">
        <f t="shared" si="61"/>
        <v>0</v>
      </c>
      <c r="AK98" s="700">
        <f t="shared" si="62"/>
        <v>0</v>
      </c>
      <c r="AL98" s="703">
        <f t="shared" si="63"/>
        <v>0</v>
      </c>
      <c r="AM98" s="698">
        <f t="shared" si="64"/>
        <v>1332.2931479642502</v>
      </c>
      <c r="AN98" s="699">
        <f t="shared" si="65"/>
        <v>1332.2931479642502</v>
      </c>
      <c r="AO98" s="700">
        <f t="shared" si="66"/>
        <v>0</v>
      </c>
      <c r="AP98" s="700">
        <f t="shared" si="67"/>
        <v>0</v>
      </c>
      <c r="AQ98" s="700">
        <f t="shared" si="68"/>
        <v>0</v>
      </c>
      <c r="AR98" s="704">
        <f t="shared" si="69"/>
        <v>0</v>
      </c>
      <c r="AS98" s="46"/>
      <c r="AT98" s="15"/>
      <c r="AU98" s="15"/>
    </row>
    <row r="99" spans="1:47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134">
        <v>2</v>
      </c>
      <c r="G99" s="490" t="s">
        <v>106</v>
      </c>
      <c r="H99" s="874">
        <f>10000/2</f>
        <v>5000</v>
      </c>
      <c r="I99" s="870"/>
      <c r="J99" s="852">
        <f>10000/2/2</f>
        <v>2500</v>
      </c>
      <c r="K99" s="853"/>
      <c r="L99" s="852">
        <f>10000/2/2</f>
        <v>2500</v>
      </c>
      <c r="M99" s="854"/>
      <c r="N99" s="536" t="s">
        <v>106</v>
      </c>
      <c r="O99" s="179">
        <f>'EnC1_2017-22_DEAL_ONF_Animation'!H99+'EnC2_2018-22_FEDER_ONF_Conserv'!H99+'EnC3_2019-21_OFB-DEAL_ONF_Coli'!H99+'EnC4_2018-20_MTE_ONF_MIGBio'!H99+'EnC5_2020_DEAL_Titè_IPA Desira'!H99+'Sol1_2018_DEAL_ONF_Lutte IC DSD'!H99+'Sol2_2019_DEAL_ONF_Lutte IC'!H99+'€8-xxxx(AAAA-AAAA)'!H99+'€9-xxxx(AAAA-AAAA)'!H99+'€10-xxxx(AAAA-AAAA)'!H99+'€11-xxxx(AAAA-AAAA)'!H99+'€12-xxxx(AAAA-AAAA)'!H99+'€13-xxxx(AAAA-AAAA)'!H99+'€14-xxxx(AAAA-AAAA)'!H99+'€15-xxxx(AAAA-AAAA)'!H99+'€16-xxxx(AAAA-AAAA)'!H99+'€17-xxxx(AAAA-AAAA)'!H99+'€18-xxxx(AAAA-AAAA)'!H99+'€19-xxxx(AAAA-AAAA)'!H99+'€20-xxxx(AAAA-AAAA)'!H99</f>
        <v>5000</v>
      </c>
      <c r="P99" s="252">
        <f>'EnC1_2017-22_DEAL_ONF_Animation'!I99+'EnC2_2018-22_FEDER_ONF_Conserv'!I99+'EnC3_2019-21_OFB-DEAL_ONF_Coli'!I99+'EnC4_2018-20_MTE_ONF_MIGBio'!I99+'EnC5_2020_DEAL_Titè_IPA Desira'!I99+'Sol1_2018_DEAL_ONF_Lutte IC DSD'!I99+'Sol2_2019_DEAL_ONF_Lutte IC'!I99+'€8-xxxx(AAAA-AAAA)'!I99+'€9-xxxx(AAAA-AAAA)'!I99+'€10-xxxx(AAAA-AAAA)'!I99+'€11-xxxx(AAAA-AAAA)'!I99+'€12-xxxx(AAAA-AAAA)'!I99+'€13-xxxx(AAAA-AAAA)'!I99+'€14-xxxx(AAAA-AAAA)'!I99+'€15-xxxx(AAAA-AAAA)'!I99+'€16-xxxx(AAAA-AAAA)'!I99+'€17-xxxx(AAAA-AAAA)'!I99+'€18-xxxx(AAAA-AAAA)'!I99+'€19-xxxx(AAAA-AAAA)'!I99+'€20-xxxx(AAAA-AAAA)'!I99</f>
        <v>1000</v>
      </c>
      <c r="Q99" s="224">
        <f>'EnC1_2017-22_DEAL_ONF_Animation'!J99+'EnC2_2018-22_FEDER_ONF_Conserv'!J99+'EnC3_2019-21_OFB-DEAL_ONF_Coli'!J99+'EnC4_2018-20_MTE_ONF_MIGBio'!J99+'EnC5_2020_DEAL_Titè_IPA Desira'!J99+'Sol1_2018_DEAL_ONF_Lutte IC DSD'!J99+'Sol2_2019_DEAL_ONF_Lutte IC'!J99+'€8-xxxx(AAAA-AAAA)'!J99+'€9-xxxx(AAAA-AAAA)'!J99+'€10-xxxx(AAAA-AAAA)'!J99+'€11-xxxx(AAAA-AAAA)'!J99+'€12-xxxx(AAAA-AAAA)'!J99+'€13-xxxx(AAAA-AAAA)'!J99+'€14-xxxx(AAAA-AAAA)'!J99+'€15-xxxx(AAAA-AAAA)'!J99+'€16-xxxx(AAAA-AAAA)'!J99+'€17-xxxx(AAAA-AAAA)'!J99+'€18-xxxx(AAAA-AAAA)'!J99+'€19-xxxx(AAAA-AAAA)'!J99+'€20-xxxx(AAAA-AAAA)'!J99</f>
        <v>1000</v>
      </c>
      <c r="R99" s="149">
        <f>'EnC1_2017-22_DEAL_ONF_Animation'!K99+'EnC2_2018-22_FEDER_ONF_Conserv'!K99+'EnC3_2019-21_OFB-DEAL_ONF_Coli'!K99+'EnC4_2018-20_MTE_ONF_MIGBio'!K99+'EnC5_2020_DEAL_Titè_IPA Desira'!K99+'Sol1_2018_DEAL_ONF_Lutte IC DSD'!K99+'Sol2_2019_DEAL_ONF_Lutte IC'!K99+'€8-xxxx(AAAA-AAAA)'!K99+'€9-xxxx(AAAA-AAAA)'!K99+'€10-xxxx(AAAA-AAAA)'!K99+'€11-xxxx(AAAA-AAAA)'!K99+'€12-xxxx(AAAA-AAAA)'!K99+'€13-xxxx(AAAA-AAAA)'!K99+'€14-xxxx(AAAA-AAAA)'!K99+'€15-xxxx(AAAA-AAAA)'!K99+'€16-xxxx(AAAA-AAAA)'!K99+'€17-xxxx(AAAA-AAAA)'!K99+'€18-xxxx(AAAA-AAAA)'!K99+'€19-xxxx(AAAA-AAAA)'!K99+'€20-xxxx(AAAA-AAAA)'!K99</f>
        <v>1000</v>
      </c>
      <c r="S99" s="224">
        <f>'EnC1_2017-22_DEAL_ONF_Animation'!L99+'EnC2_2018-22_FEDER_ONF_Conserv'!L99+'EnC3_2019-21_OFB-DEAL_ONF_Coli'!L99+'EnC4_2018-20_MTE_ONF_MIGBio'!L99+'EnC5_2020_DEAL_Titè_IPA Desira'!L99+'Sol1_2018_DEAL_ONF_Lutte IC DSD'!L99+'Sol2_2019_DEAL_ONF_Lutte IC'!L99+'€8-xxxx(AAAA-AAAA)'!L99+'€9-xxxx(AAAA-AAAA)'!L99+'€10-xxxx(AAAA-AAAA)'!L99+'€11-xxxx(AAAA-AAAA)'!L99+'€12-xxxx(AAAA-AAAA)'!L99+'€13-xxxx(AAAA-AAAA)'!L99+'€14-xxxx(AAAA-AAAA)'!L99+'€15-xxxx(AAAA-AAAA)'!L99+'€16-xxxx(AAAA-AAAA)'!L99+'€17-xxxx(AAAA-AAAA)'!L99+'€18-xxxx(AAAA-AAAA)'!L99+'€19-xxxx(AAAA-AAAA)'!L99+'€20-xxxx(AAAA-AAAA)'!L99</f>
        <v>1000</v>
      </c>
      <c r="T99" s="181">
        <f>'EnC1_2017-22_DEAL_ONF_Animation'!M99+'EnC2_2018-22_FEDER_ONF_Conserv'!M99+'EnC3_2019-21_OFB-DEAL_ONF_Coli'!M99+'EnC4_2018-20_MTE_ONF_MIGBio'!M99+'EnC5_2020_DEAL_Titè_IPA Desira'!M99+'Sol1_2018_DEAL_ONF_Lutte IC DSD'!M99+'Sol2_2019_DEAL_ONF_Lutte IC'!M99+'€8-xxxx(AAAA-AAAA)'!M99+'€9-xxxx(AAAA-AAAA)'!M99+'€10-xxxx(AAAA-AAAA)'!M99+'€11-xxxx(AAAA-AAAA)'!M99+'€12-xxxx(AAAA-AAAA)'!M99+'€13-xxxx(AAAA-AAAA)'!M99+'€14-xxxx(AAAA-AAAA)'!M99+'€15-xxxx(AAAA-AAAA)'!M99+'€16-xxxx(AAAA-AAAA)'!M99+'€17-xxxx(AAAA-AAAA)'!M99+'€18-xxxx(AAAA-AAAA)'!M99+'€19-xxxx(AAAA-AAAA)'!M99+'€20-xxxx(AAAA-AAAA)'!M99</f>
        <v>1000</v>
      </c>
      <c r="U99" s="179">
        <f>'EnC1_2017-22_DEAL_ONF_Animation'!N99+'EnC2_2018-22_FEDER_ONF_Conserv'!N99+'EnC3_2019-21_OFB-DEAL_ONF_Coli'!N99+'EnC4_2018-20_MTE_ONF_MIGBio'!N99+'EnC5_2020_DEAL_Titè_IPA Desira'!N99+'Sol1_2018_DEAL_ONF_Lutte IC DSD'!N99+'Sol2_2019_DEAL_ONF_Lutte IC'!N99+'€8-xxxx(AAAA-AAAA)'!N99+'€9-xxxx(AAAA-AAAA)'!N99+'€10-xxxx(AAAA-AAAA)'!N99+'€11-xxxx(AAAA-AAAA)'!N99+'€12-xxxx(AAAA-AAAA)'!N99+'€13-xxxx(AAAA-AAAA)'!N99+'€14-xxxx(AAAA-AAAA)'!N99+'€15-xxxx(AAAA-AAAA)'!N99+'€16-xxxx(AAAA-AAAA)'!N99+'€17-xxxx(AAAA-AAAA)'!N99+'€18-xxxx(AAAA-AAAA)'!N99+'€19-xxxx(AAAA-AAAA)'!N99+'€20-xxxx(AAAA-AAAA)'!N99</f>
        <v>0</v>
      </c>
      <c r="V99" s="252">
        <f>'EnC1_2017-22_DEAL_ONF_Animation'!O99+'EnC2_2018-22_FEDER_ONF_Conserv'!O99+'EnC3_2019-21_OFB-DEAL_ONF_Coli'!O99+'EnC4_2018-20_MTE_ONF_MIGBio'!O99+'EnC5_2020_DEAL_Titè_IPA Desira'!O99+'Sol1_2018_DEAL_ONF_Lutte IC DSD'!O99+'Sol2_2019_DEAL_ONF_Lutte IC'!O99+'€8-xxxx(AAAA-AAAA)'!O99+'€9-xxxx(AAAA-AAAA)'!O99+'€10-xxxx(AAAA-AAAA)'!O99+'€11-xxxx(AAAA-AAAA)'!O99+'€12-xxxx(AAAA-AAAA)'!O99+'€13-xxxx(AAAA-AAAA)'!O99+'€14-xxxx(AAAA-AAAA)'!O99+'€15-xxxx(AAAA-AAAA)'!O99+'€16-xxxx(AAAA-AAAA)'!O99+'€17-xxxx(AAAA-AAAA)'!O99+'€18-xxxx(AAAA-AAAA)'!O99+'€19-xxxx(AAAA-AAAA)'!O99+'€20-xxxx(AAAA-AAAA)'!O99</f>
        <v>0</v>
      </c>
      <c r="W99" s="224">
        <f>'EnC1_2017-22_DEAL_ONF_Animation'!P99+'EnC2_2018-22_FEDER_ONF_Conserv'!P99+'EnC3_2019-21_OFB-DEAL_ONF_Coli'!P99+'EnC4_2018-20_MTE_ONF_MIGBio'!P99+'EnC5_2020_DEAL_Titè_IPA Desira'!P99+'Sol1_2018_DEAL_ONF_Lutte IC DSD'!P99+'Sol2_2019_DEAL_ONF_Lutte IC'!P99+'€8-xxxx(AAAA-AAAA)'!P99+'€9-xxxx(AAAA-AAAA)'!P99+'€10-xxxx(AAAA-AAAA)'!P99+'€11-xxxx(AAAA-AAAA)'!P99+'€12-xxxx(AAAA-AAAA)'!P99+'€13-xxxx(AAAA-AAAA)'!P99+'€14-xxxx(AAAA-AAAA)'!P99+'€15-xxxx(AAAA-AAAA)'!P99+'€16-xxxx(AAAA-AAAA)'!P99+'€17-xxxx(AAAA-AAAA)'!P99+'€18-xxxx(AAAA-AAAA)'!P99+'€19-xxxx(AAAA-AAAA)'!P99+'€20-xxxx(AAAA-AAAA)'!P99</f>
        <v>0</v>
      </c>
      <c r="X99" s="149">
        <f>'EnC1_2017-22_DEAL_ONF_Animation'!Q99+'EnC2_2018-22_FEDER_ONF_Conserv'!Q99+'EnC3_2019-21_OFB-DEAL_ONF_Coli'!Q99+'EnC4_2018-20_MTE_ONF_MIGBio'!Q99+'EnC5_2020_DEAL_Titè_IPA Desira'!Q99+'Sol1_2018_DEAL_ONF_Lutte IC DSD'!Q99+'Sol2_2019_DEAL_ONF_Lutte IC'!Q99+'€8-xxxx(AAAA-AAAA)'!Q99+'€9-xxxx(AAAA-AAAA)'!Q99+'€10-xxxx(AAAA-AAAA)'!Q99+'€11-xxxx(AAAA-AAAA)'!Q99+'€12-xxxx(AAAA-AAAA)'!Q99+'€13-xxxx(AAAA-AAAA)'!Q99+'€14-xxxx(AAAA-AAAA)'!Q99+'€15-xxxx(AAAA-AAAA)'!Q99+'€16-xxxx(AAAA-AAAA)'!Q99+'€17-xxxx(AAAA-AAAA)'!Q99+'€18-xxxx(AAAA-AAAA)'!Q99+'€19-xxxx(AAAA-AAAA)'!Q99+'€20-xxxx(AAAA-AAAA)'!Q99</f>
        <v>0</v>
      </c>
      <c r="Y99" s="224">
        <f>'EnC1_2017-22_DEAL_ONF_Animation'!R99+'EnC2_2018-22_FEDER_ONF_Conserv'!R99+'EnC3_2019-21_OFB-DEAL_ONF_Coli'!R99+'EnC4_2018-20_MTE_ONF_MIGBio'!R99+'EnC5_2020_DEAL_Titè_IPA Desira'!R99+'Sol1_2018_DEAL_ONF_Lutte IC DSD'!R99+'Sol2_2019_DEAL_ONF_Lutte IC'!R99+'€8-xxxx(AAAA-AAAA)'!R99+'€9-xxxx(AAAA-AAAA)'!R99+'€10-xxxx(AAAA-AAAA)'!R99+'€11-xxxx(AAAA-AAAA)'!R99+'€12-xxxx(AAAA-AAAA)'!R99+'€13-xxxx(AAAA-AAAA)'!R99+'€14-xxxx(AAAA-AAAA)'!R99+'€15-xxxx(AAAA-AAAA)'!R99+'€16-xxxx(AAAA-AAAA)'!R99+'€17-xxxx(AAAA-AAAA)'!R99+'€18-xxxx(AAAA-AAAA)'!R99+'€19-xxxx(AAAA-AAAA)'!R99+'€20-xxxx(AAAA-AAAA)'!R99</f>
        <v>0</v>
      </c>
      <c r="Z99" s="150">
        <f>'EnC1_2017-22_DEAL_ONF_Animation'!S99+'EnC2_2018-22_FEDER_ONF_Conserv'!S99+'EnC3_2019-21_OFB-DEAL_ONF_Coli'!S99+'EnC4_2018-20_MTE_ONF_MIGBio'!S99+'EnC5_2020_DEAL_Titè_IPA Desira'!S99+'Sol1_2018_DEAL_ONF_Lutte IC DSD'!S99+'Sol2_2019_DEAL_ONF_Lutte IC'!S99+'€8-xxxx(AAAA-AAAA)'!S99+'€9-xxxx(AAAA-AAAA)'!S99+'€10-xxxx(AAAA-AAAA)'!S99+'€11-xxxx(AAAA-AAAA)'!S99+'€12-xxxx(AAAA-AAAA)'!S99+'€13-xxxx(AAAA-AAAA)'!S99+'€14-xxxx(AAAA-AAAA)'!S99+'€15-xxxx(AAAA-AAAA)'!S99+'€16-xxxx(AAAA-AAAA)'!S99+'€17-xxxx(AAAA-AAAA)'!S99+'€18-xxxx(AAAA-AAAA)'!S99+'€19-xxxx(AAAA-AAAA)'!S99+'€20-xxxx(AAAA-AAAA)'!S99</f>
        <v>0</v>
      </c>
      <c r="AA99" s="182">
        <f>'EnC1_2017-22_DEAL_ONF_Animation'!T99+'EnC2_2018-22_FEDER_ONF_Conserv'!T99+'EnC3_2019-21_OFB-DEAL_ONF_Coli'!T99+'EnC4_2018-20_MTE_ONF_MIGBio'!T99+'EnC5_2020_DEAL_Titè_IPA Desira'!T99+'Sol1_2018_DEAL_ONF_Lutte IC DSD'!T99+'Sol2_2019_DEAL_ONF_Lutte IC'!T99+'€8-xxxx(AAAA-AAAA)'!T99+'€9-xxxx(AAAA-AAAA)'!T99+'€10-xxxx(AAAA-AAAA)'!T99+'€11-xxxx(AAAA-AAAA)'!T99+'€12-xxxx(AAAA-AAAA)'!T99+'€13-xxxx(AAAA-AAAA)'!T99+'€14-xxxx(AAAA-AAAA)'!T99+'€15-xxxx(AAAA-AAAA)'!T99+'€16-xxxx(AAAA-AAAA)'!T99+'€17-xxxx(AAAA-AAAA)'!T99+'€18-xxxx(AAAA-AAAA)'!T99+'€19-xxxx(AAAA-AAAA)'!T99+'€20-xxxx(AAAA-AAAA)'!T99</f>
        <v>-5000</v>
      </c>
      <c r="AB99" s="253">
        <f>'EnC1_2017-22_DEAL_ONF_Animation'!U99+'EnC2_2018-22_FEDER_ONF_Conserv'!U99+'EnC3_2019-21_OFB-DEAL_ONF_Coli'!U99+'EnC4_2018-20_MTE_ONF_MIGBio'!U99+'EnC5_2020_DEAL_Titè_IPA Desira'!U99+'Sol1_2018_DEAL_ONF_Lutte IC DSD'!U99+'Sol2_2019_DEAL_ONF_Lutte IC'!U99+'€8-xxxx(AAAA-AAAA)'!U99+'€9-xxxx(AAAA-AAAA)'!U99+'€10-xxxx(AAAA-AAAA)'!U99+'€11-xxxx(AAAA-AAAA)'!U99+'€12-xxxx(AAAA-AAAA)'!U99+'€13-xxxx(AAAA-AAAA)'!U99+'€14-xxxx(AAAA-AAAA)'!U99+'€15-xxxx(AAAA-AAAA)'!U99+'€16-xxxx(AAAA-AAAA)'!U99+'€17-xxxx(AAAA-AAAA)'!U99+'€18-xxxx(AAAA-AAAA)'!U99+'€19-xxxx(AAAA-AAAA)'!U99+'€20-xxxx(AAAA-AAAA)'!U99</f>
        <v>-1000</v>
      </c>
      <c r="AC99" s="225">
        <f>'EnC1_2017-22_DEAL_ONF_Animation'!V99+'EnC2_2018-22_FEDER_ONF_Conserv'!V99+'EnC3_2019-21_OFB-DEAL_ONF_Coli'!V99+'EnC4_2018-20_MTE_ONF_MIGBio'!V99+'EnC5_2020_DEAL_Titè_IPA Desira'!V99+'Sol1_2018_DEAL_ONF_Lutte IC DSD'!V99+'Sol2_2019_DEAL_ONF_Lutte IC'!V99+'€8-xxxx(AAAA-AAAA)'!V99+'€9-xxxx(AAAA-AAAA)'!V99+'€10-xxxx(AAAA-AAAA)'!V99+'€11-xxxx(AAAA-AAAA)'!V99+'€12-xxxx(AAAA-AAAA)'!V99+'€13-xxxx(AAAA-AAAA)'!V99+'€14-xxxx(AAAA-AAAA)'!V99+'€15-xxxx(AAAA-AAAA)'!V99+'€16-xxxx(AAAA-AAAA)'!V99+'€17-xxxx(AAAA-AAAA)'!V99+'€18-xxxx(AAAA-AAAA)'!V99+'€19-xxxx(AAAA-AAAA)'!V99+'€20-xxxx(AAAA-AAAA)'!V99</f>
        <v>-1000</v>
      </c>
      <c r="AD99" s="184">
        <f>'EnC1_2017-22_DEAL_ONF_Animation'!W99+'EnC2_2018-22_FEDER_ONF_Conserv'!W99+'EnC3_2019-21_OFB-DEAL_ONF_Coli'!W99+'EnC4_2018-20_MTE_ONF_MIGBio'!W99+'EnC5_2020_DEAL_Titè_IPA Desira'!W99+'Sol1_2018_DEAL_ONF_Lutte IC DSD'!W99+'Sol2_2019_DEAL_ONF_Lutte IC'!W99+'€8-xxxx(AAAA-AAAA)'!W99+'€9-xxxx(AAAA-AAAA)'!W99+'€10-xxxx(AAAA-AAAA)'!W99+'€11-xxxx(AAAA-AAAA)'!W99+'€12-xxxx(AAAA-AAAA)'!W99+'€13-xxxx(AAAA-AAAA)'!W99+'€14-xxxx(AAAA-AAAA)'!W99+'€15-xxxx(AAAA-AAAA)'!W99+'€16-xxxx(AAAA-AAAA)'!W99+'€17-xxxx(AAAA-AAAA)'!W99+'€18-xxxx(AAAA-AAAA)'!W99+'€19-xxxx(AAAA-AAAA)'!W99+'€20-xxxx(AAAA-AAAA)'!W99</f>
        <v>-1000</v>
      </c>
      <c r="AE99" s="225">
        <f>'EnC1_2017-22_DEAL_ONF_Animation'!X99+'EnC2_2018-22_FEDER_ONF_Conserv'!X99+'EnC3_2019-21_OFB-DEAL_ONF_Coli'!X99+'EnC4_2018-20_MTE_ONF_MIGBio'!X99+'EnC5_2020_DEAL_Titè_IPA Desira'!X99+'Sol1_2018_DEAL_ONF_Lutte IC DSD'!X99+'Sol2_2019_DEAL_ONF_Lutte IC'!X99+'€8-xxxx(AAAA-AAAA)'!X99+'€9-xxxx(AAAA-AAAA)'!X99+'€10-xxxx(AAAA-AAAA)'!X99+'€11-xxxx(AAAA-AAAA)'!X99+'€12-xxxx(AAAA-AAAA)'!X99+'€13-xxxx(AAAA-AAAA)'!X99+'€14-xxxx(AAAA-AAAA)'!X99+'€15-xxxx(AAAA-AAAA)'!X99+'€16-xxxx(AAAA-AAAA)'!X99+'€17-xxxx(AAAA-AAAA)'!X99+'€18-xxxx(AAAA-AAAA)'!X99+'€19-xxxx(AAAA-AAAA)'!X99+'€20-xxxx(AAAA-AAAA)'!X99</f>
        <v>-1000</v>
      </c>
      <c r="AF99" s="185">
        <f>'EnC1_2017-22_DEAL_ONF_Animation'!Y99+'EnC2_2018-22_FEDER_ONF_Conserv'!Y99+'EnC3_2019-21_OFB-DEAL_ONF_Coli'!Y99+'EnC4_2018-20_MTE_ONF_MIGBio'!Y99+'EnC5_2020_DEAL_Titè_IPA Desira'!Y99+'Sol1_2018_DEAL_ONF_Lutte IC DSD'!Y99+'Sol2_2019_DEAL_ONF_Lutte IC'!Y99+'€8-xxxx(AAAA-AAAA)'!Y99+'€9-xxxx(AAAA-AAAA)'!Y99+'€10-xxxx(AAAA-AAAA)'!Y99+'€11-xxxx(AAAA-AAAA)'!Y99+'€12-xxxx(AAAA-AAAA)'!Y99+'€13-xxxx(AAAA-AAAA)'!Y99+'€14-xxxx(AAAA-AAAA)'!Y99+'€15-xxxx(AAAA-AAAA)'!Y99+'€16-xxxx(AAAA-AAAA)'!Y99+'€17-xxxx(AAAA-AAAA)'!Y99+'€18-xxxx(AAAA-AAAA)'!Y99+'€19-xxxx(AAAA-AAAA)'!Y99+'€20-xxxx(AAAA-AAAA)'!Y99</f>
        <v>-1000</v>
      </c>
      <c r="AG99" s="186">
        <f t="shared" si="85"/>
        <v>0</v>
      </c>
      <c r="AH99" s="253">
        <f t="shared" si="86"/>
        <v>1000</v>
      </c>
      <c r="AI99" s="678">
        <f t="shared" si="60"/>
        <v>-1500</v>
      </c>
      <c r="AJ99" s="679">
        <f t="shared" si="61"/>
        <v>1000</v>
      </c>
      <c r="AK99" s="678">
        <f t="shared" si="62"/>
        <v>-1500</v>
      </c>
      <c r="AL99" s="680">
        <f t="shared" si="63"/>
        <v>1000</v>
      </c>
      <c r="AM99" s="186">
        <f t="shared" si="64"/>
        <v>-5000</v>
      </c>
      <c r="AN99" s="253">
        <f t="shared" si="65"/>
        <v>0</v>
      </c>
      <c r="AO99" s="678">
        <f t="shared" si="66"/>
        <v>-2500</v>
      </c>
      <c r="AP99" s="679">
        <f t="shared" si="67"/>
        <v>0</v>
      </c>
      <c r="AQ99" s="678">
        <f t="shared" si="68"/>
        <v>-2500</v>
      </c>
      <c r="AR99" s="681">
        <f t="shared" si="69"/>
        <v>0</v>
      </c>
      <c r="AS99" s="43"/>
      <c r="AT99" s="25"/>
      <c r="AU99" s="25"/>
    </row>
    <row r="100" spans="1:47" s="38" customFormat="1" ht="13" customHeight="1">
      <c r="A100" s="23"/>
      <c r="B100" s="1116"/>
      <c r="C100" s="1230"/>
      <c r="D100" s="1119"/>
      <c r="E100" s="1164"/>
      <c r="F100" s="1135"/>
      <c r="G100" s="494" t="s">
        <v>108</v>
      </c>
      <c r="H100" s="855"/>
      <c r="I100" s="864"/>
      <c r="J100" s="842"/>
      <c r="K100" s="856"/>
      <c r="L100" s="842"/>
      <c r="M100" s="857"/>
      <c r="N100" s="494" t="s">
        <v>108</v>
      </c>
      <c r="O100" s="188">
        <f>'EnC1_2017-22_DEAL_ONF_Animation'!H100+'EnC2_2018-22_FEDER_ONF_Conserv'!H100+'EnC3_2019-21_OFB-DEAL_ONF_Coli'!H100+'EnC4_2018-20_MTE_ONF_MIGBio'!H100+'EnC5_2020_DEAL_Titè_IPA Desira'!H100+'Sol1_2018_DEAL_ONF_Lutte IC DSD'!H100+'Sol2_2019_DEAL_ONF_Lutte IC'!H100+'€8-xxxx(AAAA-AAAA)'!H100+'€9-xxxx(AAAA-AAAA)'!H100+'€10-xxxx(AAAA-AAAA)'!H100+'€11-xxxx(AAAA-AAAA)'!H100+'€12-xxxx(AAAA-AAAA)'!H100+'€13-xxxx(AAAA-AAAA)'!H100+'€14-xxxx(AAAA-AAAA)'!H100+'€15-xxxx(AAAA-AAAA)'!H100+'€16-xxxx(AAAA-AAAA)'!H100+'€17-xxxx(AAAA-AAAA)'!H100+'€18-xxxx(AAAA-AAAA)'!H100+'€19-xxxx(AAAA-AAAA)'!H100+'€20-xxxx(AAAA-AAAA)'!H100</f>
        <v>3000</v>
      </c>
      <c r="P100" s="254">
        <f>'EnC1_2017-22_DEAL_ONF_Animation'!I100+'EnC2_2018-22_FEDER_ONF_Conserv'!I100+'EnC3_2019-21_OFB-DEAL_ONF_Coli'!I100+'EnC4_2018-20_MTE_ONF_MIGBio'!I100+'EnC5_2020_DEAL_Titè_IPA Desira'!I100+'Sol1_2018_DEAL_ONF_Lutte IC DSD'!I100+'Sol2_2019_DEAL_ONF_Lutte IC'!I100+'€8-xxxx(AAAA-AAAA)'!I100+'€9-xxxx(AAAA-AAAA)'!I100+'€10-xxxx(AAAA-AAAA)'!I100+'€11-xxxx(AAAA-AAAA)'!I100+'€12-xxxx(AAAA-AAAA)'!I100+'€13-xxxx(AAAA-AAAA)'!I100+'€14-xxxx(AAAA-AAAA)'!I100+'€15-xxxx(AAAA-AAAA)'!I100+'€16-xxxx(AAAA-AAAA)'!I100+'€17-xxxx(AAAA-AAAA)'!I100+'€18-xxxx(AAAA-AAAA)'!I100+'€19-xxxx(AAAA-AAAA)'!I100+'€20-xxxx(AAAA-AAAA)'!I100</f>
        <v>600</v>
      </c>
      <c r="Q100" s="226">
        <f>'EnC1_2017-22_DEAL_ONF_Animation'!J100+'EnC2_2018-22_FEDER_ONF_Conserv'!J100+'EnC3_2019-21_OFB-DEAL_ONF_Coli'!J100+'EnC4_2018-20_MTE_ONF_MIGBio'!J100+'EnC5_2020_DEAL_Titè_IPA Desira'!J100+'Sol1_2018_DEAL_ONF_Lutte IC DSD'!J100+'Sol2_2019_DEAL_ONF_Lutte IC'!J100+'€8-xxxx(AAAA-AAAA)'!J100+'€9-xxxx(AAAA-AAAA)'!J100+'€10-xxxx(AAAA-AAAA)'!J100+'€11-xxxx(AAAA-AAAA)'!J100+'€12-xxxx(AAAA-AAAA)'!J100+'€13-xxxx(AAAA-AAAA)'!J100+'€14-xxxx(AAAA-AAAA)'!J100+'€15-xxxx(AAAA-AAAA)'!J100+'€16-xxxx(AAAA-AAAA)'!J100+'€17-xxxx(AAAA-AAAA)'!J100+'€18-xxxx(AAAA-AAAA)'!J100+'€19-xxxx(AAAA-AAAA)'!J100+'€20-xxxx(AAAA-AAAA)'!J100</f>
        <v>600</v>
      </c>
      <c r="R100" s="153">
        <f>'EnC1_2017-22_DEAL_ONF_Animation'!K100+'EnC2_2018-22_FEDER_ONF_Conserv'!K100+'EnC3_2019-21_OFB-DEAL_ONF_Coli'!K100+'EnC4_2018-20_MTE_ONF_MIGBio'!K100+'EnC5_2020_DEAL_Titè_IPA Desira'!K100+'Sol1_2018_DEAL_ONF_Lutte IC DSD'!K100+'Sol2_2019_DEAL_ONF_Lutte IC'!K100+'€8-xxxx(AAAA-AAAA)'!K100+'€9-xxxx(AAAA-AAAA)'!K100+'€10-xxxx(AAAA-AAAA)'!K100+'€11-xxxx(AAAA-AAAA)'!K100+'€12-xxxx(AAAA-AAAA)'!K100+'€13-xxxx(AAAA-AAAA)'!K100+'€14-xxxx(AAAA-AAAA)'!K100+'€15-xxxx(AAAA-AAAA)'!K100+'€16-xxxx(AAAA-AAAA)'!K100+'€17-xxxx(AAAA-AAAA)'!K100+'€18-xxxx(AAAA-AAAA)'!K100+'€19-xxxx(AAAA-AAAA)'!K100+'€20-xxxx(AAAA-AAAA)'!K100</f>
        <v>600</v>
      </c>
      <c r="S100" s="226">
        <f>'EnC1_2017-22_DEAL_ONF_Animation'!L100+'EnC2_2018-22_FEDER_ONF_Conserv'!L100+'EnC3_2019-21_OFB-DEAL_ONF_Coli'!L100+'EnC4_2018-20_MTE_ONF_MIGBio'!L100+'EnC5_2020_DEAL_Titè_IPA Desira'!L100+'Sol1_2018_DEAL_ONF_Lutte IC DSD'!L100+'Sol2_2019_DEAL_ONF_Lutte IC'!L100+'€8-xxxx(AAAA-AAAA)'!L100+'€9-xxxx(AAAA-AAAA)'!L100+'€10-xxxx(AAAA-AAAA)'!L100+'€11-xxxx(AAAA-AAAA)'!L100+'€12-xxxx(AAAA-AAAA)'!L100+'€13-xxxx(AAAA-AAAA)'!L100+'€14-xxxx(AAAA-AAAA)'!L100+'€15-xxxx(AAAA-AAAA)'!L100+'€16-xxxx(AAAA-AAAA)'!L100+'€17-xxxx(AAAA-AAAA)'!L100+'€18-xxxx(AAAA-AAAA)'!L100+'€19-xxxx(AAAA-AAAA)'!L100+'€20-xxxx(AAAA-AAAA)'!L100</f>
        <v>600</v>
      </c>
      <c r="T100" s="190">
        <f>'EnC1_2017-22_DEAL_ONF_Animation'!M100+'EnC2_2018-22_FEDER_ONF_Conserv'!M100+'EnC3_2019-21_OFB-DEAL_ONF_Coli'!M100+'EnC4_2018-20_MTE_ONF_MIGBio'!M100+'EnC5_2020_DEAL_Titè_IPA Desira'!M100+'Sol1_2018_DEAL_ONF_Lutte IC DSD'!M100+'Sol2_2019_DEAL_ONF_Lutte IC'!M100+'€8-xxxx(AAAA-AAAA)'!M100+'€9-xxxx(AAAA-AAAA)'!M100+'€10-xxxx(AAAA-AAAA)'!M100+'€11-xxxx(AAAA-AAAA)'!M100+'€12-xxxx(AAAA-AAAA)'!M100+'€13-xxxx(AAAA-AAAA)'!M100+'€14-xxxx(AAAA-AAAA)'!M100+'€15-xxxx(AAAA-AAAA)'!M100+'€16-xxxx(AAAA-AAAA)'!M100+'€17-xxxx(AAAA-AAAA)'!M100+'€18-xxxx(AAAA-AAAA)'!M100+'€19-xxxx(AAAA-AAAA)'!M100+'€20-xxxx(AAAA-AAAA)'!M100</f>
        <v>600</v>
      </c>
      <c r="U100" s="188">
        <f>'EnC1_2017-22_DEAL_ONF_Animation'!N100+'EnC2_2018-22_FEDER_ONF_Conserv'!N100+'EnC3_2019-21_OFB-DEAL_ONF_Coli'!N100+'EnC4_2018-20_MTE_ONF_MIGBio'!N100+'EnC5_2020_DEAL_Titè_IPA Desira'!N100+'Sol1_2018_DEAL_ONF_Lutte IC DSD'!N100+'Sol2_2019_DEAL_ONF_Lutte IC'!N100+'€8-xxxx(AAAA-AAAA)'!N100+'€9-xxxx(AAAA-AAAA)'!N100+'€10-xxxx(AAAA-AAAA)'!N100+'€11-xxxx(AAAA-AAAA)'!N100+'€12-xxxx(AAAA-AAAA)'!N100+'€13-xxxx(AAAA-AAAA)'!N100+'€14-xxxx(AAAA-AAAA)'!N100+'€15-xxxx(AAAA-AAAA)'!N100+'€16-xxxx(AAAA-AAAA)'!N100+'€17-xxxx(AAAA-AAAA)'!N100+'€18-xxxx(AAAA-AAAA)'!N100+'€19-xxxx(AAAA-AAAA)'!N100+'€20-xxxx(AAAA-AAAA)'!N100</f>
        <v>0</v>
      </c>
      <c r="V100" s="254">
        <f>'EnC1_2017-22_DEAL_ONF_Animation'!O100+'EnC2_2018-22_FEDER_ONF_Conserv'!O100+'EnC3_2019-21_OFB-DEAL_ONF_Coli'!O100+'EnC4_2018-20_MTE_ONF_MIGBio'!O100+'EnC5_2020_DEAL_Titè_IPA Desira'!O100+'Sol1_2018_DEAL_ONF_Lutte IC DSD'!O100+'Sol2_2019_DEAL_ONF_Lutte IC'!O100+'€8-xxxx(AAAA-AAAA)'!O100+'€9-xxxx(AAAA-AAAA)'!O100+'€10-xxxx(AAAA-AAAA)'!O100+'€11-xxxx(AAAA-AAAA)'!O100+'€12-xxxx(AAAA-AAAA)'!O100+'€13-xxxx(AAAA-AAAA)'!O100+'€14-xxxx(AAAA-AAAA)'!O100+'€15-xxxx(AAAA-AAAA)'!O100+'€16-xxxx(AAAA-AAAA)'!O100+'€17-xxxx(AAAA-AAAA)'!O100+'€18-xxxx(AAAA-AAAA)'!O100+'€19-xxxx(AAAA-AAAA)'!O100+'€20-xxxx(AAAA-AAAA)'!O100</f>
        <v>0</v>
      </c>
      <c r="W100" s="226">
        <f>'EnC1_2017-22_DEAL_ONF_Animation'!P100+'EnC2_2018-22_FEDER_ONF_Conserv'!P100+'EnC3_2019-21_OFB-DEAL_ONF_Coli'!P100+'EnC4_2018-20_MTE_ONF_MIGBio'!P100+'EnC5_2020_DEAL_Titè_IPA Desira'!P100+'Sol1_2018_DEAL_ONF_Lutte IC DSD'!P100+'Sol2_2019_DEAL_ONF_Lutte IC'!P100+'€8-xxxx(AAAA-AAAA)'!P100+'€9-xxxx(AAAA-AAAA)'!P100+'€10-xxxx(AAAA-AAAA)'!P100+'€11-xxxx(AAAA-AAAA)'!P100+'€12-xxxx(AAAA-AAAA)'!P100+'€13-xxxx(AAAA-AAAA)'!P100+'€14-xxxx(AAAA-AAAA)'!P100+'€15-xxxx(AAAA-AAAA)'!P100+'€16-xxxx(AAAA-AAAA)'!P100+'€17-xxxx(AAAA-AAAA)'!P100+'€18-xxxx(AAAA-AAAA)'!P100+'€19-xxxx(AAAA-AAAA)'!P100+'€20-xxxx(AAAA-AAAA)'!P100</f>
        <v>0</v>
      </c>
      <c r="X100" s="153">
        <f>'EnC1_2017-22_DEAL_ONF_Animation'!Q100+'EnC2_2018-22_FEDER_ONF_Conserv'!Q100+'EnC3_2019-21_OFB-DEAL_ONF_Coli'!Q100+'EnC4_2018-20_MTE_ONF_MIGBio'!Q100+'EnC5_2020_DEAL_Titè_IPA Desira'!Q100+'Sol1_2018_DEAL_ONF_Lutte IC DSD'!Q100+'Sol2_2019_DEAL_ONF_Lutte IC'!Q100+'€8-xxxx(AAAA-AAAA)'!Q100+'€9-xxxx(AAAA-AAAA)'!Q100+'€10-xxxx(AAAA-AAAA)'!Q100+'€11-xxxx(AAAA-AAAA)'!Q100+'€12-xxxx(AAAA-AAAA)'!Q100+'€13-xxxx(AAAA-AAAA)'!Q100+'€14-xxxx(AAAA-AAAA)'!Q100+'€15-xxxx(AAAA-AAAA)'!Q100+'€16-xxxx(AAAA-AAAA)'!Q100+'€17-xxxx(AAAA-AAAA)'!Q100+'€18-xxxx(AAAA-AAAA)'!Q100+'€19-xxxx(AAAA-AAAA)'!Q100+'€20-xxxx(AAAA-AAAA)'!Q100</f>
        <v>0</v>
      </c>
      <c r="Y100" s="226">
        <f>'EnC1_2017-22_DEAL_ONF_Animation'!R100+'EnC2_2018-22_FEDER_ONF_Conserv'!R100+'EnC3_2019-21_OFB-DEAL_ONF_Coli'!R100+'EnC4_2018-20_MTE_ONF_MIGBio'!R100+'EnC5_2020_DEAL_Titè_IPA Desira'!R100+'Sol1_2018_DEAL_ONF_Lutte IC DSD'!R100+'Sol2_2019_DEAL_ONF_Lutte IC'!R100+'€8-xxxx(AAAA-AAAA)'!R100+'€9-xxxx(AAAA-AAAA)'!R100+'€10-xxxx(AAAA-AAAA)'!R100+'€11-xxxx(AAAA-AAAA)'!R100+'€12-xxxx(AAAA-AAAA)'!R100+'€13-xxxx(AAAA-AAAA)'!R100+'€14-xxxx(AAAA-AAAA)'!R100+'€15-xxxx(AAAA-AAAA)'!R100+'€16-xxxx(AAAA-AAAA)'!R100+'€17-xxxx(AAAA-AAAA)'!R100+'€18-xxxx(AAAA-AAAA)'!R100+'€19-xxxx(AAAA-AAAA)'!R100+'€20-xxxx(AAAA-AAAA)'!R100</f>
        <v>0</v>
      </c>
      <c r="Z100" s="154">
        <f>'EnC1_2017-22_DEAL_ONF_Animation'!S100+'EnC2_2018-22_FEDER_ONF_Conserv'!S100+'EnC3_2019-21_OFB-DEAL_ONF_Coli'!S100+'EnC4_2018-20_MTE_ONF_MIGBio'!S100+'EnC5_2020_DEAL_Titè_IPA Desira'!S100+'Sol1_2018_DEAL_ONF_Lutte IC DSD'!S100+'Sol2_2019_DEAL_ONF_Lutte IC'!S100+'€8-xxxx(AAAA-AAAA)'!S100+'€9-xxxx(AAAA-AAAA)'!S100+'€10-xxxx(AAAA-AAAA)'!S100+'€11-xxxx(AAAA-AAAA)'!S100+'€12-xxxx(AAAA-AAAA)'!S100+'€13-xxxx(AAAA-AAAA)'!S100+'€14-xxxx(AAAA-AAAA)'!S100+'€15-xxxx(AAAA-AAAA)'!S100+'€16-xxxx(AAAA-AAAA)'!S100+'€17-xxxx(AAAA-AAAA)'!S100+'€18-xxxx(AAAA-AAAA)'!S100+'€19-xxxx(AAAA-AAAA)'!S100+'€20-xxxx(AAAA-AAAA)'!S100</f>
        <v>0</v>
      </c>
      <c r="AA100" s="191">
        <f>'EnC1_2017-22_DEAL_ONF_Animation'!T100+'EnC2_2018-22_FEDER_ONF_Conserv'!T100+'EnC3_2019-21_OFB-DEAL_ONF_Coli'!T100+'EnC4_2018-20_MTE_ONF_MIGBio'!T100+'EnC5_2020_DEAL_Titè_IPA Desira'!T100+'Sol1_2018_DEAL_ONF_Lutte IC DSD'!T100+'Sol2_2019_DEAL_ONF_Lutte IC'!T100+'€8-xxxx(AAAA-AAAA)'!T100+'€9-xxxx(AAAA-AAAA)'!T100+'€10-xxxx(AAAA-AAAA)'!T100+'€11-xxxx(AAAA-AAAA)'!T100+'€12-xxxx(AAAA-AAAA)'!T100+'€13-xxxx(AAAA-AAAA)'!T100+'€14-xxxx(AAAA-AAAA)'!T100+'€15-xxxx(AAAA-AAAA)'!T100+'€16-xxxx(AAAA-AAAA)'!T100+'€17-xxxx(AAAA-AAAA)'!T100+'€18-xxxx(AAAA-AAAA)'!T100+'€19-xxxx(AAAA-AAAA)'!T100+'€20-xxxx(AAAA-AAAA)'!T100</f>
        <v>-3000</v>
      </c>
      <c r="AB100" s="255">
        <f>'EnC1_2017-22_DEAL_ONF_Animation'!U100+'EnC2_2018-22_FEDER_ONF_Conserv'!U100+'EnC3_2019-21_OFB-DEAL_ONF_Coli'!U100+'EnC4_2018-20_MTE_ONF_MIGBio'!U100+'EnC5_2020_DEAL_Titè_IPA Desira'!U100+'Sol1_2018_DEAL_ONF_Lutte IC DSD'!U100+'Sol2_2019_DEAL_ONF_Lutte IC'!U100+'€8-xxxx(AAAA-AAAA)'!U100+'€9-xxxx(AAAA-AAAA)'!U100+'€10-xxxx(AAAA-AAAA)'!U100+'€11-xxxx(AAAA-AAAA)'!U100+'€12-xxxx(AAAA-AAAA)'!U100+'€13-xxxx(AAAA-AAAA)'!U100+'€14-xxxx(AAAA-AAAA)'!U100+'€15-xxxx(AAAA-AAAA)'!U100+'€16-xxxx(AAAA-AAAA)'!U100+'€17-xxxx(AAAA-AAAA)'!U100+'€18-xxxx(AAAA-AAAA)'!U100+'€19-xxxx(AAAA-AAAA)'!U100+'€20-xxxx(AAAA-AAAA)'!U100</f>
        <v>-600</v>
      </c>
      <c r="AC100" s="227">
        <f>'EnC1_2017-22_DEAL_ONF_Animation'!V100+'EnC2_2018-22_FEDER_ONF_Conserv'!V100+'EnC3_2019-21_OFB-DEAL_ONF_Coli'!V100+'EnC4_2018-20_MTE_ONF_MIGBio'!V100+'EnC5_2020_DEAL_Titè_IPA Desira'!V100+'Sol1_2018_DEAL_ONF_Lutte IC DSD'!V100+'Sol2_2019_DEAL_ONF_Lutte IC'!V100+'€8-xxxx(AAAA-AAAA)'!V100+'€9-xxxx(AAAA-AAAA)'!V100+'€10-xxxx(AAAA-AAAA)'!V100+'€11-xxxx(AAAA-AAAA)'!V100+'€12-xxxx(AAAA-AAAA)'!V100+'€13-xxxx(AAAA-AAAA)'!V100+'€14-xxxx(AAAA-AAAA)'!V100+'€15-xxxx(AAAA-AAAA)'!V100+'€16-xxxx(AAAA-AAAA)'!V100+'€17-xxxx(AAAA-AAAA)'!V100+'€18-xxxx(AAAA-AAAA)'!V100+'€19-xxxx(AAAA-AAAA)'!V100+'€20-xxxx(AAAA-AAAA)'!V100</f>
        <v>-600</v>
      </c>
      <c r="AD100" s="193">
        <f>'EnC1_2017-22_DEAL_ONF_Animation'!W100+'EnC2_2018-22_FEDER_ONF_Conserv'!W100+'EnC3_2019-21_OFB-DEAL_ONF_Coli'!W100+'EnC4_2018-20_MTE_ONF_MIGBio'!W100+'EnC5_2020_DEAL_Titè_IPA Desira'!W100+'Sol1_2018_DEAL_ONF_Lutte IC DSD'!W100+'Sol2_2019_DEAL_ONF_Lutte IC'!W100+'€8-xxxx(AAAA-AAAA)'!W100+'€9-xxxx(AAAA-AAAA)'!W100+'€10-xxxx(AAAA-AAAA)'!W100+'€11-xxxx(AAAA-AAAA)'!W100+'€12-xxxx(AAAA-AAAA)'!W100+'€13-xxxx(AAAA-AAAA)'!W100+'€14-xxxx(AAAA-AAAA)'!W100+'€15-xxxx(AAAA-AAAA)'!W100+'€16-xxxx(AAAA-AAAA)'!W100+'€17-xxxx(AAAA-AAAA)'!W100+'€18-xxxx(AAAA-AAAA)'!W100+'€19-xxxx(AAAA-AAAA)'!W100+'€20-xxxx(AAAA-AAAA)'!W100</f>
        <v>-600</v>
      </c>
      <c r="AE100" s="227">
        <f>'EnC1_2017-22_DEAL_ONF_Animation'!X100+'EnC2_2018-22_FEDER_ONF_Conserv'!X100+'EnC3_2019-21_OFB-DEAL_ONF_Coli'!X100+'EnC4_2018-20_MTE_ONF_MIGBio'!X100+'EnC5_2020_DEAL_Titè_IPA Desira'!X100+'Sol1_2018_DEAL_ONF_Lutte IC DSD'!X100+'Sol2_2019_DEAL_ONF_Lutte IC'!X100+'€8-xxxx(AAAA-AAAA)'!X100+'€9-xxxx(AAAA-AAAA)'!X100+'€10-xxxx(AAAA-AAAA)'!X100+'€11-xxxx(AAAA-AAAA)'!X100+'€12-xxxx(AAAA-AAAA)'!X100+'€13-xxxx(AAAA-AAAA)'!X100+'€14-xxxx(AAAA-AAAA)'!X100+'€15-xxxx(AAAA-AAAA)'!X100+'€16-xxxx(AAAA-AAAA)'!X100+'€17-xxxx(AAAA-AAAA)'!X100+'€18-xxxx(AAAA-AAAA)'!X100+'€19-xxxx(AAAA-AAAA)'!X100+'€20-xxxx(AAAA-AAAA)'!X100</f>
        <v>-600</v>
      </c>
      <c r="AF100" s="194">
        <f>'EnC1_2017-22_DEAL_ONF_Animation'!Y100+'EnC2_2018-22_FEDER_ONF_Conserv'!Y100+'EnC3_2019-21_OFB-DEAL_ONF_Coli'!Y100+'EnC4_2018-20_MTE_ONF_MIGBio'!Y100+'EnC5_2020_DEAL_Titè_IPA Desira'!Y100+'Sol1_2018_DEAL_ONF_Lutte IC DSD'!Y100+'Sol2_2019_DEAL_ONF_Lutte IC'!Y100+'€8-xxxx(AAAA-AAAA)'!Y100+'€9-xxxx(AAAA-AAAA)'!Y100+'€10-xxxx(AAAA-AAAA)'!Y100+'€11-xxxx(AAAA-AAAA)'!Y100+'€12-xxxx(AAAA-AAAA)'!Y100+'€13-xxxx(AAAA-AAAA)'!Y100+'€14-xxxx(AAAA-AAAA)'!Y100+'€15-xxxx(AAAA-AAAA)'!Y100+'€16-xxxx(AAAA-AAAA)'!Y100+'€17-xxxx(AAAA-AAAA)'!Y100+'€18-xxxx(AAAA-AAAA)'!Y100+'€19-xxxx(AAAA-AAAA)'!Y100+'€20-xxxx(AAAA-AAAA)'!Y100</f>
        <v>-600</v>
      </c>
      <c r="AG100" s="195">
        <f t="shared" si="85"/>
        <v>3000</v>
      </c>
      <c r="AH100" s="255">
        <f t="shared" si="86"/>
        <v>600</v>
      </c>
      <c r="AI100" s="641">
        <f t="shared" ref="AI100:AI113" si="87">Q100-J100</f>
        <v>600</v>
      </c>
      <c r="AJ100" s="652">
        <f t="shared" ref="AJ100:AJ113" si="88">R100-K100</f>
        <v>600</v>
      </c>
      <c r="AK100" s="641">
        <f t="shared" ref="AK100:AK113" si="89">S100-L100</f>
        <v>600</v>
      </c>
      <c r="AL100" s="682">
        <f t="shared" ref="AL100:AL113" si="90">T100-M100</f>
        <v>600</v>
      </c>
      <c r="AM100" s="198">
        <f t="shared" ref="AM100:AM113" si="91">U100-H100</f>
        <v>0</v>
      </c>
      <c r="AN100" s="255">
        <f t="shared" ref="AN100:AN113" si="92">V100-I100</f>
        <v>0</v>
      </c>
      <c r="AO100" s="641">
        <f t="shared" ref="AO100:AO113" si="93">W100-J100</f>
        <v>0</v>
      </c>
      <c r="AP100" s="652">
        <f t="shared" ref="AP100:AP113" si="94">X100-K100</f>
        <v>0</v>
      </c>
      <c r="AQ100" s="641">
        <f t="shared" ref="AQ100:AQ113" si="95">Y100-L100</f>
        <v>0</v>
      </c>
      <c r="AR100" s="654">
        <f t="shared" ref="AR100:AR113" si="96">Z100-M100</f>
        <v>0</v>
      </c>
      <c r="AS100" s="44"/>
      <c r="AT100" s="25"/>
      <c r="AU100" s="25"/>
    </row>
    <row r="101" spans="1:47" s="38" customFormat="1" ht="13" customHeight="1">
      <c r="A101" s="23"/>
      <c r="B101" s="1116"/>
      <c r="C101" s="1230"/>
      <c r="D101" s="1119"/>
      <c r="E101" s="1164"/>
      <c r="F101" s="1135"/>
      <c r="G101" s="495" t="s">
        <v>109</v>
      </c>
      <c r="H101" s="836"/>
      <c r="I101" s="864"/>
      <c r="J101" s="858"/>
      <c r="K101" s="856"/>
      <c r="L101" s="844"/>
      <c r="M101" s="857"/>
      <c r="N101" s="495" t="s">
        <v>109</v>
      </c>
      <c r="O101" s="199">
        <f>'EnC1_2017-22_DEAL_ONF_Animation'!H101+'EnC2_2018-22_FEDER_ONF_Conserv'!H101+'EnC3_2019-21_OFB-DEAL_ONF_Coli'!H101+'EnC4_2018-20_MTE_ONF_MIGBio'!H101+'EnC5_2020_DEAL_Titè_IPA Desira'!H101+'Sol1_2018_DEAL_ONF_Lutte IC DSD'!H101+'Sol2_2019_DEAL_ONF_Lutte IC'!H101+'€8-xxxx(AAAA-AAAA)'!H101+'€9-xxxx(AAAA-AAAA)'!H101+'€10-xxxx(AAAA-AAAA)'!H101+'€11-xxxx(AAAA-AAAA)'!H101+'€12-xxxx(AAAA-AAAA)'!H101+'€13-xxxx(AAAA-AAAA)'!H101+'€14-xxxx(AAAA-AAAA)'!H101+'€15-xxxx(AAAA-AAAA)'!H101+'€16-xxxx(AAAA-AAAA)'!H101+'€17-xxxx(AAAA-AAAA)'!H101+'€18-xxxx(AAAA-AAAA)'!H101+'€19-xxxx(AAAA-AAAA)'!H101+'€20-xxxx(AAAA-AAAA)'!H101</f>
        <v>2000</v>
      </c>
      <c r="P101" s="254">
        <f>'EnC1_2017-22_DEAL_ONF_Animation'!I101+'EnC2_2018-22_FEDER_ONF_Conserv'!I101+'EnC3_2019-21_OFB-DEAL_ONF_Coli'!I101+'EnC4_2018-20_MTE_ONF_MIGBio'!I101+'EnC5_2020_DEAL_Titè_IPA Desira'!I101+'Sol1_2018_DEAL_ONF_Lutte IC DSD'!I101+'Sol2_2019_DEAL_ONF_Lutte IC'!I101+'€8-xxxx(AAAA-AAAA)'!I101+'€9-xxxx(AAAA-AAAA)'!I101+'€10-xxxx(AAAA-AAAA)'!I101+'€11-xxxx(AAAA-AAAA)'!I101+'€12-xxxx(AAAA-AAAA)'!I101+'€13-xxxx(AAAA-AAAA)'!I101+'€14-xxxx(AAAA-AAAA)'!I101+'€15-xxxx(AAAA-AAAA)'!I101+'€16-xxxx(AAAA-AAAA)'!I101+'€17-xxxx(AAAA-AAAA)'!I101+'€18-xxxx(AAAA-AAAA)'!I101+'€19-xxxx(AAAA-AAAA)'!I101+'€20-xxxx(AAAA-AAAA)'!I101</f>
        <v>400</v>
      </c>
      <c r="Q101" s="229">
        <f>'EnC1_2017-22_DEAL_ONF_Animation'!J101+'EnC2_2018-22_FEDER_ONF_Conserv'!J101+'EnC3_2019-21_OFB-DEAL_ONF_Coli'!J101+'EnC4_2018-20_MTE_ONF_MIGBio'!J101+'EnC5_2020_DEAL_Titè_IPA Desira'!J101+'Sol1_2018_DEAL_ONF_Lutte IC DSD'!J101+'Sol2_2019_DEAL_ONF_Lutte IC'!J101+'€8-xxxx(AAAA-AAAA)'!J101+'€9-xxxx(AAAA-AAAA)'!J101+'€10-xxxx(AAAA-AAAA)'!J101+'€11-xxxx(AAAA-AAAA)'!J101+'€12-xxxx(AAAA-AAAA)'!J101+'€13-xxxx(AAAA-AAAA)'!J101+'€14-xxxx(AAAA-AAAA)'!J101+'€15-xxxx(AAAA-AAAA)'!J101+'€16-xxxx(AAAA-AAAA)'!J101+'€17-xxxx(AAAA-AAAA)'!J101+'€18-xxxx(AAAA-AAAA)'!J101+'€19-xxxx(AAAA-AAAA)'!J101+'€20-xxxx(AAAA-AAAA)'!J101</f>
        <v>400</v>
      </c>
      <c r="R101" s="153">
        <f>'EnC1_2017-22_DEAL_ONF_Animation'!K101+'EnC2_2018-22_FEDER_ONF_Conserv'!K101+'EnC3_2019-21_OFB-DEAL_ONF_Coli'!K101+'EnC4_2018-20_MTE_ONF_MIGBio'!K101+'EnC5_2020_DEAL_Titè_IPA Desira'!K101+'Sol1_2018_DEAL_ONF_Lutte IC DSD'!K101+'Sol2_2019_DEAL_ONF_Lutte IC'!K101+'€8-xxxx(AAAA-AAAA)'!K101+'€9-xxxx(AAAA-AAAA)'!K101+'€10-xxxx(AAAA-AAAA)'!K101+'€11-xxxx(AAAA-AAAA)'!K101+'€12-xxxx(AAAA-AAAA)'!K101+'€13-xxxx(AAAA-AAAA)'!K101+'€14-xxxx(AAAA-AAAA)'!K101+'€15-xxxx(AAAA-AAAA)'!K101+'€16-xxxx(AAAA-AAAA)'!K101+'€17-xxxx(AAAA-AAAA)'!K101+'€18-xxxx(AAAA-AAAA)'!K101+'€19-xxxx(AAAA-AAAA)'!K101+'€20-xxxx(AAAA-AAAA)'!K101</f>
        <v>400</v>
      </c>
      <c r="S101" s="229">
        <f>'EnC1_2017-22_DEAL_ONF_Animation'!L101+'EnC2_2018-22_FEDER_ONF_Conserv'!L101+'EnC3_2019-21_OFB-DEAL_ONF_Coli'!L101+'EnC4_2018-20_MTE_ONF_MIGBio'!L101+'EnC5_2020_DEAL_Titè_IPA Desira'!L101+'Sol1_2018_DEAL_ONF_Lutte IC DSD'!L101+'Sol2_2019_DEAL_ONF_Lutte IC'!L101+'€8-xxxx(AAAA-AAAA)'!L101+'€9-xxxx(AAAA-AAAA)'!L101+'€10-xxxx(AAAA-AAAA)'!L101+'€11-xxxx(AAAA-AAAA)'!L101+'€12-xxxx(AAAA-AAAA)'!L101+'€13-xxxx(AAAA-AAAA)'!L101+'€14-xxxx(AAAA-AAAA)'!L101+'€15-xxxx(AAAA-AAAA)'!L101+'€16-xxxx(AAAA-AAAA)'!L101+'€17-xxxx(AAAA-AAAA)'!L101+'€18-xxxx(AAAA-AAAA)'!L101+'€19-xxxx(AAAA-AAAA)'!L101+'€20-xxxx(AAAA-AAAA)'!L101</f>
        <v>400</v>
      </c>
      <c r="T101" s="190">
        <f>'EnC1_2017-22_DEAL_ONF_Animation'!M101+'EnC2_2018-22_FEDER_ONF_Conserv'!M101+'EnC3_2019-21_OFB-DEAL_ONF_Coli'!M101+'EnC4_2018-20_MTE_ONF_MIGBio'!M101+'EnC5_2020_DEAL_Titè_IPA Desira'!M101+'Sol1_2018_DEAL_ONF_Lutte IC DSD'!M101+'Sol2_2019_DEAL_ONF_Lutte IC'!M101+'€8-xxxx(AAAA-AAAA)'!M101+'€9-xxxx(AAAA-AAAA)'!M101+'€10-xxxx(AAAA-AAAA)'!M101+'€11-xxxx(AAAA-AAAA)'!M101+'€12-xxxx(AAAA-AAAA)'!M101+'€13-xxxx(AAAA-AAAA)'!M101+'€14-xxxx(AAAA-AAAA)'!M101+'€15-xxxx(AAAA-AAAA)'!M101+'€16-xxxx(AAAA-AAAA)'!M101+'€17-xxxx(AAAA-AAAA)'!M101+'€18-xxxx(AAAA-AAAA)'!M101+'€19-xxxx(AAAA-AAAA)'!M101+'€20-xxxx(AAAA-AAAA)'!M101</f>
        <v>400</v>
      </c>
      <c r="U101" s="199">
        <f>'EnC1_2017-22_DEAL_ONF_Animation'!N101+'EnC2_2018-22_FEDER_ONF_Conserv'!N101+'EnC3_2019-21_OFB-DEAL_ONF_Coli'!N101+'EnC4_2018-20_MTE_ONF_MIGBio'!N101+'EnC5_2020_DEAL_Titè_IPA Desira'!N101+'Sol1_2018_DEAL_ONF_Lutte IC DSD'!N101+'Sol2_2019_DEAL_ONF_Lutte IC'!N101+'€8-xxxx(AAAA-AAAA)'!N101+'€9-xxxx(AAAA-AAAA)'!N101+'€10-xxxx(AAAA-AAAA)'!N101+'€11-xxxx(AAAA-AAAA)'!N101+'€12-xxxx(AAAA-AAAA)'!N101+'€13-xxxx(AAAA-AAAA)'!N101+'€14-xxxx(AAAA-AAAA)'!N101+'€15-xxxx(AAAA-AAAA)'!N101+'€16-xxxx(AAAA-AAAA)'!N101+'€17-xxxx(AAAA-AAAA)'!N101+'€18-xxxx(AAAA-AAAA)'!N101+'€19-xxxx(AAAA-AAAA)'!N101+'€20-xxxx(AAAA-AAAA)'!N101</f>
        <v>0</v>
      </c>
      <c r="V101" s="254">
        <f>'EnC1_2017-22_DEAL_ONF_Animation'!O101+'EnC2_2018-22_FEDER_ONF_Conserv'!O101+'EnC3_2019-21_OFB-DEAL_ONF_Coli'!O101+'EnC4_2018-20_MTE_ONF_MIGBio'!O101+'EnC5_2020_DEAL_Titè_IPA Desira'!O101+'Sol1_2018_DEAL_ONF_Lutte IC DSD'!O101+'Sol2_2019_DEAL_ONF_Lutte IC'!O101+'€8-xxxx(AAAA-AAAA)'!O101+'€9-xxxx(AAAA-AAAA)'!O101+'€10-xxxx(AAAA-AAAA)'!O101+'€11-xxxx(AAAA-AAAA)'!O101+'€12-xxxx(AAAA-AAAA)'!O101+'€13-xxxx(AAAA-AAAA)'!O101+'€14-xxxx(AAAA-AAAA)'!O101+'€15-xxxx(AAAA-AAAA)'!O101+'€16-xxxx(AAAA-AAAA)'!O101+'€17-xxxx(AAAA-AAAA)'!O101+'€18-xxxx(AAAA-AAAA)'!O101+'€19-xxxx(AAAA-AAAA)'!O101+'€20-xxxx(AAAA-AAAA)'!O101</f>
        <v>0</v>
      </c>
      <c r="W101" s="229">
        <f>'EnC1_2017-22_DEAL_ONF_Animation'!P101+'EnC2_2018-22_FEDER_ONF_Conserv'!P101+'EnC3_2019-21_OFB-DEAL_ONF_Coli'!P101+'EnC4_2018-20_MTE_ONF_MIGBio'!P101+'EnC5_2020_DEAL_Titè_IPA Desira'!P101+'Sol1_2018_DEAL_ONF_Lutte IC DSD'!P101+'Sol2_2019_DEAL_ONF_Lutte IC'!P101+'€8-xxxx(AAAA-AAAA)'!P101+'€9-xxxx(AAAA-AAAA)'!P101+'€10-xxxx(AAAA-AAAA)'!P101+'€11-xxxx(AAAA-AAAA)'!P101+'€12-xxxx(AAAA-AAAA)'!P101+'€13-xxxx(AAAA-AAAA)'!P101+'€14-xxxx(AAAA-AAAA)'!P101+'€15-xxxx(AAAA-AAAA)'!P101+'€16-xxxx(AAAA-AAAA)'!P101+'€17-xxxx(AAAA-AAAA)'!P101+'€18-xxxx(AAAA-AAAA)'!P101+'€19-xxxx(AAAA-AAAA)'!P101+'€20-xxxx(AAAA-AAAA)'!P101</f>
        <v>0</v>
      </c>
      <c r="X101" s="153">
        <f>'EnC1_2017-22_DEAL_ONF_Animation'!Q101+'EnC2_2018-22_FEDER_ONF_Conserv'!Q101+'EnC3_2019-21_OFB-DEAL_ONF_Coli'!Q101+'EnC4_2018-20_MTE_ONF_MIGBio'!Q101+'EnC5_2020_DEAL_Titè_IPA Desira'!Q101+'Sol1_2018_DEAL_ONF_Lutte IC DSD'!Q101+'Sol2_2019_DEAL_ONF_Lutte IC'!Q101+'€8-xxxx(AAAA-AAAA)'!Q101+'€9-xxxx(AAAA-AAAA)'!Q101+'€10-xxxx(AAAA-AAAA)'!Q101+'€11-xxxx(AAAA-AAAA)'!Q101+'€12-xxxx(AAAA-AAAA)'!Q101+'€13-xxxx(AAAA-AAAA)'!Q101+'€14-xxxx(AAAA-AAAA)'!Q101+'€15-xxxx(AAAA-AAAA)'!Q101+'€16-xxxx(AAAA-AAAA)'!Q101+'€17-xxxx(AAAA-AAAA)'!Q101+'€18-xxxx(AAAA-AAAA)'!Q101+'€19-xxxx(AAAA-AAAA)'!Q101+'€20-xxxx(AAAA-AAAA)'!Q101</f>
        <v>0</v>
      </c>
      <c r="Y101" s="229">
        <f>'EnC1_2017-22_DEAL_ONF_Animation'!R101+'EnC2_2018-22_FEDER_ONF_Conserv'!R101+'EnC3_2019-21_OFB-DEAL_ONF_Coli'!R101+'EnC4_2018-20_MTE_ONF_MIGBio'!R101+'EnC5_2020_DEAL_Titè_IPA Desira'!R101+'Sol1_2018_DEAL_ONF_Lutte IC DSD'!R101+'Sol2_2019_DEAL_ONF_Lutte IC'!R101+'€8-xxxx(AAAA-AAAA)'!R101+'€9-xxxx(AAAA-AAAA)'!R101+'€10-xxxx(AAAA-AAAA)'!R101+'€11-xxxx(AAAA-AAAA)'!R101+'€12-xxxx(AAAA-AAAA)'!R101+'€13-xxxx(AAAA-AAAA)'!R101+'€14-xxxx(AAAA-AAAA)'!R101+'€15-xxxx(AAAA-AAAA)'!R101+'€16-xxxx(AAAA-AAAA)'!R101+'€17-xxxx(AAAA-AAAA)'!R101+'€18-xxxx(AAAA-AAAA)'!R101+'€19-xxxx(AAAA-AAAA)'!R101+'€20-xxxx(AAAA-AAAA)'!R101</f>
        <v>0</v>
      </c>
      <c r="Z101" s="154">
        <f>'EnC1_2017-22_DEAL_ONF_Animation'!S101+'EnC2_2018-22_FEDER_ONF_Conserv'!S101+'EnC3_2019-21_OFB-DEAL_ONF_Coli'!S101+'EnC4_2018-20_MTE_ONF_MIGBio'!S101+'EnC5_2020_DEAL_Titè_IPA Desira'!S101+'Sol1_2018_DEAL_ONF_Lutte IC DSD'!S101+'Sol2_2019_DEAL_ONF_Lutte IC'!S101+'€8-xxxx(AAAA-AAAA)'!S101+'€9-xxxx(AAAA-AAAA)'!S101+'€10-xxxx(AAAA-AAAA)'!S101+'€11-xxxx(AAAA-AAAA)'!S101+'€12-xxxx(AAAA-AAAA)'!S101+'€13-xxxx(AAAA-AAAA)'!S101+'€14-xxxx(AAAA-AAAA)'!S101+'€15-xxxx(AAAA-AAAA)'!S101+'€16-xxxx(AAAA-AAAA)'!S101+'€17-xxxx(AAAA-AAAA)'!S101+'€18-xxxx(AAAA-AAAA)'!S101+'€19-xxxx(AAAA-AAAA)'!S101+'€20-xxxx(AAAA-AAAA)'!S101</f>
        <v>0</v>
      </c>
      <c r="AA101" s="201">
        <f>'EnC1_2017-22_DEAL_ONF_Animation'!T101+'EnC2_2018-22_FEDER_ONF_Conserv'!T101+'EnC3_2019-21_OFB-DEAL_ONF_Coli'!T101+'EnC4_2018-20_MTE_ONF_MIGBio'!T101+'EnC5_2020_DEAL_Titè_IPA Desira'!T101+'Sol1_2018_DEAL_ONF_Lutte IC DSD'!T101+'Sol2_2019_DEAL_ONF_Lutte IC'!T101+'€8-xxxx(AAAA-AAAA)'!T101+'€9-xxxx(AAAA-AAAA)'!T101+'€10-xxxx(AAAA-AAAA)'!T101+'€11-xxxx(AAAA-AAAA)'!T101+'€12-xxxx(AAAA-AAAA)'!T101+'€13-xxxx(AAAA-AAAA)'!T101+'€14-xxxx(AAAA-AAAA)'!T101+'€15-xxxx(AAAA-AAAA)'!T101+'€16-xxxx(AAAA-AAAA)'!T101+'€17-xxxx(AAAA-AAAA)'!T101+'€18-xxxx(AAAA-AAAA)'!T101+'€19-xxxx(AAAA-AAAA)'!T101+'€20-xxxx(AAAA-AAAA)'!T101</f>
        <v>-2000</v>
      </c>
      <c r="AB101" s="255">
        <f>'EnC1_2017-22_DEAL_ONF_Animation'!U101+'EnC2_2018-22_FEDER_ONF_Conserv'!U101+'EnC3_2019-21_OFB-DEAL_ONF_Coli'!U101+'EnC4_2018-20_MTE_ONF_MIGBio'!U101+'EnC5_2020_DEAL_Titè_IPA Desira'!U101+'Sol1_2018_DEAL_ONF_Lutte IC DSD'!U101+'Sol2_2019_DEAL_ONF_Lutte IC'!U101+'€8-xxxx(AAAA-AAAA)'!U101+'€9-xxxx(AAAA-AAAA)'!U101+'€10-xxxx(AAAA-AAAA)'!U101+'€11-xxxx(AAAA-AAAA)'!U101+'€12-xxxx(AAAA-AAAA)'!U101+'€13-xxxx(AAAA-AAAA)'!U101+'€14-xxxx(AAAA-AAAA)'!U101+'€15-xxxx(AAAA-AAAA)'!U101+'€16-xxxx(AAAA-AAAA)'!U101+'€17-xxxx(AAAA-AAAA)'!U101+'€18-xxxx(AAAA-AAAA)'!U101+'€19-xxxx(AAAA-AAAA)'!U101+'€20-xxxx(AAAA-AAAA)'!U101</f>
        <v>-400</v>
      </c>
      <c r="AC101" s="230">
        <f>'EnC1_2017-22_DEAL_ONF_Animation'!V101+'EnC2_2018-22_FEDER_ONF_Conserv'!V101+'EnC3_2019-21_OFB-DEAL_ONF_Coli'!V101+'EnC4_2018-20_MTE_ONF_MIGBio'!V101+'EnC5_2020_DEAL_Titè_IPA Desira'!V101+'Sol1_2018_DEAL_ONF_Lutte IC DSD'!V101+'Sol2_2019_DEAL_ONF_Lutte IC'!V101+'€8-xxxx(AAAA-AAAA)'!V101+'€9-xxxx(AAAA-AAAA)'!V101+'€10-xxxx(AAAA-AAAA)'!V101+'€11-xxxx(AAAA-AAAA)'!V101+'€12-xxxx(AAAA-AAAA)'!V101+'€13-xxxx(AAAA-AAAA)'!V101+'€14-xxxx(AAAA-AAAA)'!V101+'€15-xxxx(AAAA-AAAA)'!V101+'€16-xxxx(AAAA-AAAA)'!V101+'€17-xxxx(AAAA-AAAA)'!V101+'€18-xxxx(AAAA-AAAA)'!V101+'€19-xxxx(AAAA-AAAA)'!V101+'€20-xxxx(AAAA-AAAA)'!V101</f>
        <v>-400</v>
      </c>
      <c r="AD101" s="193">
        <f>'EnC1_2017-22_DEAL_ONF_Animation'!W101+'EnC2_2018-22_FEDER_ONF_Conserv'!W101+'EnC3_2019-21_OFB-DEAL_ONF_Coli'!W101+'EnC4_2018-20_MTE_ONF_MIGBio'!W101+'EnC5_2020_DEAL_Titè_IPA Desira'!W101+'Sol1_2018_DEAL_ONF_Lutte IC DSD'!W101+'Sol2_2019_DEAL_ONF_Lutte IC'!W101+'€8-xxxx(AAAA-AAAA)'!W101+'€9-xxxx(AAAA-AAAA)'!W101+'€10-xxxx(AAAA-AAAA)'!W101+'€11-xxxx(AAAA-AAAA)'!W101+'€12-xxxx(AAAA-AAAA)'!W101+'€13-xxxx(AAAA-AAAA)'!W101+'€14-xxxx(AAAA-AAAA)'!W101+'€15-xxxx(AAAA-AAAA)'!W101+'€16-xxxx(AAAA-AAAA)'!W101+'€17-xxxx(AAAA-AAAA)'!W101+'€18-xxxx(AAAA-AAAA)'!W101+'€19-xxxx(AAAA-AAAA)'!W101+'€20-xxxx(AAAA-AAAA)'!W101</f>
        <v>-400</v>
      </c>
      <c r="AE101" s="230">
        <f>'EnC1_2017-22_DEAL_ONF_Animation'!X101+'EnC2_2018-22_FEDER_ONF_Conserv'!X101+'EnC3_2019-21_OFB-DEAL_ONF_Coli'!X101+'EnC4_2018-20_MTE_ONF_MIGBio'!X101+'EnC5_2020_DEAL_Titè_IPA Desira'!X101+'Sol1_2018_DEAL_ONF_Lutte IC DSD'!X101+'Sol2_2019_DEAL_ONF_Lutte IC'!X101+'€8-xxxx(AAAA-AAAA)'!X101+'€9-xxxx(AAAA-AAAA)'!X101+'€10-xxxx(AAAA-AAAA)'!X101+'€11-xxxx(AAAA-AAAA)'!X101+'€12-xxxx(AAAA-AAAA)'!X101+'€13-xxxx(AAAA-AAAA)'!X101+'€14-xxxx(AAAA-AAAA)'!X101+'€15-xxxx(AAAA-AAAA)'!X101+'€16-xxxx(AAAA-AAAA)'!X101+'€17-xxxx(AAAA-AAAA)'!X101+'€18-xxxx(AAAA-AAAA)'!X101+'€19-xxxx(AAAA-AAAA)'!X101+'€20-xxxx(AAAA-AAAA)'!X101</f>
        <v>-400</v>
      </c>
      <c r="AF101" s="194">
        <f>'EnC1_2017-22_DEAL_ONF_Animation'!Y101+'EnC2_2018-22_FEDER_ONF_Conserv'!Y101+'EnC3_2019-21_OFB-DEAL_ONF_Coli'!Y101+'EnC4_2018-20_MTE_ONF_MIGBio'!Y101+'EnC5_2020_DEAL_Titè_IPA Desira'!Y101+'Sol1_2018_DEAL_ONF_Lutte IC DSD'!Y101+'Sol2_2019_DEAL_ONF_Lutte IC'!Y101+'€8-xxxx(AAAA-AAAA)'!Y101+'€9-xxxx(AAAA-AAAA)'!Y101+'€10-xxxx(AAAA-AAAA)'!Y101+'€11-xxxx(AAAA-AAAA)'!Y101+'€12-xxxx(AAAA-AAAA)'!Y101+'€13-xxxx(AAAA-AAAA)'!Y101+'€14-xxxx(AAAA-AAAA)'!Y101+'€15-xxxx(AAAA-AAAA)'!Y101+'€16-xxxx(AAAA-AAAA)'!Y101+'€17-xxxx(AAAA-AAAA)'!Y101+'€18-xxxx(AAAA-AAAA)'!Y101+'€19-xxxx(AAAA-AAAA)'!Y101+'€20-xxxx(AAAA-AAAA)'!Y101</f>
        <v>-400</v>
      </c>
      <c r="AG101" s="203">
        <f t="shared" si="85"/>
        <v>2000</v>
      </c>
      <c r="AH101" s="255">
        <f t="shared" si="86"/>
        <v>400</v>
      </c>
      <c r="AI101" s="683">
        <f t="shared" si="87"/>
        <v>400</v>
      </c>
      <c r="AJ101" s="627">
        <f t="shared" si="88"/>
        <v>400</v>
      </c>
      <c r="AK101" s="683">
        <f t="shared" si="89"/>
        <v>400</v>
      </c>
      <c r="AL101" s="684">
        <f t="shared" si="90"/>
        <v>400</v>
      </c>
      <c r="AM101" s="205">
        <f t="shared" si="91"/>
        <v>0</v>
      </c>
      <c r="AN101" s="255">
        <f t="shared" si="92"/>
        <v>0</v>
      </c>
      <c r="AO101" s="683">
        <f t="shared" si="93"/>
        <v>0</v>
      </c>
      <c r="AP101" s="627">
        <f t="shared" si="94"/>
        <v>0</v>
      </c>
      <c r="AQ101" s="683">
        <f t="shared" si="95"/>
        <v>0</v>
      </c>
      <c r="AR101" s="633">
        <f t="shared" si="96"/>
        <v>0</v>
      </c>
      <c r="AS101" s="44"/>
      <c r="AT101" s="25"/>
      <c r="AU101" s="25"/>
    </row>
    <row r="102" spans="1:47" ht="14.15" customHeight="1">
      <c r="A102" s="23"/>
      <c r="B102" s="1116"/>
      <c r="C102" s="1231"/>
      <c r="D102" s="1127" t="s">
        <v>42</v>
      </c>
      <c r="E102" s="1163" t="s">
        <v>85</v>
      </c>
      <c r="F102" s="1136">
        <v>2</v>
      </c>
      <c r="G102" s="496" t="s">
        <v>106</v>
      </c>
      <c r="H102" s="866">
        <v>0</v>
      </c>
      <c r="I102" s="867"/>
      <c r="J102" s="862"/>
      <c r="K102" s="840">
        <v>0</v>
      </c>
      <c r="L102" s="862"/>
      <c r="M102" s="863"/>
      <c r="N102" s="496" t="s">
        <v>106</v>
      </c>
      <c r="O102" s="206">
        <f>'EnC1_2017-22_DEAL_ONF_Animation'!H102+'EnC2_2018-22_FEDER_ONF_Conserv'!H102+'EnC3_2019-21_OFB-DEAL_ONF_Coli'!H102+'EnC4_2018-20_MTE_ONF_MIGBio'!H102+'EnC5_2020_DEAL_Titè_IPA Desira'!H102+'Sol1_2018_DEAL_ONF_Lutte IC DSD'!H102+'Sol2_2019_DEAL_ONF_Lutte IC'!H102+'€8-xxxx(AAAA-AAAA)'!H102+'€9-xxxx(AAAA-AAAA)'!H102+'€10-xxxx(AAAA-AAAA)'!H102+'€11-xxxx(AAAA-AAAA)'!H102+'€12-xxxx(AAAA-AAAA)'!H102+'€13-xxxx(AAAA-AAAA)'!H102+'€14-xxxx(AAAA-AAAA)'!H102+'€15-xxxx(AAAA-AAAA)'!H102+'€16-xxxx(AAAA-AAAA)'!H102+'€17-xxxx(AAAA-AAAA)'!H102+'€18-xxxx(AAAA-AAAA)'!H102+'€19-xxxx(AAAA-AAAA)'!H102+'€20-xxxx(AAAA-AAAA)'!H102</f>
        <v>0</v>
      </c>
      <c r="P102" s="233">
        <f>'EnC1_2017-22_DEAL_ONF_Animation'!I102+'EnC2_2018-22_FEDER_ONF_Conserv'!I102+'EnC3_2019-21_OFB-DEAL_ONF_Coli'!I102+'EnC4_2018-20_MTE_ONF_MIGBio'!I102+'EnC5_2020_DEAL_Titè_IPA Desira'!I102+'Sol1_2018_DEAL_ONF_Lutte IC DSD'!I102+'Sol2_2019_DEAL_ONF_Lutte IC'!I102+'€8-xxxx(AAAA-AAAA)'!I102+'€9-xxxx(AAAA-AAAA)'!I102+'€10-xxxx(AAAA-AAAA)'!I102+'€11-xxxx(AAAA-AAAA)'!I102+'€12-xxxx(AAAA-AAAA)'!I102+'€13-xxxx(AAAA-AAAA)'!I102+'€14-xxxx(AAAA-AAAA)'!I102+'€15-xxxx(AAAA-AAAA)'!I102+'€16-xxxx(AAAA-AAAA)'!I102+'€17-xxxx(AAAA-AAAA)'!I102+'€18-xxxx(AAAA-AAAA)'!I102+'€19-xxxx(AAAA-AAAA)'!I102+'€20-xxxx(AAAA-AAAA)'!I102</f>
        <v>0</v>
      </c>
      <c r="Q102" s="159">
        <f>'EnC1_2017-22_DEAL_ONF_Animation'!J102+'EnC2_2018-22_FEDER_ONF_Conserv'!J102+'EnC3_2019-21_OFB-DEAL_ONF_Coli'!J102+'EnC4_2018-20_MTE_ONF_MIGBio'!J102+'EnC5_2020_DEAL_Titè_IPA Desira'!J102+'Sol1_2018_DEAL_ONF_Lutte IC DSD'!J102+'Sol2_2019_DEAL_ONF_Lutte IC'!J102+'€8-xxxx(AAAA-AAAA)'!J102+'€9-xxxx(AAAA-AAAA)'!J102+'€10-xxxx(AAAA-AAAA)'!J102+'€11-xxxx(AAAA-AAAA)'!J102+'€12-xxxx(AAAA-AAAA)'!J102+'€13-xxxx(AAAA-AAAA)'!J102+'€14-xxxx(AAAA-AAAA)'!J102+'€15-xxxx(AAAA-AAAA)'!J102+'€16-xxxx(AAAA-AAAA)'!J102+'€17-xxxx(AAAA-AAAA)'!J102+'€18-xxxx(AAAA-AAAA)'!J102+'€19-xxxx(AAAA-AAAA)'!J102+'€20-xxxx(AAAA-AAAA)'!J102</f>
        <v>0</v>
      </c>
      <c r="R102" s="215">
        <f>'EnC1_2017-22_DEAL_ONF_Animation'!K102+'EnC2_2018-22_FEDER_ONF_Conserv'!K102+'EnC3_2019-21_OFB-DEAL_ONF_Coli'!K102+'EnC4_2018-20_MTE_ONF_MIGBio'!K102+'EnC5_2020_DEAL_Titè_IPA Desira'!K102+'Sol1_2018_DEAL_ONF_Lutte IC DSD'!K102+'Sol2_2019_DEAL_ONF_Lutte IC'!K102+'€8-xxxx(AAAA-AAAA)'!K102+'€9-xxxx(AAAA-AAAA)'!K102+'€10-xxxx(AAAA-AAAA)'!K102+'€11-xxxx(AAAA-AAAA)'!K102+'€12-xxxx(AAAA-AAAA)'!K102+'€13-xxxx(AAAA-AAAA)'!K102+'€14-xxxx(AAAA-AAAA)'!K102+'€15-xxxx(AAAA-AAAA)'!K102+'€16-xxxx(AAAA-AAAA)'!K102+'€17-xxxx(AAAA-AAAA)'!K102+'€18-xxxx(AAAA-AAAA)'!K102+'€19-xxxx(AAAA-AAAA)'!K102+'€20-xxxx(AAAA-AAAA)'!K102</f>
        <v>0</v>
      </c>
      <c r="S102" s="159">
        <f>'EnC1_2017-22_DEAL_ONF_Animation'!L102+'EnC2_2018-22_FEDER_ONF_Conserv'!L102+'EnC3_2019-21_OFB-DEAL_ONF_Coli'!L102+'EnC4_2018-20_MTE_ONF_MIGBio'!L102+'EnC5_2020_DEAL_Titè_IPA Desira'!L102+'Sol1_2018_DEAL_ONF_Lutte IC DSD'!L102+'Sol2_2019_DEAL_ONF_Lutte IC'!L102+'€8-xxxx(AAAA-AAAA)'!L102+'€9-xxxx(AAAA-AAAA)'!L102+'€10-xxxx(AAAA-AAAA)'!L102+'€11-xxxx(AAAA-AAAA)'!L102+'€12-xxxx(AAAA-AAAA)'!L102+'€13-xxxx(AAAA-AAAA)'!L102+'€14-xxxx(AAAA-AAAA)'!L102+'€15-xxxx(AAAA-AAAA)'!L102+'€16-xxxx(AAAA-AAAA)'!L102+'€17-xxxx(AAAA-AAAA)'!L102+'€18-xxxx(AAAA-AAAA)'!L102+'€19-xxxx(AAAA-AAAA)'!L102+'€20-xxxx(AAAA-AAAA)'!L102</f>
        <v>0</v>
      </c>
      <c r="T102" s="208">
        <f>'EnC1_2017-22_DEAL_ONF_Animation'!M102+'EnC2_2018-22_FEDER_ONF_Conserv'!M102+'EnC3_2019-21_OFB-DEAL_ONF_Coli'!M102+'EnC4_2018-20_MTE_ONF_MIGBio'!M102+'EnC5_2020_DEAL_Titè_IPA Desira'!M102+'Sol1_2018_DEAL_ONF_Lutte IC DSD'!M102+'Sol2_2019_DEAL_ONF_Lutte IC'!M102+'€8-xxxx(AAAA-AAAA)'!M102+'€9-xxxx(AAAA-AAAA)'!M102+'€10-xxxx(AAAA-AAAA)'!M102+'€11-xxxx(AAAA-AAAA)'!M102+'€12-xxxx(AAAA-AAAA)'!M102+'€13-xxxx(AAAA-AAAA)'!M102+'€14-xxxx(AAAA-AAAA)'!M102+'€15-xxxx(AAAA-AAAA)'!M102+'€16-xxxx(AAAA-AAAA)'!M102+'€17-xxxx(AAAA-AAAA)'!M102+'€18-xxxx(AAAA-AAAA)'!M102+'€19-xxxx(AAAA-AAAA)'!M102+'€20-xxxx(AAAA-AAAA)'!M102</f>
        <v>0</v>
      </c>
      <c r="U102" s="206">
        <f>'EnC1_2017-22_DEAL_ONF_Animation'!N102+'EnC2_2018-22_FEDER_ONF_Conserv'!N102+'EnC3_2019-21_OFB-DEAL_ONF_Coli'!N102+'EnC4_2018-20_MTE_ONF_MIGBio'!N102+'EnC5_2020_DEAL_Titè_IPA Desira'!N102+'Sol1_2018_DEAL_ONF_Lutte IC DSD'!N102+'Sol2_2019_DEAL_ONF_Lutte IC'!N102+'€8-xxxx(AAAA-AAAA)'!N102+'€9-xxxx(AAAA-AAAA)'!N102+'€10-xxxx(AAAA-AAAA)'!N102+'€11-xxxx(AAAA-AAAA)'!N102+'€12-xxxx(AAAA-AAAA)'!N102+'€13-xxxx(AAAA-AAAA)'!N102+'€14-xxxx(AAAA-AAAA)'!N102+'€15-xxxx(AAAA-AAAA)'!N102+'€16-xxxx(AAAA-AAAA)'!N102+'€17-xxxx(AAAA-AAAA)'!N102+'€18-xxxx(AAAA-AAAA)'!N102+'€19-xxxx(AAAA-AAAA)'!N102+'€20-xxxx(AAAA-AAAA)'!N102</f>
        <v>0</v>
      </c>
      <c r="V102" s="233">
        <f>'EnC1_2017-22_DEAL_ONF_Animation'!O102+'EnC2_2018-22_FEDER_ONF_Conserv'!O102+'EnC3_2019-21_OFB-DEAL_ONF_Coli'!O102+'EnC4_2018-20_MTE_ONF_MIGBio'!O102+'EnC5_2020_DEAL_Titè_IPA Desira'!O102+'Sol1_2018_DEAL_ONF_Lutte IC DSD'!O102+'Sol2_2019_DEAL_ONF_Lutte IC'!O102+'€8-xxxx(AAAA-AAAA)'!O102+'€9-xxxx(AAAA-AAAA)'!O102+'€10-xxxx(AAAA-AAAA)'!O102+'€11-xxxx(AAAA-AAAA)'!O102+'€12-xxxx(AAAA-AAAA)'!O102+'€13-xxxx(AAAA-AAAA)'!O102+'€14-xxxx(AAAA-AAAA)'!O102+'€15-xxxx(AAAA-AAAA)'!O102+'€16-xxxx(AAAA-AAAA)'!O102+'€17-xxxx(AAAA-AAAA)'!O102+'€18-xxxx(AAAA-AAAA)'!O102+'€19-xxxx(AAAA-AAAA)'!O102+'€20-xxxx(AAAA-AAAA)'!O102</f>
        <v>0</v>
      </c>
      <c r="W102" s="159">
        <f>'EnC1_2017-22_DEAL_ONF_Animation'!P102+'EnC2_2018-22_FEDER_ONF_Conserv'!P102+'EnC3_2019-21_OFB-DEAL_ONF_Coli'!P102+'EnC4_2018-20_MTE_ONF_MIGBio'!P102+'EnC5_2020_DEAL_Titè_IPA Desira'!P102+'Sol1_2018_DEAL_ONF_Lutte IC DSD'!P102+'Sol2_2019_DEAL_ONF_Lutte IC'!P102+'€8-xxxx(AAAA-AAAA)'!P102+'€9-xxxx(AAAA-AAAA)'!P102+'€10-xxxx(AAAA-AAAA)'!P102+'€11-xxxx(AAAA-AAAA)'!P102+'€12-xxxx(AAAA-AAAA)'!P102+'€13-xxxx(AAAA-AAAA)'!P102+'€14-xxxx(AAAA-AAAA)'!P102+'€15-xxxx(AAAA-AAAA)'!P102+'€16-xxxx(AAAA-AAAA)'!P102+'€17-xxxx(AAAA-AAAA)'!P102+'€18-xxxx(AAAA-AAAA)'!P102+'€19-xxxx(AAAA-AAAA)'!P102+'€20-xxxx(AAAA-AAAA)'!P102</f>
        <v>0</v>
      </c>
      <c r="X102" s="215">
        <f>'EnC1_2017-22_DEAL_ONF_Animation'!Q102+'EnC2_2018-22_FEDER_ONF_Conserv'!Q102+'EnC3_2019-21_OFB-DEAL_ONF_Coli'!Q102+'EnC4_2018-20_MTE_ONF_MIGBio'!Q102+'EnC5_2020_DEAL_Titè_IPA Desira'!Q102+'Sol1_2018_DEAL_ONF_Lutte IC DSD'!Q102+'Sol2_2019_DEAL_ONF_Lutte IC'!Q102+'€8-xxxx(AAAA-AAAA)'!Q102+'€9-xxxx(AAAA-AAAA)'!Q102+'€10-xxxx(AAAA-AAAA)'!Q102+'€11-xxxx(AAAA-AAAA)'!Q102+'€12-xxxx(AAAA-AAAA)'!Q102+'€13-xxxx(AAAA-AAAA)'!Q102+'€14-xxxx(AAAA-AAAA)'!Q102+'€15-xxxx(AAAA-AAAA)'!Q102+'€16-xxxx(AAAA-AAAA)'!Q102+'€17-xxxx(AAAA-AAAA)'!Q102+'€18-xxxx(AAAA-AAAA)'!Q102+'€19-xxxx(AAAA-AAAA)'!Q102+'€20-xxxx(AAAA-AAAA)'!Q102</f>
        <v>0</v>
      </c>
      <c r="Y102" s="159">
        <f>'EnC1_2017-22_DEAL_ONF_Animation'!R102+'EnC2_2018-22_FEDER_ONF_Conserv'!R102+'EnC3_2019-21_OFB-DEAL_ONF_Coli'!R102+'EnC4_2018-20_MTE_ONF_MIGBio'!R102+'EnC5_2020_DEAL_Titè_IPA Desira'!R102+'Sol1_2018_DEAL_ONF_Lutte IC DSD'!R102+'Sol2_2019_DEAL_ONF_Lutte IC'!R102+'€8-xxxx(AAAA-AAAA)'!R102+'€9-xxxx(AAAA-AAAA)'!R102+'€10-xxxx(AAAA-AAAA)'!R102+'€11-xxxx(AAAA-AAAA)'!R102+'€12-xxxx(AAAA-AAAA)'!R102+'€13-xxxx(AAAA-AAAA)'!R102+'€14-xxxx(AAAA-AAAA)'!R102+'€15-xxxx(AAAA-AAAA)'!R102+'€16-xxxx(AAAA-AAAA)'!R102+'€17-xxxx(AAAA-AAAA)'!R102+'€18-xxxx(AAAA-AAAA)'!R102+'€19-xxxx(AAAA-AAAA)'!R102+'€20-xxxx(AAAA-AAAA)'!R102</f>
        <v>0</v>
      </c>
      <c r="Z102" s="160">
        <f>'EnC1_2017-22_DEAL_ONF_Animation'!S102+'EnC2_2018-22_FEDER_ONF_Conserv'!S102+'EnC3_2019-21_OFB-DEAL_ONF_Coli'!S102+'EnC4_2018-20_MTE_ONF_MIGBio'!S102+'EnC5_2020_DEAL_Titè_IPA Desira'!S102+'Sol1_2018_DEAL_ONF_Lutte IC DSD'!S102+'Sol2_2019_DEAL_ONF_Lutte IC'!S102+'€8-xxxx(AAAA-AAAA)'!S102+'€9-xxxx(AAAA-AAAA)'!S102+'€10-xxxx(AAAA-AAAA)'!S102+'€11-xxxx(AAAA-AAAA)'!S102+'€12-xxxx(AAAA-AAAA)'!S102+'€13-xxxx(AAAA-AAAA)'!S102+'€14-xxxx(AAAA-AAAA)'!S102+'€15-xxxx(AAAA-AAAA)'!S102+'€16-xxxx(AAAA-AAAA)'!S102+'€17-xxxx(AAAA-AAAA)'!S102+'€18-xxxx(AAAA-AAAA)'!S102+'€19-xxxx(AAAA-AAAA)'!S102+'€20-xxxx(AAAA-AAAA)'!S102</f>
        <v>0</v>
      </c>
      <c r="AA102" s="609">
        <f>'EnC1_2017-22_DEAL_ONF_Animation'!T102+'EnC2_2018-22_FEDER_ONF_Conserv'!T102+'EnC3_2019-21_OFB-DEAL_ONF_Coli'!T102+'EnC4_2018-20_MTE_ONF_MIGBio'!T102+'EnC5_2020_DEAL_Titè_IPA Desira'!T102+'Sol1_2018_DEAL_ONF_Lutte IC DSD'!T102+'Sol2_2019_DEAL_ONF_Lutte IC'!T102+'€8-xxxx(AAAA-AAAA)'!T102+'€9-xxxx(AAAA-AAAA)'!T102+'€10-xxxx(AAAA-AAAA)'!T102+'€11-xxxx(AAAA-AAAA)'!T102+'€12-xxxx(AAAA-AAAA)'!T102+'€13-xxxx(AAAA-AAAA)'!T102+'€14-xxxx(AAAA-AAAA)'!T102+'€15-xxxx(AAAA-AAAA)'!T102+'€16-xxxx(AAAA-AAAA)'!T102+'€17-xxxx(AAAA-AAAA)'!T102+'€18-xxxx(AAAA-AAAA)'!T102+'€19-xxxx(AAAA-AAAA)'!T102+'€20-xxxx(AAAA-AAAA)'!T102</f>
        <v>0</v>
      </c>
      <c r="AB102" s="689">
        <f>'EnC1_2017-22_DEAL_ONF_Animation'!U102+'EnC2_2018-22_FEDER_ONF_Conserv'!U102+'EnC3_2019-21_OFB-DEAL_ONF_Coli'!U102+'EnC4_2018-20_MTE_ONF_MIGBio'!U102+'EnC5_2020_DEAL_Titè_IPA Desira'!U102+'Sol1_2018_DEAL_ONF_Lutte IC DSD'!U102+'Sol2_2019_DEAL_ONF_Lutte IC'!U102+'€8-xxxx(AAAA-AAAA)'!U102+'€9-xxxx(AAAA-AAAA)'!U102+'€10-xxxx(AAAA-AAAA)'!U102+'€11-xxxx(AAAA-AAAA)'!U102+'€12-xxxx(AAAA-AAAA)'!U102+'€13-xxxx(AAAA-AAAA)'!U102+'€14-xxxx(AAAA-AAAA)'!U102+'€15-xxxx(AAAA-AAAA)'!U102+'€16-xxxx(AAAA-AAAA)'!U102+'€17-xxxx(AAAA-AAAA)'!U102+'€18-xxxx(AAAA-AAAA)'!U102+'€19-xxxx(AAAA-AAAA)'!U102+'€20-xxxx(AAAA-AAAA)'!U102</f>
        <v>0</v>
      </c>
      <c r="AC102" s="649">
        <f>'EnC1_2017-22_DEAL_ONF_Animation'!V102+'EnC2_2018-22_FEDER_ONF_Conserv'!V102+'EnC3_2019-21_OFB-DEAL_ONF_Coli'!V102+'EnC4_2018-20_MTE_ONF_MIGBio'!V102+'EnC5_2020_DEAL_Titè_IPA Desira'!V102+'Sol1_2018_DEAL_ONF_Lutte IC DSD'!V102+'Sol2_2019_DEAL_ONF_Lutte IC'!V102+'€8-xxxx(AAAA-AAAA)'!V102+'€9-xxxx(AAAA-AAAA)'!V102+'€10-xxxx(AAAA-AAAA)'!V102+'€11-xxxx(AAAA-AAAA)'!V102+'€12-xxxx(AAAA-AAAA)'!V102+'€13-xxxx(AAAA-AAAA)'!V102+'€14-xxxx(AAAA-AAAA)'!V102+'€15-xxxx(AAAA-AAAA)'!V102+'€16-xxxx(AAAA-AAAA)'!V102+'€17-xxxx(AAAA-AAAA)'!V102+'€18-xxxx(AAAA-AAAA)'!V102+'€19-xxxx(AAAA-AAAA)'!V102+'€20-xxxx(AAAA-AAAA)'!V102</f>
        <v>0</v>
      </c>
      <c r="AD102" s="634">
        <f>'EnC1_2017-22_DEAL_ONF_Animation'!W102+'EnC2_2018-22_FEDER_ONF_Conserv'!W102+'EnC3_2019-21_OFB-DEAL_ONF_Coli'!W102+'EnC4_2018-20_MTE_ONF_MIGBio'!W102+'EnC5_2020_DEAL_Titè_IPA Desira'!W102+'Sol1_2018_DEAL_ONF_Lutte IC DSD'!W102+'Sol2_2019_DEAL_ONF_Lutte IC'!W102+'€8-xxxx(AAAA-AAAA)'!W102+'€9-xxxx(AAAA-AAAA)'!W102+'€10-xxxx(AAAA-AAAA)'!W102+'€11-xxxx(AAAA-AAAA)'!W102+'€12-xxxx(AAAA-AAAA)'!W102+'€13-xxxx(AAAA-AAAA)'!W102+'€14-xxxx(AAAA-AAAA)'!W102+'€15-xxxx(AAAA-AAAA)'!W102+'€16-xxxx(AAAA-AAAA)'!W102+'€17-xxxx(AAAA-AAAA)'!W102+'€18-xxxx(AAAA-AAAA)'!W102+'€19-xxxx(AAAA-AAAA)'!W102+'€20-xxxx(AAAA-AAAA)'!W102</f>
        <v>0</v>
      </c>
      <c r="AE102" s="649">
        <f>'EnC1_2017-22_DEAL_ONF_Animation'!X102+'EnC2_2018-22_FEDER_ONF_Conserv'!X102+'EnC3_2019-21_OFB-DEAL_ONF_Coli'!X102+'EnC4_2018-20_MTE_ONF_MIGBio'!X102+'EnC5_2020_DEAL_Titè_IPA Desira'!X102+'Sol1_2018_DEAL_ONF_Lutte IC DSD'!X102+'Sol2_2019_DEAL_ONF_Lutte IC'!X102+'€8-xxxx(AAAA-AAAA)'!X102+'€9-xxxx(AAAA-AAAA)'!X102+'€10-xxxx(AAAA-AAAA)'!X102+'€11-xxxx(AAAA-AAAA)'!X102+'€12-xxxx(AAAA-AAAA)'!X102+'€13-xxxx(AAAA-AAAA)'!X102+'€14-xxxx(AAAA-AAAA)'!X102+'€15-xxxx(AAAA-AAAA)'!X102+'€16-xxxx(AAAA-AAAA)'!X102+'€17-xxxx(AAAA-AAAA)'!X102+'€18-xxxx(AAAA-AAAA)'!X102+'€19-xxxx(AAAA-AAAA)'!X102+'€20-xxxx(AAAA-AAAA)'!X102</f>
        <v>0</v>
      </c>
      <c r="AF102" s="612">
        <f>'EnC1_2017-22_DEAL_ONF_Animation'!Y102+'EnC2_2018-22_FEDER_ONF_Conserv'!Y102+'EnC3_2019-21_OFB-DEAL_ONF_Coli'!Y102+'EnC4_2018-20_MTE_ONF_MIGBio'!Y102+'EnC5_2020_DEAL_Titè_IPA Desira'!Y102+'Sol1_2018_DEAL_ONF_Lutte IC DSD'!Y102+'Sol2_2019_DEAL_ONF_Lutte IC'!Y102+'€8-xxxx(AAAA-AAAA)'!Y102+'€9-xxxx(AAAA-AAAA)'!Y102+'€10-xxxx(AAAA-AAAA)'!Y102+'€11-xxxx(AAAA-AAAA)'!Y102+'€12-xxxx(AAAA-AAAA)'!Y102+'€13-xxxx(AAAA-AAAA)'!Y102+'€14-xxxx(AAAA-AAAA)'!Y102+'€15-xxxx(AAAA-AAAA)'!Y102+'€16-xxxx(AAAA-AAAA)'!Y102+'€17-xxxx(AAAA-AAAA)'!Y102+'€18-xxxx(AAAA-AAAA)'!Y102+'€19-xxxx(AAAA-AAAA)'!Y102+'€20-xxxx(AAAA-AAAA)'!Y102</f>
        <v>0</v>
      </c>
      <c r="AG102" s="613">
        <f t="shared" si="85"/>
        <v>0</v>
      </c>
      <c r="AH102" s="689">
        <f t="shared" si="86"/>
        <v>0</v>
      </c>
      <c r="AI102" s="649">
        <f t="shared" si="87"/>
        <v>0</v>
      </c>
      <c r="AJ102" s="636">
        <f t="shared" si="88"/>
        <v>0</v>
      </c>
      <c r="AK102" s="649">
        <f t="shared" si="89"/>
        <v>0</v>
      </c>
      <c r="AL102" s="688">
        <f t="shared" si="90"/>
        <v>0</v>
      </c>
      <c r="AM102" s="615">
        <f t="shared" si="91"/>
        <v>0</v>
      </c>
      <c r="AN102" s="690">
        <f t="shared" si="92"/>
        <v>0</v>
      </c>
      <c r="AO102" s="649">
        <f t="shared" si="93"/>
        <v>0</v>
      </c>
      <c r="AP102" s="636">
        <f t="shared" si="94"/>
        <v>0</v>
      </c>
      <c r="AQ102" s="649">
        <f t="shared" si="95"/>
        <v>0</v>
      </c>
      <c r="AR102" s="651">
        <f t="shared" si="96"/>
        <v>0</v>
      </c>
      <c r="AS102" s="47"/>
      <c r="AT102" s="25"/>
      <c r="AU102" s="25"/>
    </row>
    <row r="103" spans="1:47" s="38" customFormat="1" ht="14.15" customHeight="1">
      <c r="A103" s="23"/>
      <c r="B103" s="1116"/>
      <c r="C103" s="1231"/>
      <c r="D103" s="1119"/>
      <c r="E103" s="1164"/>
      <c r="F103" s="1135"/>
      <c r="G103" s="497" t="s">
        <v>108</v>
      </c>
      <c r="H103" s="835"/>
      <c r="I103" s="864"/>
      <c r="J103" s="856"/>
      <c r="K103" s="842"/>
      <c r="L103" s="856"/>
      <c r="M103" s="857"/>
      <c r="N103" s="497" t="s">
        <v>108</v>
      </c>
      <c r="O103" s="209">
        <f>'EnC1_2017-22_DEAL_ONF_Animation'!H103+'EnC2_2018-22_FEDER_ONF_Conserv'!H103+'EnC3_2019-21_OFB-DEAL_ONF_Coli'!H103+'EnC4_2018-20_MTE_ONF_MIGBio'!H103+'EnC5_2020_DEAL_Titè_IPA Desira'!H103+'Sol1_2018_DEAL_ONF_Lutte IC DSD'!H103+'Sol2_2019_DEAL_ONF_Lutte IC'!H103+'€8-xxxx(AAAA-AAAA)'!H103+'€9-xxxx(AAAA-AAAA)'!H103+'€10-xxxx(AAAA-AAAA)'!H103+'€11-xxxx(AAAA-AAAA)'!H103+'€12-xxxx(AAAA-AAAA)'!H103+'€13-xxxx(AAAA-AAAA)'!H103+'€14-xxxx(AAAA-AAAA)'!H103+'€15-xxxx(AAAA-AAAA)'!H103+'€16-xxxx(AAAA-AAAA)'!H103+'€17-xxxx(AAAA-AAAA)'!H103+'€18-xxxx(AAAA-AAAA)'!H103+'€19-xxxx(AAAA-AAAA)'!H103+'€20-xxxx(AAAA-AAAA)'!H103</f>
        <v>0</v>
      </c>
      <c r="P103" s="234">
        <f>'EnC1_2017-22_DEAL_ONF_Animation'!I103+'EnC2_2018-22_FEDER_ONF_Conserv'!I103+'EnC3_2019-21_OFB-DEAL_ONF_Coli'!I103+'EnC4_2018-20_MTE_ONF_MIGBio'!I103+'EnC5_2020_DEAL_Titè_IPA Desira'!I103+'Sol1_2018_DEAL_ONF_Lutte IC DSD'!I103+'Sol2_2019_DEAL_ONF_Lutte IC'!I103+'€8-xxxx(AAAA-AAAA)'!I103+'€9-xxxx(AAAA-AAAA)'!I103+'€10-xxxx(AAAA-AAAA)'!I103+'€11-xxxx(AAAA-AAAA)'!I103+'€12-xxxx(AAAA-AAAA)'!I103+'€13-xxxx(AAAA-AAAA)'!I103+'€14-xxxx(AAAA-AAAA)'!I103+'€15-xxxx(AAAA-AAAA)'!I103+'€16-xxxx(AAAA-AAAA)'!I103+'€17-xxxx(AAAA-AAAA)'!I103+'€18-xxxx(AAAA-AAAA)'!I103+'€19-xxxx(AAAA-AAAA)'!I103+'€20-xxxx(AAAA-AAAA)'!I103</f>
        <v>0</v>
      </c>
      <c r="Q103" s="163">
        <f>'EnC1_2017-22_DEAL_ONF_Animation'!J103+'EnC2_2018-22_FEDER_ONF_Conserv'!J103+'EnC3_2019-21_OFB-DEAL_ONF_Coli'!J103+'EnC4_2018-20_MTE_ONF_MIGBio'!J103+'EnC5_2020_DEAL_Titè_IPA Desira'!J103+'Sol1_2018_DEAL_ONF_Lutte IC DSD'!J103+'Sol2_2019_DEAL_ONF_Lutte IC'!J103+'€8-xxxx(AAAA-AAAA)'!J103+'€9-xxxx(AAAA-AAAA)'!J103+'€10-xxxx(AAAA-AAAA)'!J103+'€11-xxxx(AAAA-AAAA)'!J103+'€12-xxxx(AAAA-AAAA)'!J103+'€13-xxxx(AAAA-AAAA)'!J103+'€14-xxxx(AAAA-AAAA)'!J103+'€15-xxxx(AAAA-AAAA)'!J103+'€16-xxxx(AAAA-AAAA)'!J103+'€17-xxxx(AAAA-AAAA)'!J103+'€18-xxxx(AAAA-AAAA)'!J103+'€19-xxxx(AAAA-AAAA)'!J103+'€20-xxxx(AAAA-AAAA)'!J103</f>
        <v>0</v>
      </c>
      <c r="R103" s="218">
        <f>'EnC1_2017-22_DEAL_ONF_Animation'!K103+'EnC2_2018-22_FEDER_ONF_Conserv'!K103+'EnC3_2019-21_OFB-DEAL_ONF_Coli'!K103+'EnC4_2018-20_MTE_ONF_MIGBio'!K103+'EnC5_2020_DEAL_Titè_IPA Desira'!K103+'Sol1_2018_DEAL_ONF_Lutte IC DSD'!K103+'Sol2_2019_DEAL_ONF_Lutte IC'!K103+'€8-xxxx(AAAA-AAAA)'!K103+'€9-xxxx(AAAA-AAAA)'!K103+'€10-xxxx(AAAA-AAAA)'!K103+'€11-xxxx(AAAA-AAAA)'!K103+'€12-xxxx(AAAA-AAAA)'!K103+'€13-xxxx(AAAA-AAAA)'!K103+'€14-xxxx(AAAA-AAAA)'!K103+'€15-xxxx(AAAA-AAAA)'!K103+'€16-xxxx(AAAA-AAAA)'!K103+'€17-xxxx(AAAA-AAAA)'!K103+'€18-xxxx(AAAA-AAAA)'!K103+'€19-xxxx(AAAA-AAAA)'!K103+'€20-xxxx(AAAA-AAAA)'!K103</f>
        <v>0</v>
      </c>
      <c r="S103" s="163">
        <f>'EnC1_2017-22_DEAL_ONF_Animation'!L103+'EnC2_2018-22_FEDER_ONF_Conserv'!L103+'EnC3_2019-21_OFB-DEAL_ONF_Coli'!L103+'EnC4_2018-20_MTE_ONF_MIGBio'!L103+'EnC5_2020_DEAL_Titè_IPA Desira'!L103+'Sol1_2018_DEAL_ONF_Lutte IC DSD'!L103+'Sol2_2019_DEAL_ONF_Lutte IC'!L103+'€8-xxxx(AAAA-AAAA)'!L103+'€9-xxxx(AAAA-AAAA)'!L103+'€10-xxxx(AAAA-AAAA)'!L103+'€11-xxxx(AAAA-AAAA)'!L103+'€12-xxxx(AAAA-AAAA)'!L103+'€13-xxxx(AAAA-AAAA)'!L103+'€14-xxxx(AAAA-AAAA)'!L103+'€15-xxxx(AAAA-AAAA)'!L103+'€16-xxxx(AAAA-AAAA)'!L103+'€17-xxxx(AAAA-AAAA)'!L103+'€18-xxxx(AAAA-AAAA)'!L103+'€19-xxxx(AAAA-AAAA)'!L103+'€20-xxxx(AAAA-AAAA)'!L103</f>
        <v>0</v>
      </c>
      <c r="T103" s="211">
        <f>'EnC1_2017-22_DEAL_ONF_Animation'!M103+'EnC2_2018-22_FEDER_ONF_Conserv'!M103+'EnC3_2019-21_OFB-DEAL_ONF_Coli'!M103+'EnC4_2018-20_MTE_ONF_MIGBio'!M103+'EnC5_2020_DEAL_Titè_IPA Desira'!M103+'Sol1_2018_DEAL_ONF_Lutte IC DSD'!M103+'Sol2_2019_DEAL_ONF_Lutte IC'!M103+'€8-xxxx(AAAA-AAAA)'!M103+'€9-xxxx(AAAA-AAAA)'!M103+'€10-xxxx(AAAA-AAAA)'!M103+'€11-xxxx(AAAA-AAAA)'!M103+'€12-xxxx(AAAA-AAAA)'!M103+'€13-xxxx(AAAA-AAAA)'!M103+'€14-xxxx(AAAA-AAAA)'!M103+'€15-xxxx(AAAA-AAAA)'!M103+'€16-xxxx(AAAA-AAAA)'!M103+'€17-xxxx(AAAA-AAAA)'!M103+'€18-xxxx(AAAA-AAAA)'!M103+'€19-xxxx(AAAA-AAAA)'!M103+'€20-xxxx(AAAA-AAAA)'!M103</f>
        <v>0</v>
      </c>
      <c r="U103" s="209">
        <f>'EnC1_2017-22_DEAL_ONF_Animation'!N103+'EnC2_2018-22_FEDER_ONF_Conserv'!N103+'EnC3_2019-21_OFB-DEAL_ONF_Coli'!N103+'EnC4_2018-20_MTE_ONF_MIGBio'!N103+'EnC5_2020_DEAL_Titè_IPA Desira'!N103+'Sol1_2018_DEAL_ONF_Lutte IC DSD'!N103+'Sol2_2019_DEAL_ONF_Lutte IC'!N103+'€8-xxxx(AAAA-AAAA)'!N103+'€9-xxxx(AAAA-AAAA)'!N103+'€10-xxxx(AAAA-AAAA)'!N103+'€11-xxxx(AAAA-AAAA)'!N103+'€12-xxxx(AAAA-AAAA)'!N103+'€13-xxxx(AAAA-AAAA)'!N103+'€14-xxxx(AAAA-AAAA)'!N103+'€15-xxxx(AAAA-AAAA)'!N103+'€16-xxxx(AAAA-AAAA)'!N103+'€17-xxxx(AAAA-AAAA)'!N103+'€18-xxxx(AAAA-AAAA)'!N103+'€19-xxxx(AAAA-AAAA)'!N103+'€20-xxxx(AAAA-AAAA)'!N103</f>
        <v>0</v>
      </c>
      <c r="V103" s="234">
        <f>'EnC1_2017-22_DEAL_ONF_Animation'!O103+'EnC2_2018-22_FEDER_ONF_Conserv'!O103+'EnC3_2019-21_OFB-DEAL_ONF_Coli'!O103+'EnC4_2018-20_MTE_ONF_MIGBio'!O103+'EnC5_2020_DEAL_Titè_IPA Desira'!O103+'Sol1_2018_DEAL_ONF_Lutte IC DSD'!O103+'Sol2_2019_DEAL_ONF_Lutte IC'!O103+'€8-xxxx(AAAA-AAAA)'!O103+'€9-xxxx(AAAA-AAAA)'!O103+'€10-xxxx(AAAA-AAAA)'!O103+'€11-xxxx(AAAA-AAAA)'!O103+'€12-xxxx(AAAA-AAAA)'!O103+'€13-xxxx(AAAA-AAAA)'!O103+'€14-xxxx(AAAA-AAAA)'!O103+'€15-xxxx(AAAA-AAAA)'!O103+'€16-xxxx(AAAA-AAAA)'!O103+'€17-xxxx(AAAA-AAAA)'!O103+'€18-xxxx(AAAA-AAAA)'!O103+'€19-xxxx(AAAA-AAAA)'!O103+'€20-xxxx(AAAA-AAAA)'!O103</f>
        <v>0</v>
      </c>
      <c r="W103" s="163">
        <f>'EnC1_2017-22_DEAL_ONF_Animation'!P103+'EnC2_2018-22_FEDER_ONF_Conserv'!P103+'EnC3_2019-21_OFB-DEAL_ONF_Coli'!P103+'EnC4_2018-20_MTE_ONF_MIGBio'!P103+'EnC5_2020_DEAL_Titè_IPA Desira'!P103+'Sol1_2018_DEAL_ONF_Lutte IC DSD'!P103+'Sol2_2019_DEAL_ONF_Lutte IC'!P103+'€8-xxxx(AAAA-AAAA)'!P103+'€9-xxxx(AAAA-AAAA)'!P103+'€10-xxxx(AAAA-AAAA)'!P103+'€11-xxxx(AAAA-AAAA)'!P103+'€12-xxxx(AAAA-AAAA)'!P103+'€13-xxxx(AAAA-AAAA)'!P103+'€14-xxxx(AAAA-AAAA)'!P103+'€15-xxxx(AAAA-AAAA)'!P103+'€16-xxxx(AAAA-AAAA)'!P103+'€17-xxxx(AAAA-AAAA)'!P103+'€18-xxxx(AAAA-AAAA)'!P103+'€19-xxxx(AAAA-AAAA)'!P103+'€20-xxxx(AAAA-AAAA)'!P103</f>
        <v>0</v>
      </c>
      <c r="X103" s="218">
        <f>'EnC1_2017-22_DEAL_ONF_Animation'!Q103+'EnC2_2018-22_FEDER_ONF_Conserv'!Q103+'EnC3_2019-21_OFB-DEAL_ONF_Coli'!Q103+'EnC4_2018-20_MTE_ONF_MIGBio'!Q103+'EnC5_2020_DEAL_Titè_IPA Desira'!Q103+'Sol1_2018_DEAL_ONF_Lutte IC DSD'!Q103+'Sol2_2019_DEAL_ONF_Lutte IC'!Q103+'€8-xxxx(AAAA-AAAA)'!Q103+'€9-xxxx(AAAA-AAAA)'!Q103+'€10-xxxx(AAAA-AAAA)'!Q103+'€11-xxxx(AAAA-AAAA)'!Q103+'€12-xxxx(AAAA-AAAA)'!Q103+'€13-xxxx(AAAA-AAAA)'!Q103+'€14-xxxx(AAAA-AAAA)'!Q103+'€15-xxxx(AAAA-AAAA)'!Q103+'€16-xxxx(AAAA-AAAA)'!Q103+'€17-xxxx(AAAA-AAAA)'!Q103+'€18-xxxx(AAAA-AAAA)'!Q103+'€19-xxxx(AAAA-AAAA)'!Q103+'€20-xxxx(AAAA-AAAA)'!Q103</f>
        <v>0</v>
      </c>
      <c r="Y103" s="163">
        <f>'EnC1_2017-22_DEAL_ONF_Animation'!R103+'EnC2_2018-22_FEDER_ONF_Conserv'!R103+'EnC3_2019-21_OFB-DEAL_ONF_Coli'!R103+'EnC4_2018-20_MTE_ONF_MIGBio'!R103+'EnC5_2020_DEAL_Titè_IPA Desira'!R103+'Sol1_2018_DEAL_ONF_Lutte IC DSD'!R103+'Sol2_2019_DEAL_ONF_Lutte IC'!R103+'€8-xxxx(AAAA-AAAA)'!R103+'€9-xxxx(AAAA-AAAA)'!R103+'€10-xxxx(AAAA-AAAA)'!R103+'€11-xxxx(AAAA-AAAA)'!R103+'€12-xxxx(AAAA-AAAA)'!R103+'€13-xxxx(AAAA-AAAA)'!R103+'€14-xxxx(AAAA-AAAA)'!R103+'€15-xxxx(AAAA-AAAA)'!R103+'€16-xxxx(AAAA-AAAA)'!R103+'€17-xxxx(AAAA-AAAA)'!R103+'€18-xxxx(AAAA-AAAA)'!R103+'€19-xxxx(AAAA-AAAA)'!R103+'€20-xxxx(AAAA-AAAA)'!R103</f>
        <v>0</v>
      </c>
      <c r="Z103" s="164">
        <f>'EnC1_2017-22_DEAL_ONF_Animation'!S103+'EnC2_2018-22_FEDER_ONF_Conserv'!S103+'EnC3_2019-21_OFB-DEAL_ONF_Coli'!S103+'EnC4_2018-20_MTE_ONF_MIGBio'!S103+'EnC5_2020_DEAL_Titè_IPA Desira'!S103+'Sol1_2018_DEAL_ONF_Lutte IC DSD'!S103+'Sol2_2019_DEAL_ONF_Lutte IC'!S103+'€8-xxxx(AAAA-AAAA)'!S103+'€9-xxxx(AAAA-AAAA)'!S103+'€10-xxxx(AAAA-AAAA)'!S103+'€11-xxxx(AAAA-AAAA)'!S103+'€12-xxxx(AAAA-AAAA)'!S103+'€13-xxxx(AAAA-AAAA)'!S103+'€14-xxxx(AAAA-AAAA)'!S103+'€15-xxxx(AAAA-AAAA)'!S103+'€16-xxxx(AAAA-AAAA)'!S103+'€17-xxxx(AAAA-AAAA)'!S103+'€18-xxxx(AAAA-AAAA)'!S103+'€19-xxxx(AAAA-AAAA)'!S103+'€20-xxxx(AAAA-AAAA)'!S103</f>
        <v>0</v>
      </c>
      <c r="AA103" s="617">
        <f>'EnC1_2017-22_DEAL_ONF_Animation'!T103+'EnC2_2018-22_FEDER_ONF_Conserv'!T103+'EnC3_2019-21_OFB-DEAL_ONF_Coli'!T103+'EnC4_2018-20_MTE_ONF_MIGBio'!T103+'EnC5_2020_DEAL_Titè_IPA Desira'!T103+'Sol1_2018_DEAL_ONF_Lutte IC DSD'!T103+'Sol2_2019_DEAL_ONF_Lutte IC'!T103+'€8-xxxx(AAAA-AAAA)'!T103+'€9-xxxx(AAAA-AAAA)'!T103+'€10-xxxx(AAAA-AAAA)'!T103+'€11-xxxx(AAAA-AAAA)'!T103+'€12-xxxx(AAAA-AAAA)'!T103+'€13-xxxx(AAAA-AAAA)'!T103+'€14-xxxx(AAAA-AAAA)'!T103+'€15-xxxx(AAAA-AAAA)'!T103+'€16-xxxx(AAAA-AAAA)'!T103+'€17-xxxx(AAAA-AAAA)'!T103+'€18-xxxx(AAAA-AAAA)'!T103+'€19-xxxx(AAAA-AAAA)'!T103+'€20-xxxx(AAAA-AAAA)'!T103</f>
        <v>0</v>
      </c>
      <c r="AB103" s="691">
        <f>'EnC1_2017-22_DEAL_ONF_Animation'!U103+'EnC2_2018-22_FEDER_ONF_Conserv'!U103+'EnC3_2019-21_OFB-DEAL_ONF_Coli'!U103+'EnC4_2018-20_MTE_ONF_MIGBio'!U103+'EnC5_2020_DEAL_Titè_IPA Desira'!U103+'Sol1_2018_DEAL_ONF_Lutte IC DSD'!U103+'Sol2_2019_DEAL_ONF_Lutte IC'!U103+'€8-xxxx(AAAA-AAAA)'!U103+'€9-xxxx(AAAA-AAAA)'!U103+'€10-xxxx(AAAA-AAAA)'!U103+'€11-xxxx(AAAA-AAAA)'!U103+'€12-xxxx(AAAA-AAAA)'!U103+'€13-xxxx(AAAA-AAAA)'!U103+'€14-xxxx(AAAA-AAAA)'!U103+'€15-xxxx(AAAA-AAAA)'!U103+'€16-xxxx(AAAA-AAAA)'!U103+'€17-xxxx(AAAA-AAAA)'!U103+'€18-xxxx(AAAA-AAAA)'!U103+'€19-xxxx(AAAA-AAAA)'!U103+'€20-xxxx(AAAA-AAAA)'!U103</f>
        <v>0</v>
      </c>
      <c r="AC103" s="652">
        <f>'EnC1_2017-22_DEAL_ONF_Animation'!V103+'EnC2_2018-22_FEDER_ONF_Conserv'!V103+'EnC3_2019-21_OFB-DEAL_ONF_Coli'!V103+'EnC4_2018-20_MTE_ONF_MIGBio'!V103+'EnC5_2020_DEAL_Titè_IPA Desira'!V103+'Sol1_2018_DEAL_ONF_Lutte IC DSD'!V103+'Sol2_2019_DEAL_ONF_Lutte IC'!V103+'€8-xxxx(AAAA-AAAA)'!V103+'€9-xxxx(AAAA-AAAA)'!V103+'€10-xxxx(AAAA-AAAA)'!V103+'€11-xxxx(AAAA-AAAA)'!V103+'€12-xxxx(AAAA-AAAA)'!V103+'€13-xxxx(AAAA-AAAA)'!V103+'€14-xxxx(AAAA-AAAA)'!V103+'€15-xxxx(AAAA-AAAA)'!V103+'€16-xxxx(AAAA-AAAA)'!V103+'€17-xxxx(AAAA-AAAA)'!V103+'€18-xxxx(AAAA-AAAA)'!V103+'€19-xxxx(AAAA-AAAA)'!V103+'€20-xxxx(AAAA-AAAA)'!V103</f>
        <v>0</v>
      </c>
      <c r="AD103" s="639">
        <f>'EnC1_2017-22_DEAL_ONF_Animation'!W103+'EnC2_2018-22_FEDER_ONF_Conserv'!W103+'EnC3_2019-21_OFB-DEAL_ONF_Coli'!W103+'EnC4_2018-20_MTE_ONF_MIGBio'!W103+'EnC5_2020_DEAL_Titè_IPA Desira'!W103+'Sol1_2018_DEAL_ONF_Lutte IC DSD'!W103+'Sol2_2019_DEAL_ONF_Lutte IC'!W103+'€8-xxxx(AAAA-AAAA)'!W103+'€9-xxxx(AAAA-AAAA)'!W103+'€10-xxxx(AAAA-AAAA)'!W103+'€11-xxxx(AAAA-AAAA)'!W103+'€12-xxxx(AAAA-AAAA)'!W103+'€13-xxxx(AAAA-AAAA)'!W103+'€14-xxxx(AAAA-AAAA)'!W103+'€15-xxxx(AAAA-AAAA)'!W103+'€16-xxxx(AAAA-AAAA)'!W103+'€17-xxxx(AAAA-AAAA)'!W103+'€18-xxxx(AAAA-AAAA)'!W103+'€19-xxxx(AAAA-AAAA)'!W103+'€20-xxxx(AAAA-AAAA)'!W103</f>
        <v>0</v>
      </c>
      <c r="AE103" s="652">
        <f>'EnC1_2017-22_DEAL_ONF_Animation'!X103+'EnC2_2018-22_FEDER_ONF_Conserv'!X103+'EnC3_2019-21_OFB-DEAL_ONF_Coli'!X103+'EnC4_2018-20_MTE_ONF_MIGBio'!X103+'EnC5_2020_DEAL_Titè_IPA Desira'!X103+'Sol1_2018_DEAL_ONF_Lutte IC DSD'!X103+'Sol2_2019_DEAL_ONF_Lutte IC'!X103+'€8-xxxx(AAAA-AAAA)'!X103+'€9-xxxx(AAAA-AAAA)'!X103+'€10-xxxx(AAAA-AAAA)'!X103+'€11-xxxx(AAAA-AAAA)'!X103+'€12-xxxx(AAAA-AAAA)'!X103+'€13-xxxx(AAAA-AAAA)'!X103+'€14-xxxx(AAAA-AAAA)'!X103+'€15-xxxx(AAAA-AAAA)'!X103+'€16-xxxx(AAAA-AAAA)'!X103+'€17-xxxx(AAAA-AAAA)'!X103+'€18-xxxx(AAAA-AAAA)'!X103+'€19-xxxx(AAAA-AAAA)'!X103+'€20-xxxx(AAAA-AAAA)'!X103</f>
        <v>0</v>
      </c>
      <c r="AF103" s="620">
        <f>'EnC1_2017-22_DEAL_ONF_Animation'!Y103+'EnC2_2018-22_FEDER_ONF_Conserv'!Y103+'EnC3_2019-21_OFB-DEAL_ONF_Coli'!Y103+'EnC4_2018-20_MTE_ONF_MIGBio'!Y103+'EnC5_2020_DEAL_Titè_IPA Desira'!Y103+'Sol1_2018_DEAL_ONF_Lutte IC DSD'!Y103+'Sol2_2019_DEAL_ONF_Lutte IC'!Y103+'€8-xxxx(AAAA-AAAA)'!Y103+'€9-xxxx(AAAA-AAAA)'!Y103+'€10-xxxx(AAAA-AAAA)'!Y103+'€11-xxxx(AAAA-AAAA)'!Y103+'€12-xxxx(AAAA-AAAA)'!Y103+'€13-xxxx(AAAA-AAAA)'!Y103+'€14-xxxx(AAAA-AAAA)'!Y103+'€15-xxxx(AAAA-AAAA)'!Y103+'€16-xxxx(AAAA-AAAA)'!Y103+'€17-xxxx(AAAA-AAAA)'!Y103+'€18-xxxx(AAAA-AAAA)'!Y103+'€19-xxxx(AAAA-AAAA)'!Y103+'€20-xxxx(AAAA-AAAA)'!Y103</f>
        <v>0</v>
      </c>
      <c r="AG103" s="621">
        <f t="shared" si="85"/>
        <v>0</v>
      </c>
      <c r="AH103" s="691">
        <f t="shared" si="86"/>
        <v>0</v>
      </c>
      <c r="AI103" s="652">
        <f t="shared" si="87"/>
        <v>0</v>
      </c>
      <c r="AJ103" s="641">
        <f t="shared" si="88"/>
        <v>0</v>
      </c>
      <c r="AK103" s="652">
        <f t="shared" si="89"/>
        <v>0</v>
      </c>
      <c r="AL103" s="682">
        <f t="shared" si="90"/>
        <v>0</v>
      </c>
      <c r="AM103" s="623">
        <f t="shared" si="91"/>
        <v>0</v>
      </c>
      <c r="AN103" s="692">
        <f t="shared" si="92"/>
        <v>0</v>
      </c>
      <c r="AO103" s="652">
        <f t="shared" si="93"/>
        <v>0</v>
      </c>
      <c r="AP103" s="641">
        <f t="shared" si="94"/>
        <v>0</v>
      </c>
      <c r="AQ103" s="652">
        <f t="shared" si="95"/>
        <v>0</v>
      </c>
      <c r="AR103" s="654">
        <f t="shared" si="96"/>
        <v>0</v>
      </c>
      <c r="AS103" s="44"/>
      <c r="AT103" s="25"/>
      <c r="AU103" s="25"/>
    </row>
    <row r="104" spans="1:47" s="38" customFormat="1" ht="12.5" customHeight="1">
      <c r="A104" s="23"/>
      <c r="B104" s="1116"/>
      <c r="C104" s="1231"/>
      <c r="D104" s="1120"/>
      <c r="E104" s="1166"/>
      <c r="F104" s="1165"/>
      <c r="G104" s="498" t="s">
        <v>109</v>
      </c>
      <c r="H104" s="861"/>
      <c r="I104" s="873"/>
      <c r="J104" s="859"/>
      <c r="K104" s="844"/>
      <c r="L104" s="859"/>
      <c r="M104" s="860"/>
      <c r="N104" s="498" t="s">
        <v>109</v>
      </c>
      <c r="O104" s="212">
        <f>'EnC1_2017-22_DEAL_ONF_Animation'!H104+'EnC2_2018-22_FEDER_ONF_Conserv'!H104+'EnC3_2019-21_OFB-DEAL_ONF_Coli'!H104+'EnC4_2018-20_MTE_ONF_MIGBio'!H104+'EnC5_2020_DEAL_Titè_IPA Desira'!H104+'Sol1_2018_DEAL_ONF_Lutte IC DSD'!H104+'Sol2_2019_DEAL_ONF_Lutte IC'!H104+'€8-xxxx(AAAA-AAAA)'!H104+'€9-xxxx(AAAA-AAAA)'!H104+'€10-xxxx(AAAA-AAAA)'!H104+'€11-xxxx(AAAA-AAAA)'!H104+'€12-xxxx(AAAA-AAAA)'!H104+'€13-xxxx(AAAA-AAAA)'!H104+'€14-xxxx(AAAA-AAAA)'!H104+'€15-xxxx(AAAA-AAAA)'!H104+'€16-xxxx(AAAA-AAAA)'!H104+'€17-xxxx(AAAA-AAAA)'!H104+'€18-xxxx(AAAA-AAAA)'!H104+'€19-xxxx(AAAA-AAAA)'!H104+'€20-xxxx(AAAA-AAAA)'!H104</f>
        <v>0</v>
      </c>
      <c r="P104" s="242">
        <f>'EnC1_2017-22_DEAL_ONF_Animation'!I104+'EnC2_2018-22_FEDER_ONF_Conserv'!I104+'EnC3_2019-21_OFB-DEAL_ONF_Coli'!I104+'EnC4_2018-20_MTE_ONF_MIGBio'!I104+'EnC5_2020_DEAL_Titè_IPA Desira'!I104+'Sol1_2018_DEAL_ONF_Lutte IC DSD'!I104+'Sol2_2019_DEAL_ONF_Lutte IC'!I104+'€8-xxxx(AAAA-AAAA)'!I104+'€9-xxxx(AAAA-AAAA)'!I104+'€10-xxxx(AAAA-AAAA)'!I104+'€11-xxxx(AAAA-AAAA)'!I104+'€12-xxxx(AAAA-AAAA)'!I104+'€13-xxxx(AAAA-AAAA)'!I104+'€14-xxxx(AAAA-AAAA)'!I104+'€15-xxxx(AAAA-AAAA)'!I104+'€16-xxxx(AAAA-AAAA)'!I104+'€17-xxxx(AAAA-AAAA)'!I104+'€18-xxxx(AAAA-AAAA)'!I104+'€19-xxxx(AAAA-AAAA)'!I104+'€20-xxxx(AAAA-AAAA)'!I104</f>
        <v>0</v>
      </c>
      <c r="Q104" s="167">
        <f>'EnC1_2017-22_DEAL_ONF_Animation'!J104+'EnC2_2018-22_FEDER_ONF_Conserv'!J104+'EnC3_2019-21_OFB-DEAL_ONF_Coli'!J104+'EnC4_2018-20_MTE_ONF_MIGBio'!J104+'EnC5_2020_DEAL_Titè_IPA Desira'!J104+'Sol1_2018_DEAL_ONF_Lutte IC DSD'!J104+'Sol2_2019_DEAL_ONF_Lutte IC'!J104+'€8-xxxx(AAAA-AAAA)'!J104+'€9-xxxx(AAAA-AAAA)'!J104+'€10-xxxx(AAAA-AAAA)'!J104+'€11-xxxx(AAAA-AAAA)'!J104+'€12-xxxx(AAAA-AAAA)'!J104+'€13-xxxx(AAAA-AAAA)'!J104+'€14-xxxx(AAAA-AAAA)'!J104+'€15-xxxx(AAAA-AAAA)'!J104+'€16-xxxx(AAAA-AAAA)'!J104+'€17-xxxx(AAAA-AAAA)'!J104+'€18-xxxx(AAAA-AAAA)'!J104+'€19-xxxx(AAAA-AAAA)'!J104+'€20-xxxx(AAAA-AAAA)'!J104</f>
        <v>0</v>
      </c>
      <c r="R104" s="221">
        <f>'EnC1_2017-22_DEAL_ONF_Animation'!K104+'EnC2_2018-22_FEDER_ONF_Conserv'!K104+'EnC3_2019-21_OFB-DEAL_ONF_Coli'!K104+'EnC4_2018-20_MTE_ONF_MIGBio'!K104+'EnC5_2020_DEAL_Titè_IPA Desira'!K104+'Sol1_2018_DEAL_ONF_Lutte IC DSD'!K104+'Sol2_2019_DEAL_ONF_Lutte IC'!K104+'€8-xxxx(AAAA-AAAA)'!K104+'€9-xxxx(AAAA-AAAA)'!K104+'€10-xxxx(AAAA-AAAA)'!K104+'€11-xxxx(AAAA-AAAA)'!K104+'€12-xxxx(AAAA-AAAA)'!K104+'€13-xxxx(AAAA-AAAA)'!K104+'€14-xxxx(AAAA-AAAA)'!K104+'€15-xxxx(AAAA-AAAA)'!K104+'€16-xxxx(AAAA-AAAA)'!K104+'€17-xxxx(AAAA-AAAA)'!K104+'€18-xxxx(AAAA-AAAA)'!K104+'€19-xxxx(AAAA-AAAA)'!K104+'€20-xxxx(AAAA-AAAA)'!K104</f>
        <v>0</v>
      </c>
      <c r="S104" s="167">
        <f>'EnC1_2017-22_DEAL_ONF_Animation'!L104+'EnC2_2018-22_FEDER_ONF_Conserv'!L104+'EnC3_2019-21_OFB-DEAL_ONF_Coli'!L104+'EnC4_2018-20_MTE_ONF_MIGBio'!L104+'EnC5_2020_DEAL_Titè_IPA Desira'!L104+'Sol1_2018_DEAL_ONF_Lutte IC DSD'!L104+'Sol2_2019_DEAL_ONF_Lutte IC'!L104+'€8-xxxx(AAAA-AAAA)'!L104+'€9-xxxx(AAAA-AAAA)'!L104+'€10-xxxx(AAAA-AAAA)'!L104+'€11-xxxx(AAAA-AAAA)'!L104+'€12-xxxx(AAAA-AAAA)'!L104+'€13-xxxx(AAAA-AAAA)'!L104+'€14-xxxx(AAAA-AAAA)'!L104+'€15-xxxx(AAAA-AAAA)'!L104+'€16-xxxx(AAAA-AAAA)'!L104+'€17-xxxx(AAAA-AAAA)'!L104+'€18-xxxx(AAAA-AAAA)'!L104+'€19-xxxx(AAAA-AAAA)'!L104+'€20-xxxx(AAAA-AAAA)'!L104</f>
        <v>0</v>
      </c>
      <c r="T104" s="214">
        <f>'EnC1_2017-22_DEAL_ONF_Animation'!M104+'EnC2_2018-22_FEDER_ONF_Conserv'!M104+'EnC3_2019-21_OFB-DEAL_ONF_Coli'!M104+'EnC4_2018-20_MTE_ONF_MIGBio'!M104+'EnC5_2020_DEAL_Titè_IPA Desira'!M104+'Sol1_2018_DEAL_ONF_Lutte IC DSD'!M104+'Sol2_2019_DEAL_ONF_Lutte IC'!M104+'€8-xxxx(AAAA-AAAA)'!M104+'€9-xxxx(AAAA-AAAA)'!M104+'€10-xxxx(AAAA-AAAA)'!M104+'€11-xxxx(AAAA-AAAA)'!M104+'€12-xxxx(AAAA-AAAA)'!M104+'€13-xxxx(AAAA-AAAA)'!M104+'€14-xxxx(AAAA-AAAA)'!M104+'€15-xxxx(AAAA-AAAA)'!M104+'€16-xxxx(AAAA-AAAA)'!M104+'€17-xxxx(AAAA-AAAA)'!M104+'€18-xxxx(AAAA-AAAA)'!M104+'€19-xxxx(AAAA-AAAA)'!M104+'€20-xxxx(AAAA-AAAA)'!M104</f>
        <v>0</v>
      </c>
      <c r="U104" s="212">
        <f>'EnC1_2017-22_DEAL_ONF_Animation'!N104+'EnC2_2018-22_FEDER_ONF_Conserv'!N104+'EnC3_2019-21_OFB-DEAL_ONF_Coli'!N104+'EnC4_2018-20_MTE_ONF_MIGBio'!N104+'EnC5_2020_DEAL_Titè_IPA Desira'!N104+'Sol1_2018_DEAL_ONF_Lutte IC DSD'!N104+'Sol2_2019_DEAL_ONF_Lutte IC'!N104+'€8-xxxx(AAAA-AAAA)'!N104+'€9-xxxx(AAAA-AAAA)'!N104+'€10-xxxx(AAAA-AAAA)'!N104+'€11-xxxx(AAAA-AAAA)'!N104+'€12-xxxx(AAAA-AAAA)'!N104+'€13-xxxx(AAAA-AAAA)'!N104+'€14-xxxx(AAAA-AAAA)'!N104+'€15-xxxx(AAAA-AAAA)'!N104+'€16-xxxx(AAAA-AAAA)'!N104+'€17-xxxx(AAAA-AAAA)'!N104+'€18-xxxx(AAAA-AAAA)'!N104+'€19-xxxx(AAAA-AAAA)'!N104+'€20-xxxx(AAAA-AAAA)'!N104</f>
        <v>0</v>
      </c>
      <c r="V104" s="242">
        <f>'EnC1_2017-22_DEAL_ONF_Animation'!O104+'EnC2_2018-22_FEDER_ONF_Conserv'!O104+'EnC3_2019-21_OFB-DEAL_ONF_Coli'!O104+'EnC4_2018-20_MTE_ONF_MIGBio'!O104+'EnC5_2020_DEAL_Titè_IPA Desira'!O104+'Sol1_2018_DEAL_ONF_Lutte IC DSD'!O104+'Sol2_2019_DEAL_ONF_Lutte IC'!O104+'€8-xxxx(AAAA-AAAA)'!O104+'€9-xxxx(AAAA-AAAA)'!O104+'€10-xxxx(AAAA-AAAA)'!O104+'€11-xxxx(AAAA-AAAA)'!O104+'€12-xxxx(AAAA-AAAA)'!O104+'€13-xxxx(AAAA-AAAA)'!O104+'€14-xxxx(AAAA-AAAA)'!O104+'€15-xxxx(AAAA-AAAA)'!O104+'€16-xxxx(AAAA-AAAA)'!O104+'€17-xxxx(AAAA-AAAA)'!O104+'€18-xxxx(AAAA-AAAA)'!O104+'€19-xxxx(AAAA-AAAA)'!O104+'€20-xxxx(AAAA-AAAA)'!O104</f>
        <v>0</v>
      </c>
      <c r="W104" s="167">
        <f>'EnC1_2017-22_DEAL_ONF_Animation'!P104+'EnC2_2018-22_FEDER_ONF_Conserv'!P104+'EnC3_2019-21_OFB-DEAL_ONF_Coli'!P104+'EnC4_2018-20_MTE_ONF_MIGBio'!P104+'EnC5_2020_DEAL_Titè_IPA Desira'!P104+'Sol1_2018_DEAL_ONF_Lutte IC DSD'!P104+'Sol2_2019_DEAL_ONF_Lutte IC'!P104+'€8-xxxx(AAAA-AAAA)'!P104+'€9-xxxx(AAAA-AAAA)'!P104+'€10-xxxx(AAAA-AAAA)'!P104+'€11-xxxx(AAAA-AAAA)'!P104+'€12-xxxx(AAAA-AAAA)'!P104+'€13-xxxx(AAAA-AAAA)'!P104+'€14-xxxx(AAAA-AAAA)'!P104+'€15-xxxx(AAAA-AAAA)'!P104+'€16-xxxx(AAAA-AAAA)'!P104+'€17-xxxx(AAAA-AAAA)'!P104+'€18-xxxx(AAAA-AAAA)'!P104+'€19-xxxx(AAAA-AAAA)'!P104+'€20-xxxx(AAAA-AAAA)'!P104</f>
        <v>0</v>
      </c>
      <c r="X104" s="221">
        <f>'EnC1_2017-22_DEAL_ONF_Animation'!Q104+'EnC2_2018-22_FEDER_ONF_Conserv'!Q104+'EnC3_2019-21_OFB-DEAL_ONF_Coli'!Q104+'EnC4_2018-20_MTE_ONF_MIGBio'!Q104+'EnC5_2020_DEAL_Titè_IPA Desira'!Q104+'Sol1_2018_DEAL_ONF_Lutte IC DSD'!Q104+'Sol2_2019_DEAL_ONF_Lutte IC'!Q104+'€8-xxxx(AAAA-AAAA)'!Q104+'€9-xxxx(AAAA-AAAA)'!Q104+'€10-xxxx(AAAA-AAAA)'!Q104+'€11-xxxx(AAAA-AAAA)'!Q104+'€12-xxxx(AAAA-AAAA)'!Q104+'€13-xxxx(AAAA-AAAA)'!Q104+'€14-xxxx(AAAA-AAAA)'!Q104+'€15-xxxx(AAAA-AAAA)'!Q104+'€16-xxxx(AAAA-AAAA)'!Q104+'€17-xxxx(AAAA-AAAA)'!Q104+'€18-xxxx(AAAA-AAAA)'!Q104+'€19-xxxx(AAAA-AAAA)'!Q104+'€20-xxxx(AAAA-AAAA)'!Q104</f>
        <v>0</v>
      </c>
      <c r="Y104" s="167">
        <f>'EnC1_2017-22_DEAL_ONF_Animation'!R104+'EnC2_2018-22_FEDER_ONF_Conserv'!R104+'EnC3_2019-21_OFB-DEAL_ONF_Coli'!R104+'EnC4_2018-20_MTE_ONF_MIGBio'!R104+'EnC5_2020_DEAL_Titè_IPA Desira'!R104+'Sol1_2018_DEAL_ONF_Lutte IC DSD'!R104+'Sol2_2019_DEAL_ONF_Lutte IC'!R104+'€8-xxxx(AAAA-AAAA)'!R104+'€9-xxxx(AAAA-AAAA)'!R104+'€10-xxxx(AAAA-AAAA)'!R104+'€11-xxxx(AAAA-AAAA)'!R104+'€12-xxxx(AAAA-AAAA)'!R104+'€13-xxxx(AAAA-AAAA)'!R104+'€14-xxxx(AAAA-AAAA)'!R104+'€15-xxxx(AAAA-AAAA)'!R104+'€16-xxxx(AAAA-AAAA)'!R104+'€17-xxxx(AAAA-AAAA)'!R104+'€18-xxxx(AAAA-AAAA)'!R104+'€19-xxxx(AAAA-AAAA)'!R104+'€20-xxxx(AAAA-AAAA)'!R104</f>
        <v>0</v>
      </c>
      <c r="Z104" s="168">
        <f>'EnC1_2017-22_DEAL_ONF_Animation'!S104+'EnC2_2018-22_FEDER_ONF_Conserv'!S104+'EnC3_2019-21_OFB-DEAL_ONF_Coli'!S104+'EnC4_2018-20_MTE_ONF_MIGBio'!S104+'EnC5_2020_DEAL_Titè_IPA Desira'!S104+'Sol1_2018_DEAL_ONF_Lutte IC DSD'!S104+'Sol2_2019_DEAL_ONF_Lutte IC'!S104+'€8-xxxx(AAAA-AAAA)'!S104+'€9-xxxx(AAAA-AAAA)'!S104+'€10-xxxx(AAAA-AAAA)'!S104+'€11-xxxx(AAAA-AAAA)'!S104+'€12-xxxx(AAAA-AAAA)'!S104+'€13-xxxx(AAAA-AAAA)'!S104+'€14-xxxx(AAAA-AAAA)'!S104+'€15-xxxx(AAAA-AAAA)'!S104+'€16-xxxx(AAAA-AAAA)'!S104+'€17-xxxx(AAAA-AAAA)'!S104+'€18-xxxx(AAAA-AAAA)'!S104+'€19-xxxx(AAAA-AAAA)'!S104+'€20-xxxx(AAAA-AAAA)'!S104</f>
        <v>0</v>
      </c>
      <c r="AA104" s="625">
        <f>'EnC1_2017-22_DEAL_ONF_Animation'!T104+'EnC2_2018-22_FEDER_ONF_Conserv'!T104+'EnC3_2019-21_OFB-DEAL_ONF_Coli'!T104+'EnC4_2018-20_MTE_ONF_MIGBio'!T104+'EnC5_2020_DEAL_Titè_IPA Desira'!T104+'Sol1_2018_DEAL_ONF_Lutte IC DSD'!T104+'Sol2_2019_DEAL_ONF_Lutte IC'!T104+'€8-xxxx(AAAA-AAAA)'!T104+'€9-xxxx(AAAA-AAAA)'!T104+'€10-xxxx(AAAA-AAAA)'!T104+'€11-xxxx(AAAA-AAAA)'!T104+'€12-xxxx(AAAA-AAAA)'!T104+'€13-xxxx(AAAA-AAAA)'!T104+'€14-xxxx(AAAA-AAAA)'!T104+'€15-xxxx(AAAA-AAAA)'!T104+'€16-xxxx(AAAA-AAAA)'!T104+'€17-xxxx(AAAA-AAAA)'!T104+'€18-xxxx(AAAA-AAAA)'!T104+'€19-xxxx(AAAA-AAAA)'!T104+'€20-xxxx(AAAA-AAAA)'!T104</f>
        <v>0</v>
      </c>
      <c r="AB104" s="705">
        <f>'EnC1_2017-22_DEAL_ONF_Animation'!U104+'EnC2_2018-22_FEDER_ONF_Conserv'!U104+'EnC3_2019-21_OFB-DEAL_ONF_Coli'!U104+'EnC4_2018-20_MTE_ONF_MIGBio'!U104+'EnC5_2020_DEAL_Titè_IPA Desira'!U104+'Sol1_2018_DEAL_ONF_Lutte IC DSD'!U104+'Sol2_2019_DEAL_ONF_Lutte IC'!U104+'€8-xxxx(AAAA-AAAA)'!U104+'€9-xxxx(AAAA-AAAA)'!U104+'€10-xxxx(AAAA-AAAA)'!U104+'€11-xxxx(AAAA-AAAA)'!U104+'€12-xxxx(AAAA-AAAA)'!U104+'€13-xxxx(AAAA-AAAA)'!U104+'€14-xxxx(AAAA-AAAA)'!U104+'€15-xxxx(AAAA-AAAA)'!U104+'€16-xxxx(AAAA-AAAA)'!U104+'€17-xxxx(AAAA-AAAA)'!U104+'€18-xxxx(AAAA-AAAA)'!U104+'€19-xxxx(AAAA-AAAA)'!U104+'€20-xxxx(AAAA-AAAA)'!U104</f>
        <v>0</v>
      </c>
      <c r="AC104" s="627">
        <f>'EnC1_2017-22_DEAL_ONF_Animation'!V104+'EnC2_2018-22_FEDER_ONF_Conserv'!V104+'EnC3_2019-21_OFB-DEAL_ONF_Coli'!V104+'EnC4_2018-20_MTE_ONF_MIGBio'!V104+'EnC5_2020_DEAL_Titè_IPA Desira'!V104+'Sol1_2018_DEAL_ONF_Lutte IC DSD'!V104+'Sol2_2019_DEAL_ONF_Lutte IC'!V104+'€8-xxxx(AAAA-AAAA)'!V104+'€9-xxxx(AAAA-AAAA)'!V104+'€10-xxxx(AAAA-AAAA)'!V104+'€11-xxxx(AAAA-AAAA)'!V104+'€12-xxxx(AAAA-AAAA)'!V104+'€13-xxxx(AAAA-AAAA)'!V104+'€14-xxxx(AAAA-AAAA)'!V104+'€15-xxxx(AAAA-AAAA)'!V104+'€16-xxxx(AAAA-AAAA)'!V104+'€17-xxxx(AAAA-AAAA)'!V104+'€18-xxxx(AAAA-AAAA)'!V104+'€19-xxxx(AAAA-AAAA)'!V104+'€20-xxxx(AAAA-AAAA)'!V104</f>
        <v>0</v>
      </c>
      <c r="AD104" s="644">
        <f>'EnC1_2017-22_DEAL_ONF_Animation'!W104+'EnC2_2018-22_FEDER_ONF_Conserv'!W104+'EnC3_2019-21_OFB-DEAL_ONF_Coli'!W104+'EnC4_2018-20_MTE_ONF_MIGBio'!W104+'EnC5_2020_DEAL_Titè_IPA Desira'!W104+'Sol1_2018_DEAL_ONF_Lutte IC DSD'!W104+'Sol2_2019_DEAL_ONF_Lutte IC'!W104+'€8-xxxx(AAAA-AAAA)'!W104+'€9-xxxx(AAAA-AAAA)'!W104+'€10-xxxx(AAAA-AAAA)'!W104+'€11-xxxx(AAAA-AAAA)'!W104+'€12-xxxx(AAAA-AAAA)'!W104+'€13-xxxx(AAAA-AAAA)'!W104+'€14-xxxx(AAAA-AAAA)'!W104+'€15-xxxx(AAAA-AAAA)'!W104+'€16-xxxx(AAAA-AAAA)'!W104+'€17-xxxx(AAAA-AAAA)'!W104+'€18-xxxx(AAAA-AAAA)'!W104+'€19-xxxx(AAAA-AAAA)'!W104+'€20-xxxx(AAAA-AAAA)'!W104</f>
        <v>0</v>
      </c>
      <c r="AE104" s="627">
        <f>'EnC1_2017-22_DEAL_ONF_Animation'!X104+'EnC2_2018-22_FEDER_ONF_Conserv'!X104+'EnC3_2019-21_OFB-DEAL_ONF_Coli'!X104+'EnC4_2018-20_MTE_ONF_MIGBio'!X104+'EnC5_2020_DEAL_Titè_IPA Desira'!X104+'Sol1_2018_DEAL_ONF_Lutte IC DSD'!X104+'Sol2_2019_DEAL_ONF_Lutte IC'!X104+'€8-xxxx(AAAA-AAAA)'!X104+'€9-xxxx(AAAA-AAAA)'!X104+'€10-xxxx(AAAA-AAAA)'!X104+'€11-xxxx(AAAA-AAAA)'!X104+'€12-xxxx(AAAA-AAAA)'!X104+'€13-xxxx(AAAA-AAAA)'!X104+'€14-xxxx(AAAA-AAAA)'!X104+'€15-xxxx(AAAA-AAAA)'!X104+'€16-xxxx(AAAA-AAAA)'!X104+'€17-xxxx(AAAA-AAAA)'!X104+'€18-xxxx(AAAA-AAAA)'!X104+'€19-xxxx(AAAA-AAAA)'!X104+'€20-xxxx(AAAA-AAAA)'!X104</f>
        <v>0</v>
      </c>
      <c r="AF104" s="628">
        <f>'EnC1_2017-22_DEAL_ONF_Animation'!Y104+'EnC2_2018-22_FEDER_ONF_Conserv'!Y104+'EnC3_2019-21_OFB-DEAL_ONF_Coli'!Y104+'EnC4_2018-20_MTE_ONF_MIGBio'!Y104+'EnC5_2020_DEAL_Titè_IPA Desira'!Y104+'Sol1_2018_DEAL_ONF_Lutte IC DSD'!Y104+'Sol2_2019_DEAL_ONF_Lutte IC'!Y104+'€8-xxxx(AAAA-AAAA)'!Y104+'€9-xxxx(AAAA-AAAA)'!Y104+'€10-xxxx(AAAA-AAAA)'!Y104+'€11-xxxx(AAAA-AAAA)'!Y104+'€12-xxxx(AAAA-AAAA)'!Y104+'€13-xxxx(AAAA-AAAA)'!Y104+'€14-xxxx(AAAA-AAAA)'!Y104+'€15-xxxx(AAAA-AAAA)'!Y104+'€16-xxxx(AAAA-AAAA)'!Y104+'€17-xxxx(AAAA-AAAA)'!Y104+'€18-xxxx(AAAA-AAAA)'!Y104+'€19-xxxx(AAAA-AAAA)'!Y104+'€20-xxxx(AAAA-AAAA)'!Y104</f>
        <v>0</v>
      </c>
      <c r="AG104" s="629">
        <f t="shared" si="85"/>
        <v>0</v>
      </c>
      <c r="AH104" s="705">
        <f t="shared" si="86"/>
        <v>0</v>
      </c>
      <c r="AI104" s="652">
        <f t="shared" si="87"/>
        <v>0</v>
      </c>
      <c r="AJ104" s="646">
        <f t="shared" si="88"/>
        <v>0</v>
      </c>
      <c r="AK104" s="652">
        <f t="shared" si="89"/>
        <v>0</v>
      </c>
      <c r="AL104" s="682">
        <f t="shared" si="90"/>
        <v>0</v>
      </c>
      <c r="AM104" s="632">
        <f t="shared" si="91"/>
        <v>0</v>
      </c>
      <c r="AN104" s="692">
        <f t="shared" si="92"/>
        <v>0</v>
      </c>
      <c r="AO104" s="652">
        <f t="shared" si="93"/>
        <v>0</v>
      </c>
      <c r="AP104" s="646">
        <f t="shared" si="94"/>
        <v>0</v>
      </c>
      <c r="AQ104" s="652">
        <f t="shared" si="95"/>
        <v>0</v>
      </c>
      <c r="AR104" s="654">
        <f t="shared" si="96"/>
        <v>0</v>
      </c>
      <c r="AS104" s="45"/>
      <c r="AT104" s="25"/>
      <c r="AU104" s="25"/>
    </row>
    <row r="105" spans="1:47" s="38" customFormat="1" ht="13" customHeight="1">
      <c r="A105" s="23"/>
      <c r="B105" s="1116"/>
      <c r="C105" s="1231"/>
      <c r="D105" s="1127" t="s">
        <v>45</v>
      </c>
      <c r="E105" s="1163" t="s">
        <v>85</v>
      </c>
      <c r="F105" s="1136">
        <v>2</v>
      </c>
      <c r="G105" s="496" t="s">
        <v>106</v>
      </c>
      <c r="H105" s="866">
        <v>0</v>
      </c>
      <c r="I105" s="832"/>
      <c r="J105" s="862"/>
      <c r="K105" s="840"/>
      <c r="L105" s="862"/>
      <c r="M105" s="841"/>
      <c r="N105" s="496" t="s">
        <v>106</v>
      </c>
      <c r="O105" s="206">
        <f>'EnC1_2017-22_DEAL_ONF_Animation'!H105+'EnC2_2018-22_FEDER_ONF_Conserv'!H105+'EnC3_2019-21_OFB-DEAL_ONF_Coli'!H105+'EnC4_2018-20_MTE_ONF_MIGBio'!H105+'EnC5_2020_DEAL_Titè_IPA Desira'!H105+'Sol1_2018_DEAL_ONF_Lutte IC DSD'!H105+'Sol2_2019_DEAL_ONF_Lutte IC'!H105+'€8-xxxx(AAAA-AAAA)'!H105+'€9-xxxx(AAAA-AAAA)'!H105+'€10-xxxx(AAAA-AAAA)'!H105+'€11-xxxx(AAAA-AAAA)'!H105+'€12-xxxx(AAAA-AAAA)'!H105+'€13-xxxx(AAAA-AAAA)'!H105+'€14-xxxx(AAAA-AAAA)'!H105+'€15-xxxx(AAAA-AAAA)'!H105+'€16-xxxx(AAAA-AAAA)'!H105+'€17-xxxx(AAAA-AAAA)'!H105+'€18-xxxx(AAAA-AAAA)'!H105+'€19-xxxx(AAAA-AAAA)'!H105+'€20-xxxx(AAAA-AAAA)'!H105</f>
        <v>0</v>
      </c>
      <c r="P105" s="207">
        <f>'EnC1_2017-22_DEAL_ONF_Animation'!I105+'EnC2_2018-22_FEDER_ONF_Conserv'!I105+'EnC3_2019-21_OFB-DEAL_ONF_Coli'!I105+'EnC4_2018-20_MTE_ONF_MIGBio'!I105+'EnC5_2020_DEAL_Titè_IPA Desira'!I105+'Sol1_2018_DEAL_ONF_Lutte IC DSD'!I105+'Sol2_2019_DEAL_ONF_Lutte IC'!I105+'€8-xxxx(AAAA-AAAA)'!I105+'€9-xxxx(AAAA-AAAA)'!I105+'€10-xxxx(AAAA-AAAA)'!I105+'€11-xxxx(AAAA-AAAA)'!I105+'€12-xxxx(AAAA-AAAA)'!I105+'€13-xxxx(AAAA-AAAA)'!I105+'€14-xxxx(AAAA-AAAA)'!I105+'€15-xxxx(AAAA-AAAA)'!I105+'€16-xxxx(AAAA-AAAA)'!I105+'€17-xxxx(AAAA-AAAA)'!I105+'€18-xxxx(AAAA-AAAA)'!I105+'€19-xxxx(AAAA-AAAA)'!I105+'€20-xxxx(AAAA-AAAA)'!I105</f>
        <v>0</v>
      </c>
      <c r="Q105" s="159">
        <f>'EnC1_2017-22_DEAL_ONF_Animation'!J105+'EnC2_2018-22_FEDER_ONF_Conserv'!J105+'EnC3_2019-21_OFB-DEAL_ONF_Coli'!J105+'EnC4_2018-20_MTE_ONF_MIGBio'!J105+'EnC5_2020_DEAL_Titè_IPA Desira'!J105+'Sol1_2018_DEAL_ONF_Lutte IC DSD'!J105+'Sol2_2019_DEAL_ONF_Lutte IC'!J105+'€8-xxxx(AAAA-AAAA)'!J105+'€9-xxxx(AAAA-AAAA)'!J105+'€10-xxxx(AAAA-AAAA)'!J105+'€11-xxxx(AAAA-AAAA)'!J105+'€12-xxxx(AAAA-AAAA)'!J105+'€13-xxxx(AAAA-AAAA)'!J105+'€14-xxxx(AAAA-AAAA)'!J105+'€15-xxxx(AAAA-AAAA)'!J105+'€16-xxxx(AAAA-AAAA)'!J105+'€17-xxxx(AAAA-AAAA)'!J105+'€18-xxxx(AAAA-AAAA)'!J105+'€19-xxxx(AAAA-AAAA)'!J105+'€20-xxxx(AAAA-AAAA)'!J105</f>
        <v>0</v>
      </c>
      <c r="R105" s="215">
        <f>'EnC1_2017-22_DEAL_ONF_Animation'!K105+'EnC2_2018-22_FEDER_ONF_Conserv'!K105+'EnC3_2019-21_OFB-DEAL_ONF_Coli'!K105+'EnC4_2018-20_MTE_ONF_MIGBio'!K105+'EnC5_2020_DEAL_Titè_IPA Desira'!K105+'Sol1_2018_DEAL_ONF_Lutte IC DSD'!K105+'Sol2_2019_DEAL_ONF_Lutte IC'!K105+'€8-xxxx(AAAA-AAAA)'!K105+'€9-xxxx(AAAA-AAAA)'!K105+'€10-xxxx(AAAA-AAAA)'!K105+'€11-xxxx(AAAA-AAAA)'!K105+'€12-xxxx(AAAA-AAAA)'!K105+'€13-xxxx(AAAA-AAAA)'!K105+'€14-xxxx(AAAA-AAAA)'!K105+'€15-xxxx(AAAA-AAAA)'!K105+'€16-xxxx(AAAA-AAAA)'!K105+'€17-xxxx(AAAA-AAAA)'!K105+'€18-xxxx(AAAA-AAAA)'!K105+'€19-xxxx(AAAA-AAAA)'!K105+'€20-xxxx(AAAA-AAAA)'!K105</f>
        <v>0</v>
      </c>
      <c r="S105" s="159">
        <f>'EnC1_2017-22_DEAL_ONF_Animation'!L105+'EnC2_2018-22_FEDER_ONF_Conserv'!L105+'EnC3_2019-21_OFB-DEAL_ONF_Coli'!L105+'EnC4_2018-20_MTE_ONF_MIGBio'!L105+'EnC5_2020_DEAL_Titè_IPA Desira'!L105+'Sol1_2018_DEAL_ONF_Lutte IC DSD'!L105+'Sol2_2019_DEAL_ONF_Lutte IC'!L105+'€8-xxxx(AAAA-AAAA)'!L105+'€9-xxxx(AAAA-AAAA)'!L105+'€10-xxxx(AAAA-AAAA)'!L105+'€11-xxxx(AAAA-AAAA)'!L105+'€12-xxxx(AAAA-AAAA)'!L105+'€13-xxxx(AAAA-AAAA)'!L105+'€14-xxxx(AAAA-AAAA)'!L105+'€15-xxxx(AAAA-AAAA)'!L105+'€16-xxxx(AAAA-AAAA)'!L105+'€17-xxxx(AAAA-AAAA)'!L105+'€18-xxxx(AAAA-AAAA)'!L105+'€19-xxxx(AAAA-AAAA)'!L105+'€20-xxxx(AAAA-AAAA)'!L105</f>
        <v>0</v>
      </c>
      <c r="T105" s="216">
        <f>'EnC1_2017-22_DEAL_ONF_Animation'!M105+'EnC2_2018-22_FEDER_ONF_Conserv'!M105+'EnC3_2019-21_OFB-DEAL_ONF_Coli'!M105+'EnC4_2018-20_MTE_ONF_MIGBio'!M105+'EnC5_2020_DEAL_Titè_IPA Desira'!M105+'Sol1_2018_DEAL_ONF_Lutte IC DSD'!M105+'Sol2_2019_DEAL_ONF_Lutte IC'!M105+'€8-xxxx(AAAA-AAAA)'!M105+'€9-xxxx(AAAA-AAAA)'!M105+'€10-xxxx(AAAA-AAAA)'!M105+'€11-xxxx(AAAA-AAAA)'!M105+'€12-xxxx(AAAA-AAAA)'!M105+'€13-xxxx(AAAA-AAAA)'!M105+'€14-xxxx(AAAA-AAAA)'!M105+'€15-xxxx(AAAA-AAAA)'!M105+'€16-xxxx(AAAA-AAAA)'!M105+'€17-xxxx(AAAA-AAAA)'!M105+'€18-xxxx(AAAA-AAAA)'!M105+'€19-xxxx(AAAA-AAAA)'!M105+'€20-xxxx(AAAA-AAAA)'!M105</f>
        <v>0</v>
      </c>
      <c r="U105" s="206">
        <f>'EnC1_2017-22_DEAL_ONF_Animation'!N105+'EnC2_2018-22_FEDER_ONF_Conserv'!N105+'EnC3_2019-21_OFB-DEAL_ONF_Coli'!N105+'EnC4_2018-20_MTE_ONF_MIGBio'!N105+'EnC5_2020_DEAL_Titè_IPA Desira'!N105+'Sol1_2018_DEAL_ONF_Lutte IC DSD'!N105+'Sol2_2019_DEAL_ONF_Lutte IC'!N105+'€8-xxxx(AAAA-AAAA)'!N105+'€9-xxxx(AAAA-AAAA)'!N105+'€10-xxxx(AAAA-AAAA)'!N105+'€11-xxxx(AAAA-AAAA)'!N105+'€12-xxxx(AAAA-AAAA)'!N105+'€13-xxxx(AAAA-AAAA)'!N105+'€14-xxxx(AAAA-AAAA)'!N105+'€15-xxxx(AAAA-AAAA)'!N105+'€16-xxxx(AAAA-AAAA)'!N105+'€17-xxxx(AAAA-AAAA)'!N105+'€18-xxxx(AAAA-AAAA)'!N105+'€19-xxxx(AAAA-AAAA)'!N105+'€20-xxxx(AAAA-AAAA)'!N105</f>
        <v>0</v>
      </c>
      <c r="V105" s="207">
        <f>'EnC1_2017-22_DEAL_ONF_Animation'!O105+'EnC2_2018-22_FEDER_ONF_Conserv'!O105+'EnC3_2019-21_OFB-DEAL_ONF_Coli'!O105+'EnC4_2018-20_MTE_ONF_MIGBio'!O105+'EnC5_2020_DEAL_Titè_IPA Desira'!O105+'Sol1_2018_DEAL_ONF_Lutte IC DSD'!O105+'Sol2_2019_DEAL_ONF_Lutte IC'!O105+'€8-xxxx(AAAA-AAAA)'!O105+'€9-xxxx(AAAA-AAAA)'!O105+'€10-xxxx(AAAA-AAAA)'!O105+'€11-xxxx(AAAA-AAAA)'!O105+'€12-xxxx(AAAA-AAAA)'!O105+'€13-xxxx(AAAA-AAAA)'!O105+'€14-xxxx(AAAA-AAAA)'!O105+'€15-xxxx(AAAA-AAAA)'!O105+'€16-xxxx(AAAA-AAAA)'!O105+'€17-xxxx(AAAA-AAAA)'!O105+'€18-xxxx(AAAA-AAAA)'!O105+'€19-xxxx(AAAA-AAAA)'!O105+'€20-xxxx(AAAA-AAAA)'!O105</f>
        <v>0</v>
      </c>
      <c r="W105" s="159">
        <f>'EnC1_2017-22_DEAL_ONF_Animation'!P105+'EnC2_2018-22_FEDER_ONF_Conserv'!P105+'EnC3_2019-21_OFB-DEAL_ONF_Coli'!P105+'EnC4_2018-20_MTE_ONF_MIGBio'!P105+'EnC5_2020_DEAL_Titè_IPA Desira'!P105+'Sol1_2018_DEAL_ONF_Lutte IC DSD'!P105+'Sol2_2019_DEAL_ONF_Lutte IC'!P105+'€8-xxxx(AAAA-AAAA)'!P105+'€9-xxxx(AAAA-AAAA)'!P105+'€10-xxxx(AAAA-AAAA)'!P105+'€11-xxxx(AAAA-AAAA)'!P105+'€12-xxxx(AAAA-AAAA)'!P105+'€13-xxxx(AAAA-AAAA)'!P105+'€14-xxxx(AAAA-AAAA)'!P105+'€15-xxxx(AAAA-AAAA)'!P105+'€16-xxxx(AAAA-AAAA)'!P105+'€17-xxxx(AAAA-AAAA)'!P105+'€18-xxxx(AAAA-AAAA)'!P105+'€19-xxxx(AAAA-AAAA)'!P105+'€20-xxxx(AAAA-AAAA)'!P105</f>
        <v>0</v>
      </c>
      <c r="X105" s="215">
        <f>'EnC1_2017-22_DEAL_ONF_Animation'!Q105+'EnC2_2018-22_FEDER_ONF_Conserv'!Q105+'EnC3_2019-21_OFB-DEAL_ONF_Coli'!Q105+'EnC4_2018-20_MTE_ONF_MIGBio'!Q105+'EnC5_2020_DEAL_Titè_IPA Desira'!Q105+'Sol1_2018_DEAL_ONF_Lutte IC DSD'!Q105+'Sol2_2019_DEAL_ONF_Lutte IC'!Q105+'€8-xxxx(AAAA-AAAA)'!Q105+'€9-xxxx(AAAA-AAAA)'!Q105+'€10-xxxx(AAAA-AAAA)'!Q105+'€11-xxxx(AAAA-AAAA)'!Q105+'€12-xxxx(AAAA-AAAA)'!Q105+'€13-xxxx(AAAA-AAAA)'!Q105+'€14-xxxx(AAAA-AAAA)'!Q105+'€15-xxxx(AAAA-AAAA)'!Q105+'€16-xxxx(AAAA-AAAA)'!Q105+'€17-xxxx(AAAA-AAAA)'!Q105+'€18-xxxx(AAAA-AAAA)'!Q105+'€19-xxxx(AAAA-AAAA)'!Q105+'€20-xxxx(AAAA-AAAA)'!Q105</f>
        <v>0</v>
      </c>
      <c r="Y105" s="159">
        <f>'EnC1_2017-22_DEAL_ONF_Animation'!R105+'EnC2_2018-22_FEDER_ONF_Conserv'!R105+'EnC3_2019-21_OFB-DEAL_ONF_Coli'!R105+'EnC4_2018-20_MTE_ONF_MIGBio'!R105+'EnC5_2020_DEAL_Titè_IPA Desira'!R105+'Sol1_2018_DEAL_ONF_Lutte IC DSD'!R105+'Sol2_2019_DEAL_ONF_Lutte IC'!R105+'€8-xxxx(AAAA-AAAA)'!R105+'€9-xxxx(AAAA-AAAA)'!R105+'€10-xxxx(AAAA-AAAA)'!R105+'€11-xxxx(AAAA-AAAA)'!R105+'€12-xxxx(AAAA-AAAA)'!R105+'€13-xxxx(AAAA-AAAA)'!R105+'€14-xxxx(AAAA-AAAA)'!R105+'€15-xxxx(AAAA-AAAA)'!R105+'€16-xxxx(AAAA-AAAA)'!R105+'€17-xxxx(AAAA-AAAA)'!R105+'€18-xxxx(AAAA-AAAA)'!R105+'€19-xxxx(AAAA-AAAA)'!R105+'€20-xxxx(AAAA-AAAA)'!R105</f>
        <v>0</v>
      </c>
      <c r="Z105" s="217">
        <f>'EnC1_2017-22_DEAL_ONF_Animation'!S105+'EnC2_2018-22_FEDER_ONF_Conserv'!S105+'EnC3_2019-21_OFB-DEAL_ONF_Coli'!S105+'EnC4_2018-20_MTE_ONF_MIGBio'!S105+'EnC5_2020_DEAL_Titè_IPA Desira'!S105+'Sol1_2018_DEAL_ONF_Lutte IC DSD'!S105+'Sol2_2019_DEAL_ONF_Lutte IC'!S105+'€8-xxxx(AAAA-AAAA)'!S105+'€9-xxxx(AAAA-AAAA)'!S105+'€10-xxxx(AAAA-AAAA)'!S105+'€11-xxxx(AAAA-AAAA)'!S105+'€12-xxxx(AAAA-AAAA)'!S105+'€13-xxxx(AAAA-AAAA)'!S105+'€14-xxxx(AAAA-AAAA)'!S105+'€15-xxxx(AAAA-AAAA)'!S105+'€16-xxxx(AAAA-AAAA)'!S105+'€17-xxxx(AAAA-AAAA)'!S105+'€18-xxxx(AAAA-AAAA)'!S105+'€19-xxxx(AAAA-AAAA)'!S105+'€20-xxxx(AAAA-AAAA)'!S105</f>
        <v>0</v>
      </c>
      <c r="AA105" s="609">
        <f>'EnC1_2017-22_DEAL_ONF_Animation'!T105+'EnC2_2018-22_FEDER_ONF_Conserv'!T105+'EnC3_2019-21_OFB-DEAL_ONF_Coli'!T105+'EnC4_2018-20_MTE_ONF_MIGBio'!T105+'EnC5_2020_DEAL_Titè_IPA Desira'!T105+'Sol1_2018_DEAL_ONF_Lutte IC DSD'!T105+'Sol2_2019_DEAL_ONF_Lutte IC'!T105+'€8-xxxx(AAAA-AAAA)'!T105+'€9-xxxx(AAAA-AAAA)'!T105+'€10-xxxx(AAAA-AAAA)'!T105+'€11-xxxx(AAAA-AAAA)'!T105+'€12-xxxx(AAAA-AAAA)'!T105+'€13-xxxx(AAAA-AAAA)'!T105+'€14-xxxx(AAAA-AAAA)'!T105+'€15-xxxx(AAAA-AAAA)'!T105+'€16-xxxx(AAAA-AAAA)'!T105+'€17-xxxx(AAAA-AAAA)'!T105+'€18-xxxx(AAAA-AAAA)'!T105+'€19-xxxx(AAAA-AAAA)'!T105+'€20-xxxx(AAAA-AAAA)'!T105</f>
        <v>0</v>
      </c>
      <c r="AB105" s="610">
        <f>'EnC1_2017-22_DEAL_ONF_Animation'!U105+'EnC2_2018-22_FEDER_ONF_Conserv'!U105+'EnC3_2019-21_OFB-DEAL_ONF_Coli'!U105+'EnC4_2018-20_MTE_ONF_MIGBio'!U105+'EnC5_2020_DEAL_Titè_IPA Desira'!U105+'Sol1_2018_DEAL_ONF_Lutte IC DSD'!U105+'Sol2_2019_DEAL_ONF_Lutte IC'!U105+'€8-xxxx(AAAA-AAAA)'!U105+'€9-xxxx(AAAA-AAAA)'!U105+'€10-xxxx(AAAA-AAAA)'!U105+'€11-xxxx(AAAA-AAAA)'!U105+'€12-xxxx(AAAA-AAAA)'!U105+'€13-xxxx(AAAA-AAAA)'!U105+'€14-xxxx(AAAA-AAAA)'!U105+'€15-xxxx(AAAA-AAAA)'!U105+'€16-xxxx(AAAA-AAAA)'!U105+'€17-xxxx(AAAA-AAAA)'!U105+'€18-xxxx(AAAA-AAAA)'!U105+'€19-xxxx(AAAA-AAAA)'!U105+'€20-xxxx(AAAA-AAAA)'!U105</f>
        <v>0</v>
      </c>
      <c r="AC105" s="649">
        <f>'EnC1_2017-22_DEAL_ONF_Animation'!V105+'EnC2_2018-22_FEDER_ONF_Conserv'!V105+'EnC3_2019-21_OFB-DEAL_ONF_Coli'!V105+'EnC4_2018-20_MTE_ONF_MIGBio'!V105+'EnC5_2020_DEAL_Titè_IPA Desira'!V105+'Sol1_2018_DEAL_ONF_Lutte IC DSD'!V105+'Sol2_2019_DEAL_ONF_Lutte IC'!V105+'€8-xxxx(AAAA-AAAA)'!V105+'€9-xxxx(AAAA-AAAA)'!V105+'€10-xxxx(AAAA-AAAA)'!V105+'€11-xxxx(AAAA-AAAA)'!V105+'€12-xxxx(AAAA-AAAA)'!V105+'€13-xxxx(AAAA-AAAA)'!V105+'€14-xxxx(AAAA-AAAA)'!V105+'€15-xxxx(AAAA-AAAA)'!V105+'€16-xxxx(AAAA-AAAA)'!V105+'€17-xxxx(AAAA-AAAA)'!V105+'€18-xxxx(AAAA-AAAA)'!V105+'€19-xxxx(AAAA-AAAA)'!V105+'€20-xxxx(AAAA-AAAA)'!V105</f>
        <v>0</v>
      </c>
      <c r="AD105" s="634">
        <f>'EnC1_2017-22_DEAL_ONF_Animation'!W105+'EnC2_2018-22_FEDER_ONF_Conserv'!W105+'EnC3_2019-21_OFB-DEAL_ONF_Coli'!W105+'EnC4_2018-20_MTE_ONF_MIGBio'!W105+'EnC5_2020_DEAL_Titè_IPA Desira'!W105+'Sol1_2018_DEAL_ONF_Lutte IC DSD'!W105+'Sol2_2019_DEAL_ONF_Lutte IC'!W105+'€8-xxxx(AAAA-AAAA)'!W105+'€9-xxxx(AAAA-AAAA)'!W105+'€10-xxxx(AAAA-AAAA)'!W105+'€11-xxxx(AAAA-AAAA)'!W105+'€12-xxxx(AAAA-AAAA)'!W105+'€13-xxxx(AAAA-AAAA)'!W105+'€14-xxxx(AAAA-AAAA)'!W105+'€15-xxxx(AAAA-AAAA)'!W105+'€16-xxxx(AAAA-AAAA)'!W105+'€17-xxxx(AAAA-AAAA)'!W105+'€18-xxxx(AAAA-AAAA)'!W105+'€19-xxxx(AAAA-AAAA)'!W105+'€20-xxxx(AAAA-AAAA)'!W105</f>
        <v>0</v>
      </c>
      <c r="AE105" s="649">
        <f>'EnC1_2017-22_DEAL_ONF_Animation'!X105+'EnC2_2018-22_FEDER_ONF_Conserv'!X105+'EnC3_2019-21_OFB-DEAL_ONF_Coli'!X105+'EnC4_2018-20_MTE_ONF_MIGBio'!X105+'EnC5_2020_DEAL_Titè_IPA Desira'!X105+'Sol1_2018_DEAL_ONF_Lutte IC DSD'!X105+'Sol2_2019_DEAL_ONF_Lutte IC'!X105+'€8-xxxx(AAAA-AAAA)'!X105+'€9-xxxx(AAAA-AAAA)'!X105+'€10-xxxx(AAAA-AAAA)'!X105+'€11-xxxx(AAAA-AAAA)'!X105+'€12-xxxx(AAAA-AAAA)'!X105+'€13-xxxx(AAAA-AAAA)'!X105+'€14-xxxx(AAAA-AAAA)'!X105+'€15-xxxx(AAAA-AAAA)'!X105+'€16-xxxx(AAAA-AAAA)'!X105+'€17-xxxx(AAAA-AAAA)'!X105+'€18-xxxx(AAAA-AAAA)'!X105+'€19-xxxx(AAAA-AAAA)'!X105+'€20-xxxx(AAAA-AAAA)'!X105</f>
        <v>0</v>
      </c>
      <c r="AF105" s="217">
        <f>'EnC1_2017-22_DEAL_ONF_Animation'!Y105+'EnC2_2018-22_FEDER_ONF_Conserv'!Y105+'EnC3_2019-21_OFB-DEAL_ONF_Coli'!Y105+'EnC4_2018-20_MTE_ONF_MIGBio'!Y105+'EnC5_2020_DEAL_Titè_IPA Desira'!Y105+'Sol1_2018_DEAL_ONF_Lutte IC DSD'!Y105+'Sol2_2019_DEAL_ONF_Lutte IC'!Y105+'€8-xxxx(AAAA-AAAA)'!Y105+'€9-xxxx(AAAA-AAAA)'!Y105+'€10-xxxx(AAAA-AAAA)'!Y105+'€11-xxxx(AAAA-AAAA)'!Y105+'€12-xxxx(AAAA-AAAA)'!Y105+'€13-xxxx(AAAA-AAAA)'!Y105+'€14-xxxx(AAAA-AAAA)'!Y105+'€15-xxxx(AAAA-AAAA)'!Y105+'€16-xxxx(AAAA-AAAA)'!Y105+'€17-xxxx(AAAA-AAAA)'!Y105+'€18-xxxx(AAAA-AAAA)'!Y105+'€19-xxxx(AAAA-AAAA)'!Y105+'€20-xxxx(AAAA-AAAA)'!Y105</f>
        <v>0</v>
      </c>
      <c r="AG105" s="613">
        <f t="shared" si="85"/>
        <v>0</v>
      </c>
      <c r="AH105" s="614">
        <f t="shared" si="86"/>
        <v>0</v>
      </c>
      <c r="AI105" s="649">
        <f t="shared" si="87"/>
        <v>0</v>
      </c>
      <c r="AJ105" s="636">
        <f t="shared" si="88"/>
        <v>0</v>
      </c>
      <c r="AK105" s="649">
        <f t="shared" si="89"/>
        <v>0</v>
      </c>
      <c r="AL105" s="637">
        <f t="shared" si="90"/>
        <v>0</v>
      </c>
      <c r="AM105" s="615">
        <f t="shared" si="91"/>
        <v>0</v>
      </c>
      <c r="AN105" s="685">
        <f t="shared" si="92"/>
        <v>0</v>
      </c>
      <c r="AO105" s="649">
        <f t="shared" si="93"/>
        <v>0</v>
      </c>
      <c r="AP105" s="636">
        <f t="shared" si="94"/>
        <v>0</v>
      </c>
      <c r="AQ105" s="649">
        <f t="shared" si="95"/>
        <v>0</v>
      </c>
      <c r="AR105" s="638">
        <f t="shared" si="96"/>
        <v>0</v>
      </c>
      <c r="AS105" s="47"/>
      <c r="AT105" s="25"/>
      <c r="AU105" s="25"/>
    </row>
    <row r="106" spans="1:47" s="38" customFormat="1" ht="13" customHeight="1">
      <c r="A106" s="23"/>
      <c r="B106" s="1116"/>
      <c r="C106" s="1231"/>
      <c r="D106" s="1119"/>
      <c r="E106" s="1164"/>
      <c r="F106" s="1135"/>
      <c r="G106" s="497" t="s">
        <v>108</v>
      </c>
      <c r="H106" s="835"/>
      <c r="I106" s="830"/>
      <c r="J106" s="856"/>
      <c r="K106" s="842"/>
      <c r="L106" s="856"/>
      <c r="M106" s="843"/>
      <c r="N106" s="497" t="s">
        <v>108</v>
      </c>
      <c r="O106" s="209">
        <f>'EnC1_2017-22_DEAL_ONF_Animation'!H106+'EnC2_2018-22_FEDER_ONF_Conserv'!H106+'EnC3_2019-21_OFB-DEAL_ONF_Coli'!H106+'EnC4_2018-20_MTE_ONF_MIGBio'!H106+'EnC5_2020_DEAL_Titè_IPA Desira'!H106+'Sol1_2018_DEAL_ONF_Lutte IC DSD'!H106+'Sol2_2019_DEAL_ONF_Lutte IC'!H106+'€8-xxxx(AAAA-AAAA)'!H106+'€9-xxxx(AAAA-AAAA)'!H106+'€10-xxxx(AAAA-AAAA)'!H106+'€11-xxxx(AAAA-AAAA)'!H106+'€12-xxxx(AAAA-AAAA)'!H106+'€13-xxxx(AAAA-AAAA)'!H106+'€14-xxxx(AAAA-AAAA)'!H106+'€15-xxxx(AAAA-AAAA)'!H106+'€16-xxxx(AAAA-AAAA)'!H106+'€17-xxxx(AAAA-AAAA)'!H106+'€18-xxxx(AAAA-AAAA)'!H106+'€19-xxxx(AAAA-AAAA)'!H106+'€20-xxxx(AAAA-AAAA)'!H106</f>
        <v>0</v>
      </c>
      <c r="P106" s="210">
        <f>'EnC1_2017-22_DEAL_ONF_Animation'!I106+'EnC2_2018-22_FEDER_ONF_Conserv'!I106+'EnC3_2019-21_OFB-DEAL_ONF_Coli'!I106+'EnC4_2018-20_MTE_ONF_MIGBio'!I106+'EnC5_2020_DEAL_Titè_IPA Desira'!I106+'Sol1_2018_DEAL_ONF_Lutte IC DSD'!I106+'Sol2_2019_DEAL_ONF_Lutte IC'!I106+'€8-xxxx(AAAA-AAAA)'!I106+'€9-xxxx(AAAA-AAAA)'!I106+'€10-xxxx(AAAA-AAAA)'!I106+'€11-xxxx(AAAA-AAAA)'!I106+'€12-xxxx(AAAA-AAAA)'!I106+'€13-xxxx(AAAA-AAAA)'!I106+'€14-xxxx(AAAA-AAAA)'!I106+'€15-xxxx(AAAA-AAAA)'!I106+'€16-xxxx(AAAA-AAAA)'!I106+'€17-xxxx(AAAA-AAAA)'!I106+'€18-xxxx(AAAA-AAAA)'!I106+'€19-xxxx(AAAA-AAAA)'!I106+'€20-xxxx(AAAA-AAAA)'!I106</f>
        <v>0</v>
      </c>
      <c r="Q106" s="163">
        <f>'EnC1_2017-22_DEAL_ONF_Animation'!J106+'EnC2_2018-22_FEDER_ONF_Conserv'!J106+'EnC3_2019-21_OFB-DEAL_ONF_Coli'!J106+'EnC4_2018-20_MTE_ONF_MIGBio'!J106+'EnC5_2020_DEAL_Titè_IPA Desira'!J106+'Sol1_2018_DEAL_ONF_Lutte IC DSD'!J106+'Sol2_2019_DEAL_ONF_Lutte IC'!J106+'€8-xxxx(AAAA-AAAA)'!J106+'€9-xxxx(AAAA-AAAA)'!J106+'€10-xxxx(AAAA-AAAA)'!J106+'€11-xxxx(AAAA-AAAA)'!J106+'€12-xxxx(AAAA-AAAA)'!J106+'€13-xxxx(AAAA-AAAA)'!J106+'€14-xxxx(AAAA-AAAA)'!J106+'€15-xxxx(AAAA-AAAA)'!J106+'€16-xxxx(AAAA-AAAA)'!J106+'€17-xxxx(AAAA-AAAA)'!J106+'€18-xxxx(AAAA-AAAA)'!J106+'€19-xxxx(AAAA-AAAA)'!J106+'€20-xxxx(AAAA-AAAA)'!J106</f>
        <v>0</v>
      </c>
      <c r="R106" s="218">
        <f>'EnC1_2017-22_DEAL_ONF_Animation'!K106+'EnC2_2018-22_FEDER_ONF_Conserv'!K106+'EnC3_2019-21_OFB-DEAL_ONF_Coli'!K106+'EnC4_2018-20_MTE_ONF_MIGBio'!K106+'EnC5_2020_DEAL_Titè_IPA Desira'!K106+'Sol1_2018_DEAL_ONF_Lutte IC DSD'!K106+'Sol2_2019_DEAL_ONF_Lutte IC'!K106+'€8-xxxx(AAAA-AAAA)'!K106+'€9-xxxx(AAAA-AAAA)'!K106+'€10-xxxx(AAAA-AAAA)'!K106+'€11-xxxx(AAAA-AAAA)'!K106+'€12-xxxx(AAAA-AAAA)'!K106+'€13-xxxx(AAAA-AAAA)'!K106+'€14-xxxx(AAAA-AAAA)'!K106+'€15-xxxx(AAAA-AAAA)'!K106+'€16-xxxx(AAAA-AAAA)'!K106+'€17-xxxx(AAAA-AAAA)'!K106+'€18-xxxx(AAAA-AAAA)'!K106+'€19-xxxx(AAAA-AAAA)'!K106+'€20-xxxx(AAAA-AAAA)'!K106</f>
        <v>0</v>
      </c>
      <c r="S106" s="163">
        <f>'EnC1_2017-22_DEAL_ONF_Animation'!L106+'EnC2_2018-22_FEDER_ONF_Conserv'!L106+'EnC3_2019-21_OFB-DEAL_ONF_Coli'!L106+'EnC4_2018-20_MTE_ONF_MIGBio'!L106+'EnC5_2020_DEAL_Titè_IPA Desira'!L106+'Sol1_2018_DEAL_ONF_Lutte IC DSD'!L106+'Sol2_2019_DEAL_ONF_Lutte IC'!L106+'€8-xxxx(AAAA-AAAA)'!L106+'€9-xxxx(AAAA-AAAA)'!L106+'€10-xxxx(AAAA-AAAA)'!L106+'€11-xxxx(AAAA-AAAA)'!L106+'€12-xxxx(AAAA-AAAA)'!L106+'€13-xxxx(AAAA-AAAA)'!L106+'€14-xxxx(AAAA-AAAA)'!L106+'€15-xxxx(AAAA-AAAA)'!L106+'€16-xxxx(AAAA-AAAA)'!L106+'€17-xxxx(AAAA-AAAA)'!L106+'€18-xxxx(AAAA-AAAA)'!L106+'€19-xxxx(AAAA-AAAA)'!L106+'€20-xxxx(AAAA-AAAA)'!L106</f>
        <v>0</v>
      </c>
      <c r="T106" s="219">
        <f>'EnC1_2017-22_DEAL_ONF_Animation'!M106+'EnC2_2018-22_FEDER_ONF_Conserv'!M106+'EnC3_2019-21_OFB-DEAL_ONF_Coli'!M106+'EnC4_2018-20_MTE_ONF_MIGBio'!M106+'EnC5_2020_DEAL_Titè_IPA Desira'!M106+'Sol1_2018_DEAL_ONF_Lutte IC DSD'!M106+'Sol2_2019_DEAL_ONF_Lutte IC'!M106+'€8-xxxx(AAAA-AAAA)'!M106+'€9-xxxx(AAAA-AAAA)'!M106+'€10-xxxx(AAAA-AAAA)'!M106+'€11-xxxx(AAAA-AAAA)'!M106+'€12-xxxx(AAAA-AAAA)'!M106+'€13-xxxx(AAAA-AAAA)'!M106+'€14-xxxx(AAAA-AAAA)'!M106+'€15-xxxx(AAAA-AAAA)'!M106+'€16-xxxx(AAAA-AAAA)'!M106+'€17-xxxx(AAAA-AAAA)'!M106+'€18-xxxx(AAAA-AAAA)'!M106+'€19-xxxx(AAAA-AAAA)'!M106+'€20-xxxx(AAAA-AAAA)'!M106</f>
        <v>0</v>
      </c>
      <c r="U106" s="209">
        <f>'EnC1_2017-22_DEAL_ONF_Animation'!N106+'EnC2_2018-22_FEDER_ONF_Conserv'!N106+'EnC3_2019-21_OFB-DEAL_ONF_Coli'!N106+'EnC4_2018-20_MTE_ONF_MIGBio'!N106+'EnC5_2020_DEAL_Titè_IPA Desira'!N106+'Sol1_2018_DEAL_ONF_Lutte IC DSD'!N106+'Sol2_2019_DEAL_ONF_Lutte IC'!N106+'€8-xxxx(AAAA-AAAA)'!N106+'€9-xxxx(AAAA-AAAA)'!N106+'€10-xxxx(AAAA-AAAA)'!N106+'€11-xxxx(AAAA-AAAA)'!N106+'€12-xxxx(AAAA-AAAA)'!N106+'€13-xxxx(AAAA-AAAA)'!N106+'€14-xxxx(AAAA-AAAA)'!N106+'€15-xxxx(AAAA-AAAA)'!N106+'€16-xxxx(AAAA-AAAA)'!N106+'€17-xxxx(AAAA-AAAA)'!N106+'€18-xxxx(AAAA-AAAA)'!N106+'€19-xxxx(AAAA-AAAA)'!N106+'€20-xxxx(AAAA-AAAA)'!N106</f>
        <v>0</v>
      </c>
      <c r="V106" s="210">
        <f>'EnC1_2017-22_DEAL_ONF_Animation'!O106+'EnC2_2018-22_FEDER_ONF_Conserv'!O106+'EnC3_2019-21_OFB-DEAL_ONF_Coli'!O106+'EnC4_2018-20_MTE_ONF_MIGBio'!O106+'EnC5_2020_DEAL_Titè_IPA Desira'!O106+'Sol1_2018_DEAL_ONF_Lutte IC DSD'!O106+'Sol2_2019_DEAL_ONF_Lutte IC'!O106+'€8-xxxx(AAAA-AAAA)'!O106+'€9-xxxx(AAAA-AAAA)'!O106+'€10-xxxx(AAAA-AAAA)'!O106+'€11-xxxx(AAAA-AAAA)'!O106+'€12-xxxx(AAAA-AAAA)'!O106+'€13-xxxx(AAAA-AAAA)'!O106+'€14-xxxx(AAAA-AAAA)'!O106+'€15-xxxx(AAAA-AAAA)'!O106+'€16-xxxx(AAAA-AAAA)'!O106+'€17-xxxx(AAAA-AAAA)'!O106+'€18-xxxx(AAAA-AAAA)'!O106+'€19-xxxx(AAAA-AAAA)'!O106+'€20-xxxx(AAAA-AAAA)'!O106</f>
        <v>0</v>
      </c>
      <c r="W106" s="163">
        <f>'EnC1_2017-22_DEAL_ONF_Animation'!P106+'EnC2_2018-22_FEDER_ONF_Conserv'!P106+'EnC3_2019-21_OFB-DEAL_ONF_Coli'!P106+'EnC4_2018-20_MTE_ONF_MIGBio'!P106+'EnC5_2020_DEAL_Titè_IPA Desira'!P106+'Sol1_2018_DEAL_ONF_Lutte IC DSD'!P106+'Sol2_2019_DEAL_ONF_Lutte IC'!P106+'€8-xxxx(AAAA-AAAA)'!P106+'€9-xxxx(AAAA-AAAA)'!P106+'€10-xxxx(AAAA-AAAA)'!P106+'€11-xxxx(AAAA-AAAA)'!P106+'€12-xxxx(AAAA-AAAA)'!P106+'€13-xxxx(AAAA-AAAA)'!P106+'€14-xxxx(AAAA-AAAA)'!P106+'€15-xxxx(AAAA-AAAA)'!P106+'€16-xxxx(AAAA-AAAA)'!P106+'€17-xxxx(AAAA-AAAA)'!P106+'€18-xxxx(AAAA-AAAA)'!P106+'€19-xxxx(AAAA-AAAA)'!P106+'€20-xxxx(AAAA-AAAA)'!P106</f>
        <v>0</v>
      </c>
      <c r="X106" s="218">
        <f>'EnC1_2017-22_DEAL_ONF_Animation'!Q106+'EnC2_2018-22_FEDER_ONF_Conserv'!Q106+'EnC3_2019-21_OFB-DEAL_ONF_Coli'!Q106+'EnC4_2018-20_MTE_ONF_MIGBio'!Q106+'EnC5_2020_DEAL_Titè_IPA Desira'!Q106+'Sol1_2018_DEAL_ONF_Lutte IC DSD'!Q106+'Sol2_2019_DEAL_ONF_Lutte IC'!Q106+'€8-xxxx(AAAA-AAAA)'!Q106+'€9-xxxx(AAAA-AAAA)'!Q106+'€10-xxxx(AAAA-AAAA)'!Q106+'€11-xxxx(AAAA-AAAA)'!Q106+'€12-xxxx(AAAA-AAAA)'!Q106+'€13-xxxx(AAAA-AAAA)'!Q106+'€14-xxxx(AAAA-AAAA)'!Q106+'€15-xxxx(AAAA-AAAA)'!Q106+'€16-xxxx(AAAA-AAAA)'!Q106+'€17-xxxx(AAAA-AAAA)'!Q106+'€18-xxxx(AAAA-AAAA)'!Q106+'€19-xxxx(AAAA-AAAA)'!Q106+'€20-xxxx(AAAA-AAAA)'!Q106</f>
        <v>0</v>
      </c>
      <c r="Y106" s="163">
        <f>'EnC1_2017-22_DEAL_ONF_Animation'!R106+'EnC2_2018-22_FEDER_ONF_Conserv'!R106+'EnC3_2019-21_OFB-DEAL_ONF_Coli'!R106+'EnC4_2018-20_MTE_ONF_MIGBio'!R106+'EnC5_2020_DEAL_Titè_IPA Desira'!R106+'Sol1_2018_DEAL_ONF_Lutte IC DSD'!R106+'Sol2_2019_DEAL_ONF_Lutte IC'!R106+'€8-xxxx(AAAA-AAAA)'!R106+'€9-xxxx(AAAA-AAAA)'!R106+'€10-xxxx(AAAA-AAAA)'!R106+'€11-xxxx(AAAA-AAAA)'!R106+'€12-xxxx(AAAA-AAAA)'!R106+'€13-xxxx(AAAA-AAAA)'!R106+'€14-xxxx(AAAA-AAAA)'!R106+'€15-xxxx(AAAA-AAAA)'!R106+'€16-xxxx(AAAA-AAAA)'!R106+'€17-xxxx(AAAA-AAAA)'!R106+'€18-xxxx(AAAA-AAAA)'!R106+'€19-xxxx(AAAA-AAAA)'!R106+'€20-xxxx(AAAA-AAAA)'!R106</f>
        <v>0</v>
      </c>
      <c r="Z106" s="220">
        <f>'EnC1_2017-22_DEAL_ONF_Animation'!S106+'EnC2_2018-22_FEDER_ONF_Conserv'!S106+'EnC3_2019-21_OFB-DEAL_ONF_Coli'!S106+'EnC4_2018-20_MTE_ONF_MIGBio'!S106+'EnC5_2020_DEAL_Titè_IPA Desira'!S106+'Sol1_2018_DEAL_ONF_Lutte IC DSD'!S106+'Sol2_2019_DEAL_ONF_Lutte IC'!S106+'€8-xxxx(AAAA-AAAA)'!S106+'€9-xxxx(AAAA-AAAA)'!S106+'€10-xxxx(AAAA-AAAA)'!S106+'€11-xxxx(AAAA-AAAA)'!S106+'€12-xxxx(AAAA-AAAA)'!S106+'€13-xxxx(AAAA-AAAA)'!S106+'€14-xxxx(AAAA-AAAA)'!S106+'€15-xxxx(AAAA-AAAA)'!S106+'€16-xxxx(AAAA-AAAA)'!S106+'€17-xxxx(AAAA-AAAA)'!S106+'€18-xxxx(AAAA-AAAA)'!S106+'€19-xxxx(AAAA-AAAA)'!S106+'€20-xxxx(AAAA-AAAA)'!S106</f>
        <v>0</v>
      </c>
      <c r="AA106" s="617">
        <f>'EnC1_2017-22_DEAL_ONF_Animation'!T106+'EnC2_2018-22_FEDER_ONF_Conserv'!T106+'EnC3_2019-21_OFB-DEAL_ONF_Coli'!T106+'EnC4_2018-20_MTE_ONF_MIGBio'!T106+'EnC5_2020_DEAL_Titè_IPA Desira'!T106+'Sol1_2018_DEAL_ONF_Lutte IC DSD'!T106+'Sol2_2019_DEAL_ONF_Lutte IC'!T106+'€8-xxxx(AAAA-AAAA)'!T106+'€9-xxxx(AAAA-AAAA)'!T106+'€10-xxxx(AAAA-AAAA)'!T106+'€11-xxxx(AAAA-AAAA)'!T106+'€12-xxxx(AAAA-AAAA)'!T106+'€13-xxxx(AAAA-AAAA)'!T106+'€14-xxxx(AAAA-AAAA)'!T106+'€15-xxxx(AAAA-AAAA)'!T106+'€16-xxxx(AAAA-AAAA)'!T106+'€17-xxxx(AAAA-AAAA)'!T106+'€18-xxxx(AAAA-AAAA)'!T106+'€19-xxxx(AAAA-AAAA)'!T106+'€20-xxxx(AAAA-AAAA)'!T106</f>
        <v>0</v>
      </c>
      <c r="AB106" s="618">
        <f>'EnC1_2017-22_DEAL_ONF_Animation'!U106+'EnC2_2018-22_FEDER_ONF_Conserv'!U106+'EnC3_2019-21_OFB-DEAL_ONF_Coli'!U106+'EnC4_2018-20_MTE_ONF_MIGBio'!U106+'EnC5_2020_DEAL_Titè_IPA Desira'!U106+'Sol1_2018_DEAL_ONF_Lutte IC DSD'!U106+'Sol2_2019_DEAL_ONF_Lutte IC'!U106+'€8-xxxx(AAAA-AAAA)'!U106+'€9-xxxx(AAAA-AAAA)'!U106+'€10-xxxx(AAAA-AAAA)'!U106+'€11-xxxx(AAAA-AAAA)'!U106+'€12-xxxx(AAAA-AAAA)'!U106+'€13-xxxx(AAAA-AAAA)'!U106+'€14-xxxx(AAAA-AAAA)'!U106+'€15-xxxx(AAAA-AAAA)'!U106+'€16-xxxx(AAAA-AAAA)'!U106+'€17-xxxx(AAAA-AAAA)'!U106+'€18-xxxx(AAAA-AAAA)'!U106+'€19-xxxx(AAAA-AAAA)'!U106+'€20-xxxx(AAAA-AAAA)'!U106</f>
        <v>0</v>
      </c>
      <c r="AC106" s="652">
        <f>'EnC1_2017-22_DEAL_ONF_Animation'!V106+'EnC2_2018-22_FEDER_ONF_Conserv'!V106+'EnC3_2019-21_OFB-DEAL_ONF_Coli'!V106+'EnC4_2018-20_MTE_ONF_MIGBio'!V106+'EnC5_2020_DEAL_Titè_IPA Desira'!V106+'Sol1_2018_DEAL_ONF_Lutte IC DSD'!V106+'Sol2_2019_DEAL_ONF_Lutte IC'!V106+'€8-xxxx(AAAA-AAAA)'!V106+'€9-xxxx(AAAA-AAAA)'!V106+'€10-xxxx(AAAA-AAAA)'!V106+'€11-xxxx(AAAA-AAAA)'!V106+'€12-xxxx(AAAA-AAAA)'!V106+'€13-xxxx(AAAA-AAAA)'!V106+'€14-xxxx(AAAA-AAAA)'!V106+'€15-xxxx(AAAA-AAAA)'!V106+'€16-xxxx(AAAA-AAAA)'!V106+'€17-xxxx(AAAA-AAAA)'!V106+'€18-xxxx(AAAA-AAAA)'!V106+'€19-xxxx(AAAA-AAAA)'!V106+'€20-xxxx(AAAA-AAAA)'!V106</f>
        <v>0</v>
      </c>
      <c r="AD106" s="639">
        <f>'EnC1_2017-22_DEAL_ONF_Animation'!W106+'EnC2_2018-22_FEDER_ONF_Conserv'!W106+'EnC3_2019-21_OFB-DEAL_ONF_Coli'!W106+'EnC4_2018-20_MTE_ONF_MIGBio'!W106+'EnC5_2020_DEAL_Titè_IPA Desira'!W106+'Sol1_2018_DEAL_ONF_Lutte IC DSD'!W106+'Sol2_2019_DEAL_ONF_Lutte IC'!W106+'€8-xxxx(AAAA-AAAA)'!W106+'€9-xxxx(AAAA-AAAA)'!W106+'€10-xxxx(AAAA-AAAA)'!W106+'€11-xxxx(AAAA-AAAA)'!W106+'€12-xxxx(AAAA-AAAA)'!W106+'€13-xxxx(AAAA-AAAA)'!W106+'€14-xxxx(AAAA-AAAA)'!W106+'€15-xxxx(AAAA-AAAA)'!W106+'€16-xxxx(AAAA-AAAA)'!W106+'€17-xxxx(AAAA-AAAA)'!W106+'€18-xxxx(AAAA-AAAA)'!W106+'€19-xxxx(AAAA-AAAA)'!W106+'€20-xxxx(AAAA-AAAA)'!W106</f>
        <v>0</v>
      </c>
      <c r="AE106" s="652">
        <f>'EnC1_2017-22_DEAL_ONF_Animation'!X106+'EnC2_2018-22_FEDER_ONF_Conserv'!X106+'EnC3_2019-21_OFB-DEAL_ONF_Coli'!X106+'EnC4_2018-20_MTE_ONF_MIGBio'!X106+'EnC5_2020_DEAL_Titè_IPA Desira'!X106+'Sol1_2018_DEAL_ONF_Lutte IC DSD'!X106+'Sol2_2019_DEAL_ONF_Lutte IC'!X106+'€8-xxxx(AAAA-AAAA)'!X106+'€9-xxxx(AAAA-AAAA)'!X106+'€10-xxxx(AAAA-AAAA)'!X106+'€11-xxxx(AAAA-AAAA)'!X106+'€12-xxxx(AAAA-AAAA)'!X106+'€13-xxxx(AAAA-AAAA)'!X106+'€14-xxxx(AAAA-AAAA)'!X106+'€15-xxxx(AAAA-AAAA)'!X106+'€16-xxxx(AAAA-AAAA)'!X106+'€17-xxxx(AAAA-AAAA)'!X106+'€18-xxxx(AAAA-AAAA)'!X106+'€19-xxxx(AAAA-AAAA)'!X106+'€20-xxxx(AAAA-AAAA)'!X106</f>
        <v>0</v>
      </c>
      <c r="AF106" s="220">
        <f>'EnC1_2017-22_DEAL_ONF_Animation'!Y106+'EnC2_2018-22_FEDER_ONF_Conserv'!Y106+'EnC3_2019-21_OFB-DEAL_ONF_Coli'!Y106+'EnC4_2018-20_MTE_ONF_MIGBio'!Y106+'EnC5_2020_DEAL_Titè_IPA Desira'!Y106+'Sol1_2018_DEAL_ONF_Lutte IC DSD'!Y106+'Sol2_2019_DEAL_ONF_Lutte IC'!Y106+'€8-xxxx(AAAA-AAAA)'!Y106+'€9-xxxx(AAAA-AAAA)'!Y106+'€10-xxxx(AAAA-AAAA)'!Y106+'€11-xxxx(AAAA-AAAA)'!Y106+'€12-xxxx(AAAA-AAAA)'!Y106+'€13-xxxx(AAAA-AAAA)'!Y106+'€14-xxxx(AAAA-AAAA)'!Y106+'€15-xxxx(AAAA-AAAA)'!Y106+'€16-xxxx(AAAA-AAAA)'!Y106+'€17-xxxx(AAAA-AAAA)'!Y106+'€18-xxxx(AAAA-AAAA)'!Y106+'€19-xxxx(AAAA-AAAA)'!Y106+'€20-xxxx(AAAA-AAAA)'!Y106</f>
        <v>0</v>
      </c>
      <c r="AG106" s="621">
        <f t="shared" si="85"/>
        <v>0</v>
      </c>
      <c r="AH106" s="622">
        <f t="shared" si="86"/>
        <v>0</v>
      </c>
      <c r="AI106" s="652">
        <f t="shared" si="87"/>
        <v>0</v>
      </c>
      <c r="AJ106" s="641">
        <f t="shared" si="88"/>
        <v>0</v>
      </c>
      <c r="AK106" s="652">
        <f t="shared" si="89"/>
        <v>0</v>
      </c>
      <c r="AL106" s="642">
        <f t="shared" si="90"/>
        <v>0</v>
      </c>
      <c r="AM106" s="623">
        <f t="shared" si="91"/>
        <v>0</v>
      </c>
      <c r="AN106" s="686">
        <f t="shared" si="92"/>
        <v>0</v>
      </c>
      <c r="AO106" s="652">
        <f t="shared" si="93"/>
        <v>0</v>
      </c>
      <c r="AP106" s="641">
        <f t="shared" si="94"/>
        <v>0</v>
      </c>
      <c r="AQ106" s="652">
        <f t="shared" si="95"/>
        <v>0</v>
      </c>
      <c r="AR106" s="643">
        <f t="shared" si="96"/>
        <v>0</v>
      </c>
      <c r="AS106" s="44"/>
      <c r="AT106" s="25"/>
      <c r="AU106" s="25"/>
    </row>
    <row r="107" spans="1:47" s="38" customFormat="1" ht="13" customHeight="1">
      <c r="A107" s="23"/>
      <c r="B107" s="1116"/>
      <c r="C107" s="1231"/>
      <c r="D107" s="1119"/>
      <c r="E107" s="1164"/>
      <c r="F107" s="1135"/>
      <c r="G107" s="498" t="s">
        <v>109</v>
      </c>
      <c r="H107" s="861"/>
      <c r="I107" s="831"/>
      <c r="J107" s="856"/>
      <c r="K107" s="844"/>
      <c r="L107" s="856"/>
      <c r="M107" s="845"/>
      <c r="N107" s="498" t="s">
        <v>109</v>
      </c>
      <c r="O107" s="212">
        <f>'EnC1_2017-22_DEAL_ONF_Animation'!H107+'EnC2_2018-22_FEDER_ONF_Conserv'!H107+'EnC3_2019-21_OFB-DEAL_ONF_Coli'!H107+'EnC4_2018-20_MTE_ONF_MIGBio'!H107+'EnC5_2020_DEAL_Titè_IPA Desira'!H107+'Sol1_2018_DEAL_ONF_Lutte IC DSD'!H107+'Sol2_2019_DEAL_ONF_Lutte IC'!H107+'€8-xxxx(AAAA-AAAA)'!H107+'€9-xxxx(AAAA-AAAA)'!H107+'€10-xxxx(AAAA-AAAA)'!H107+'€11-xxxx(AAAA-AAAA)'!H107+'€12-xxxx(AAAA-AAAA)'!H107+'€13-xxxx(AAAA-AAAA)'!H107+'€14-xxxx(AAAA-AAAA)'!H107+'€15-xxxx(AAAA-AAAA)'!H107+'€16-xxxx(AAAA-AAAA)'!H107+'€17-xxxx(AAAA-AAAA)'!H107+'€18-xxxx(AAAA-AAAA)'!H107+'€19-xxxx(AAAA-AAAA)'!H107+'€20-xxxx(AAAA-AAAA)'!H107</f>
        <v>0</v>
      </c>
      <c r="P107" s="213">
        <f>'EnC1_2017-22_DEAL_ONF_Animation'!I107+'EnC2_2018-22_FEDER_ONF_Conserv'!I107+'EnC3_2019-21_OFB-DEAL_ONF_Coli'!I107+'EnC4_2018-20_MTE_ONF_MIGBio'!I107+'EnC5_2020_DEAL_Titè_IPA Desira'!I107+'Sol1_2018_DEAL_ONF_Lutte IC DSD'!I107+'Sol2_2019_DEAL_ONF_Lutte IC'!I107+'€8-xxxx(AAAA-AAAA)'!I107+'€9-xxxx(AAAA-AAAA)'!I107+'€10-xxxx(AAAA-AAAA)'!I107+'€11-xxxx(AAAA-AAAA)'!I107+'€12-xxxx(AAAA-AAAA)'!I107+'€13-xxxx(AAAA-AAAA)'!I107+'€14-xxxx(AAAA-AAAA)'!I107+'€15-xxxx(AAAA-AAAA)'!I107+'€16-xxxx(AAAA-AAAA)'!I107+'€17-xxxx(AAAA-AAAA)'!I107+'€18-xxxx(AAAA-AAAA)'!I107+'€19-xxxx(AAAA-AAAA)'!I107+'€20-xxxx(AAAA-AAAA)'!I107</f>
        <v>0</v>
      </c>
      <c r="Q107" s="167">
        <f>'EnC1_2017-22_DEAL_ONF_Animation'!J107+'EnC2_2018-22_FEDER_ONF_Conserv'!J107+'EnC3_2019-21_OFB-DEAL_ONF_Coli'!J107+'EnC4_2018-20_MTE_ONF_MIGBio'!J107+'EnC5_2020_DEAL_Titè_IPA Desira'!J107+'Sol1_2018_DEAL_ONF_Lutte IC DSD'!J107+'Sol2_2019_DEAL_ONF_Lutte IC'!J107+'€8-xxxx(AAAA-AAAA)'!J107+'€9-xxxx(AAAA-AAAA)'!J107+'€10-xxxx(AAAA-AAAA)'!J107+'€11-xxxx(AAAA-AAAA)'!J107+'€12-xxxx(AAAA-AAAA)'!J107+'€13-xxxx(AAAA-AAAA)'!J107+'€14-xxxx(AAAA-AAAA)'!J107+'€15-xxxx(AAAA-AAAA)'!J107+'€16-xxxx(AAAA-AAAA)'!J107+'€17-xxxx(AAAA-AAAA)'!J107+'€18-xxxx(AAAA-AAAA)'!J107+'€19-xxxx(AAAA-AAAA)'!J107+'€20-xxxx(AAAA-AAAA)'!J107</f>
        <v>0</v>
      </c>
      <c r="R107" s="221">
        <f>'EnC1_2017-22_DEAL_ONF_Animation'!K107+'EnC2_2018-22_FEDER_ONF_Conserv'!K107+'EnC3_2019-21_OFB-DEAL_ONF_Coli'!K107+'EnC4_2018-20_MTE_ONF_MIGBio'!K107+'EnC5_2020_DEAL_Titè_IPA Desira'!K107+'Sol1_2018_DEAL_ONF_Lutte IC DSD'!K107+'Sol2_2019_DEAL_ONF_Lutte IC'!K107+'€8-xxxx(AAAA-AAAA)'!K107+'€9-xxxx(AAAA-AAAA)'!K107+'€10-xxxx(AAAA-AAAA)'!K107+'€11-xxxx(AAAA-AAAA)'!K107+'€12-xxxx(AAAA-AAAA)'!K107+'€13-xxxx(AAAA-AAAA)'!K107+'€14-xxxx(AAAA-AAAA)'!K107+'€15-xxxx(AAAA-AAAA)'!K107+'€16-xxxx(AAAA-AAAA)'!K107+'€17-xxxx(AAAA-AAAA)'!K107+'€18-xxxx(AAAA-AAAA)'!K107+'€19-xxxx(AAAA-AAAA)'!K107+'€20-xxxx(AAAA-AAAA)'!K107</f>
        <v>0</v>
      </c>
      <c r="S107" s="167">
        <f>'EnC1_2017-22_DEAL_ONF_Animation'!L107+'EnC2_2018-22_FEDER_ONF_Conserv'!L107+'EnC3_2019-21_OFB-DEAL_ONF_Coli'!L107+'EnC4_2018-20_MTE_ONF_MIGBio'!L107+'EnC5_2020_DEAL_Titè_IPA Desira'!L107+'Sol1_2018_DEAL_ONF_Lutte IC DSD'!L107+'Sol2_2019_DEAL_ONF_Lutte IC'!L107+'€8-xxxx(AAAA-AAAA)'!L107+'€9-xxxx(AAAA-AAAA)'!L107+'€10-xxxx(AAAA-AAAA)'!L107+'€11-xxxx(AAAA-AAAA)'!L107+'€12-xxxx(AAAA-AAAA)'!L107+'€13-xxxx(AAAA-AAAA)'!L107+'€14-xxxx(AAAA-AAAA)'!L107+'€15-xxxx(AAAA-AAAA)'!L107+'€16-xxxx(AAAA-AAAA)'!L107+'€17-xxxx(AAAA-AAAA)'!L107+'€18-xxxx(AAAA-AAAA)'!L107+'€19-xxxx(AAAA-AAAA)'!L107+'€20-xxxx(AAAA-AAAA)'!L107</f>
        <v>0</v>
      </c>
      <c r="T107" s="222">
        <f>'EnC1_2017-22_DEAL_ONF_Animation'!M107+'EnC2_2018-22_FEDER_ONF_Conserv'!M107+'EnC3_2019-21_OFB-DEAL_ONF_Coli'!M107+'EnC4_2018-20_MTE_ONF_MIGBio'!M107+'EnC5_2020_DEAL_Titè_IPA Desira'!M107+'Sol1_2018_DEAL_ONF_Lutte IC DSD'!M107+'Sol2_2019_DEAL_ONF_Lutte IC'!M107+'€8-xxxx(AAAA-AAAA)'!M107+'€9-xxxx(AAAA-AAAA)'!M107+'€10-xxxx(AAAA-AAAA)'!M107+'€11-xxxx(AAAA-AAAA)'!M107+'€12-xxxx(AAAA-AAAA)'!M107+'€13-xxxx(AAAA-AAAA)'!M107+'€14-xxxx(AAAA-AAAA)'!M107+'€15-xxxx(AAAA-AAAA)'!M107+'€16-xxxx(AAAA-AAAA)'!M107+'€17-xxxx(AAAA-AAAA)'!M107+'€18-xxxx(AAAA-AAAA)'!M107+'€19-xxxx(AAAA-AAAA)'!M107+'€20-xxxx(AAAA-AAAA)'!M107</f>
        <v>0</v>
      </c>
      <c r="U107" s="212">
        <f>'EnC1_2017-22_DEAL_ONF_Animation'!N107+'EnC2_2018-22_FEDER_ONF_Conserv'!N107+'EnC3_2019-21_OFB-DEAL_ONF_Coli'!N107+'EnC4_2018-20_MTE_ONF_MIGBio'!N107+'EnC5_2020_DEAL_Titè_IPA Desira'!N107+'Sol1_2018_DEAL_ONF_Lutte IC DSD'!N107+'Sol2_2019_DEAL_ONF_Lutte IC'!N107+'€8-xxxx(AAAA-AAAA)'!N107+'€9-xxxx(AAAA-AAAA)'!N107+'€10-xxxx(AAAA-AAAA)'!N107+'€11-xxxx(AAAA-AAAA)'!N107+'€12-xxxx(AAAA-AAAA)'!N107+'€13-xxxx(AAAA-AAAA)'!N107+'€14-xxxx(AAAA-AAAA)'!N107+'€15-xxxx(AAAA-AAAA)'!N107+'€16-xxxx(AAAA-AAAA)'!N107+'€17-xxxx(AAAA-AAAA)'!N107+'€18-xxxx(AAAA-AAAA)'!N107+'€19-xxxx(AAAA-AAAA)'!N107+'€20-xxxx(AAAA-AAAA)'!N107</f>
        <v>0</v>
      </c>
      <c r="V107" s="213">
        <f>'EnC1_2017-22_DEAL_ONF_Animation'!O107+'EnC2_2018-22_FEDER_ONF_Conserv'!O107+'EnC3_2019-21_OFB-DEAL_ONF_Coli'!O107+'EnC4_2018-20_MTE_ONF_MIGBio'!O107+'EnC5_2020_DEAL_Titè_IPA Desira'!O107+'Sol1_2018_DEAL_ONF_Lutte IC DSD'!O107+'Sol2_2019_DEAL_ONF_Lutte IC'!O107+'€8-xxxx(AAAA-AAAA)'!O107+'€9-xxxx(AAAA-AAAA)'!O107+'€10-xxxx(AAAA-AAAA)'!O107+'€11-xxxx(AAAA-AAAA)'!O107+'€12-xxxx(AAAA-AAAA)'!O107+'€13-xxxx(AAAA-AAAA)'!O107+'€14-xxxx(AAAA-AAAA)'!O107+'€15-xxxx(AAAA-AAAA)'!O107+'€16-xxxx(AAAA-AAAA)'!O107+'€17-xxxx(AAAA-AAAA)'!O107+'€18-xxxx(AAAA-AAAA)'!O107+'€19-xxxx(AAAA-AAAA)'!O107+'€20-xxxx(AAAA-AAAA)'!O107</f>
        <v>0</v>
      </c>
      <c r="W107" s="167">
        <f>'EnC1_2017-22_DEAL_ONF_Animation'!P107+'EnC2_2018-22_FEDER_ONF_Conserv'!P107+'EnC3_2019-21_OFB-DEAL_ONF_Coli'!P107+'EnC4_2018-20_MTE_ONF_MIGBio'!P107+'EnC5_2020_DEAL_Titè_IPA Desira'!P107+'Sol1_2018_DEAL_ONF_Lutte IC DSD'!P107+'Sol2_2019_DEAL_ONF_Lutte IC'!P107+'€8-xxxx(AAAA-AAAA)'!P107+'€9-xxxx(AAAA-AAAA)'!P107+'€10-xxxx(AAAA-AAAA)'!P107+'€11-xxxx(AAAA-AAAA)'!P107+'€12-xxxx(AAAA-AAAA)'!P107+'€13-xxxx(AAAA-AAAA)'!P107+'€14-xxxx(AAAA-AAAA)'!P107+'€15-xxxx(AAAA-AAAA)'!P107+'€16-xxxx(AAAA-AAAA)'!P107+'€17-xxxx(AAAA-AAAA)'!P107+'€18-xxxx(AAAA-AAAA)'!P107+'€19-xxxx(AAAA-AAAA)'!P107+'€20-xxxx(AAAA-AAAA)'!P107</f>
        <v>0</v>
      </c>
      <c r="X107" s="221">
        <f>'EnC1_2017-22_DEAL_ONF_Animation'!Q107+'EnC2_2018-22_FEDER_ONF_Conserv'!Q107+'EnC3_2019-21_OFB-DEAL_ONF_Coli'!Q107+'EnC4_2018-20_MTE_ONF_MIGBio'!Q107+'EnC5_2020_DEAL_Titè_IPA Desira'!Q107+'Sol1_2018_DEAL_ONF_Lutte IC DSD'!Q107+'Sol2_2019_DEAL_ONF_Lutte IC'!Q107+'€8-xxxx(AAAA-AAAA)'!Q107+'€9-xxxx(AAAA-AAAA)'!Q107+'€10-xxxx(AAAA-AAAA)'!Q107+'€11-xxxx(AAAA-AAAA)'!Q107+'€12-xxxx(AAAA-AAAA)'!Q107+'€13-xxxx(AAAA-AAAA)'!Q107+'€14-xxxx(AAAA-AAAA)'!Q107+'€15-xxxx(AAAA-AAAA)'!Q107+'€16-xxxx(AAAA-AAAA)'!Q107+'€17-xxxx(AAAA-AAAA)'!Q107+'€18-xxxx(AAAA-AAAA)'!Q107+'€19-xxxx(AAAA-AAAA)'!Q107+'€20-xxxx(AAAA-AAAA)'!Q107</f>
        <v>0</v>
      </c>
      <c r="Y107" s="167">
        <f>'EnC1_2017-22_DEAL_ONF_Animation'!R107+'EnC2_2018-22_FEDER_ONF_Conserv'!R107+'EnC3_2019-21_OFB-DEAL_ONF_Coli'!R107+'EnC4_2018-20_MTE_ONF_MIGBio'!R107+'EnC5_2020_DEAL_Titè_IPA Desira'!R107+'Sol1_2018_DEAL_ONF_Lutte IC DSD'!R107+'Sol2_2019_DEAL_ONF_Lutte IC'!R107+'€8-xxxx(AAAA-AAAA)'!R107+'€9-xxxx(AAAA-AAAA)'!R107+'€10-xxxx(AAAA-AAAA)'!R107+'€11-xxxx(AAAA-AAAA)'!R107+'€12-xxxx(AAAA-AAAA)'!R107+'€13-xxxx(AAAA-AAAA)'!R107+'€14-xxxx(AAAA-AAAA)'!R107+'€15-xxxx(AAAA-AAAA)'!R107+'€16-xxxx(AAAA-AAAA)'!R107+'€17-xxxx(AAAA-AAAA)'!R107+'€18-xxxx(AAAA-AAAA)'!R107+'€19-xxxx(AAAA-AAAA)'!R107+'€20-xxxx(AAAA-AAAA)'!R107</f>
        <v>0</v>
      </c>
      <c r="Z107" s="223">
        <f>'EnC1_2017-22_DEAL_ONF_Animation'!S107+'EnC2_2018-22_FEDER_ONF_Conserv'!S107+'EnC3_2019-21_OFB-DEAL_ONF_Coli'!S107+'EnC4_2018-20_MTE_ONF_MIGBio'!S107+'EnC5_2020_DEAL_Titè_IPA Desira'!S107+'Sol1_2018_DEAL_ONF_Lutte IC DSD'!S107+'Sol2_2019_DEAL_ONF_Lutte IC'!S107+'€8-xxxx(AAAA-AAAA)'!S107+'€9-xxxx(AAAA-AAAA)'!S107+'€10-xxxx(AAAA-AAAA)'!S107+'€11-xxxx(AAAA-AAAA)'!S107+'€12-xxxx(AAAA-AAAA)'!S107+'€13-xxxx(AAAA-AAAA)'!S107+'€14-xxxx(AAAA-AAAA)'!S107+'€15-xxxx(AAAA-AAAA)'!S107+'€16-xxxx(AAAA-AAAA)'!S107+'€17-xxxx(AAAA-AAAA)'!S107+'€18-xxxx(AAAA-AAAA)'!S107+'€19-xxxx(AAAA-AAAA)'!S107+'€20-xxxx(AAAA-AAAA)'!S107</f>
        <v>0</v>
      </c>
      <c r="AA107" s="625">
        <f>'EnC1_2017-22_DEAL_ONF_Animation'!T107+'EnC2_2018-22_FEDER_ONF_Conserv'!T107+'EnC3_2019-21_OFB-DEAL_ONF_Coli'!T107+'EnC4_2018-20_MTE_ONF_MIGBio'!T107+'EnC5_2020_DEAL_Titè_IPA Desira'!T107+'Sol1_2018_DEAL_ONF_Lutte IC DSD'!T107+'Sol2_2019_DEAL_ONF_Lutte IC'!T107+'€8-xxxx(AAAA-AAAA)'!T107+'€9-xxxx(AAAA-AAAA)'!T107+'€10-xxxx(AAAA-AAAA)'!T107+'€11-xxxx(AAAA-AAAA)'!T107+'€12-xxxx(AAAA-AAAA)'!T107+'€13-xxxx(AAAA-AAAA)'!T107+'€14-xxxx(AAAA-AAAA)'!T107+'€15-xxxx(AAAA-AAAA)'!T107+'€16-xxxx(AAAA-AAAA)'!T107+'€17-xxxx(AAAA-AAAA)'!T107+'€18-xxxx(AAAA-AAAA)'!T107+'€19-xxxx(AAAA-AAAA)'!T107+'€20-xxxx(AAAA-AAAA)'!T107</f>
        <v>0</v>
      </c>
      <c r="AB107" s="626">
        <f>'EnC1_2017-22_DEAL_ONF_Animation'!U107+'EnC2_2018-22_FEDER_ONF_Conserv'!U107+'EnC3_2019-21_OFB-DEAL_ONF_Coli'!U107+'EnC4_2018-20_MTE_ONF_MIGBio'!U107+'EnC5_2020_DEAL_Titè_IPA Desira'!U107+'Sol1_2018_DEAL_ONF_Lutte IC DSD'!U107+'Sol2_2019_DEAL_ONF_Lutte IC'!U107+'€8-xxxx(AAAA-AAAA)'!U107+'€9-xxxx(AAAA-AAAA)'!U107+'€10-xxxx(AAAA-AAAA)'!U107+'€11-xxxx(AAAA-AAAA)'!U107+'€12-xxxx(AAAA-AAAA)'!U107+'€13-xxxx(AAAA-AAAA)'!U107+'€14-xxxx(AAAA-AAAA)'!U107+'€15-xxxx(AAAA-AAAA)'!U107+'€16-xxxx(AAAA-AAAA)'!U107+'€17-xxxx(AAAA-AAAA)'!U107+'€18-xxxx(AAAA-AAAA)'!U107+'€19-xxxx(AAAA-AAAA)'!U107+'€20-xxxx(AAAA-AAAA)'!U107</f>
        <v>0</v>
      </c>
      <c r="AC107" s="627">
        <f>'EnC1_2017-22_DEAL_ONF_Animation'!V107+'EnC2_2018-22_FEDER_ONF_Conserv'!V107+'EnC3_2019-21_OFB-DEAL_ONF_Coli'!V107+'EnC4_2018-20_MTE_ONF_MIGBio'!V107+'EnC5_2020_DEAL_Titè_IPA Desira'!V107+'Sol1_2018_DEAL_ONF_Lutte IC DSD'!V107+'Sol2_2019_DEAL_ONF_Lutte IC'!V107+'€8-xxxx(AAAA-AAAA)'!V107+'€9-xxxx(AAAA-AAAA)'!V107+'€10-xxxx(AAAA-AAAA)'!V107+'€11-xxxx(AAAA-AAAA)'!V107+'€12-xxxx(AAAA-AAAA)'!V107+'€13-xxxx(AAAA-AAAA)'!V107+'€14-xxxx(AAAA-AAAA)'!V107+'€15-xxxx(AAAA-AAAA)'!V107+'€16-xxxx(AAAA-AAAA)'!V107+'€17-xxxx(AAAA-AAAA)'!V107+'€18-xxxx(AAAA-AAAA)'!V107+'€19-xxxx(AAAA-AAAA)'!V107+'€20-xxxx(AAAA-AAAA)'!V107</f>
        <v>0</v>
      </c>
      <c r="AD107" s="644">
        <f>'EnC1_2017-22_DEAL_ONF_Animation'!W107+'EnC2_2018-22_FEDER_ONF_Conserv'!W107+'EnC3_2019-21_OFB-DEAL_ONF_Coli'!W107+'EnC4_2018-20_MTE_ONF_MIGBio'!W107+'EnC5_2020_DEAL_Titè_IPA Desira'!W107+'Sol1_2018_DEAL_ONF_Lutte IC DSD'!W107+'Sol2_2019_DEAL_ONF_Lutte IC'!W107+'€8-xxxx(AAAA-AAAA)'!W107+'€9-xxxx(AAAA-AAAA)'!W107+'€10-xxxx(AAAA-AAAA)'!W107+'€11-xxxx(AAAA-AAAA)'!W107+'€12-xxxx(AAAA-AAAA)'!W107+'€13-xxxx(AAAA-AAAA)'!W107+'€14-xxxx(AAAA-AAAA)'!W107+'€15-xxxx(AAAA-AAAA)'!W107+'€16-xxxx(AAAA-AAAA)'!W107+'€17-xxxx(AAAA-AAAA)'!W107+'€18-xxxx(AAAA-AAAA)'!W107+'€19-xxxx(AAAA-AAAA)'!W107+'€20-xxxx(AAAA-AAAA)'!W107</f>
        <v>0</v>
      </c>
      <c r="AE107" s="627">
        <f>'EnC1_2017-22_DEAL_ONF_Animation'!X107+'EnC2_2018-22_FEDER_ONF_Conserv'!X107+'EnC3_2019-21_OFB-DEAL_ONF_Coli'!X107+'EnC4_2018-20_MTE_ONF_MIGBio'!X107+'EnC5_2020_DEAL_Titè_IPA Desira'!X107+'Sol1_2018_DEAL_ONF_Lutte IC DSD'!X107+'Sol2_2019_DEAL_ONF_Lutte IC'!X107+'€8-xxxx(AAAA-AAAA)'!X107+'€9-xxxx(AAAA-AAAA)'!X107+'€10-xxxx(AAAA-AAAA)'!X107+'€11-xxxx(AAAA-AAAA)'!X107+'€12-xxxx(AAAA-AAAA)'!X107+'€13-xxxx(AAAA-AAAA)'!X107+'€14-xxxx(AAAA-AAAA)'!X107+'€15-xxxx(AAAA-AAAA)'!X107+'€16-xxxx(AAAA-AAAA)'!X107+'€17-xxxx(AAAA-AAAA)'!X107+'€18-xxxx(AAAA-AAAA)'!X107+'€19-xxxx(AAAA-AAAA)'!X107+'€20-xxxx(AAAA-AAAA)'!X107</f>
        <v>0</v>
      </c>
      <c r="AF107" s="223">
        <f>'EnC1_2017-22_DEAL_ONF_Animation'!Y107+'EnC2_2018-22_FEDER_ONF_Conserv'!Y107+'EnC3_2019-21_OFB-DEAL_ONF_Coli'!Y107+'EnC4_2018-20_MTE_ONF_MIGBio'!Y107+'EnC5_2020_DEAL_Titè_IPA Desira'!Y107+'Sol1_2018_DEAL_ONF_Lutte IC DSD'!Y107+'Sol2_2019_DEAL_ONF_Lutte IC'!Y107+'€8-xxxx(AAAA-AAAA)'!Y107+'€9-xxxx(AAAA-AAAA)'!Y107+'€10-xxxx(AAAA-AAAA)'!Y107+'€11-xxxx(AAAA-AAAA)'!Y107+'€12-xxxx(AAAA-AAAA)'!Y107+'€13-xxxx(AAAA-AAAA)'!Y107+'€14-xxxx(AAAA-AAAA)'!Y107+'€15-xxxx(AAAA-AAAA)'!Y107+'€16-xxxx(AAAA-AAAA)'!Y107+'€17-xxxx(AAAA-AAAA)'!Y107+'€18-xxxx(AAAA-AAAA)'!Y107+'€19-xxxx(AAAA-AAAA)'!Y107+'€20-xxxx(AAAA-AAAA)'!Y107</f>
        <v>0</v>
      </c>
      <c r="AG107" s="629">
        <f t="shared" si="85"/>
        <v>0</v>
      </c>
      <c r="AH107" s="630">
        <f t="shared" si="86"/>
        <v>0</v>
      </c>
      <c r="AI107" s="652">
        <f t="shared" si="87"/>
        <v>0</v>
      </c>
      <c r="AJ107" s="646">
        <f t="shared" si="88"/>
        <v>0</v>
      </c>
      <c r="AK107" s="652">
        <f t="shared" si="89"/>
        <v>0</v>
      </c>
      <c r="AL107" s="647">
        <f t="shared" si="90"/>
        <v>0</v>
      </c>
      <c r="AM107" s="632">
        <f t="shared" si="91"/>
        <v>0</v>
      </c>
      <c r="AN107" s="687">
        <f t="shared" si="92"/>
        <v>0</v>
      </c>
      <c r="AO107" s="652">
        <f t="shared" si="93"/>
        <v>0</v>
      </c>
      <c r="AP107" s="646">
        <f t="shared" si="94"/>
        <v>0</v>
      </c>
      <c r="AQ107" s="652">
        <f t="shared" si="95"/>
        <v>0</v>
      </c>
      <c r="AR107" s="648">
        <f t="shared" si="96"/>
        <v>0</v>
      </c>
      <c r="AS107" s="44"/>
      <c r="AT107" s="25"/>
      <c r="AU107" s="25"/>
    </row>
    <row r="108" spans="1:47" s="38" customFormat="1" ht="12.5" customHeight="1">
      <c r="A108" s="23"/>
      <c r="B108" s="1116"/>
      <c r="C108" s="1231"/>
      <c r="D108" s="1119" t="s">
        <v>46</v>
      </c>
      <c r="E108" s="1128" t="s">
        <v>86</v>
      </c>
      <c r="F108" s="1135">
        <v>2</v>
      </c>
      <c r="G108" s="496" t="s">
        <v>106</v>
      </c>
      <c r="H108" s="866">
        <f>25000/2</f>
        <v>12500</v>
      </c>
      <c r="I108" s="832">
        <f>25000/5/2</f>
        <v>2500</v>
      </c>
      <c r="J108" s="840">
        <f>25000/5/2</f>
        <v>2500</v>
      </c>
      <c r="K108" s="840">
        <f>25000/5/2</f>
        <v>2500</v>
      </c>
      <c r="L108" s="840">
        <f>25000/5/2</f>
        <v>2500</v>
      </c>
      <c r="M108" s="841">
        <f>25000/5/2</f>
        <v>2500</v>
      </c>
      <c r="N108" s="496" t="s">
        <v>106</v>
      </c>
      <c r="O108" s="206">
        <f>'EnC1_2017-22_DEAL_ONF_Animation'!H108+'EnC2_2018-22_FEDER_ONF_Conserv'!H108+'EnC3_2019-21_OFB-DEAL_ONF_Coli'!H108+'EnC4_2018-20_MTE_ONF_MIGBio'!H108+'EnC5_2020_DEAL_Titè_IPA Desira'!H108+'Sol1_2018_DEAL_ONF_Lutte IC DSD'!H108+'Sol2_2019_DEAL_ONF_Lutte IC'!H108+'€8-xxxx(AAAA-AAAA)'!H108+'€9-xxxx(AAAA-AAAA)'!H108+'€10-xxxx(AAAA-AAAA)'!H108+'€11-xxxx(AAAA-AAAA)'!H108+'€12-xxxx(AAAA-AAAA)'!H108+'€13-xxxx(AAAA-AAAA)'!H108+'€14-xxxx(AAAA-AAAA)'!H108+'€15-xxxx(AAAA-AAAA)'!H108+'€16-xxxx(AAAA-AAAA)'!H108+'€17-xxxx(AAAA-AAAA)'!H108+'€18-xxxx(AAAA-AAAA)'!H108+'€19-xxxx(AAAA-AAAA)'!H108+'€20-xxxx(AAAA-AAAA)'!H108</f>
        <v>130544.48000000001</v>
      </c>
      <c r="P108" s="207">
        <f>'EnC1_2017-22_DEAL_ONF_Animation'!I108+'EnC2_2018-22_FEDER_ONF_Conserv'!I108+'EnC3_2019-21_OFB-DEAL_ONF_Coli'!I108+'EnC4_2018-20_MTE_ONF_MIGBio'!I108+'EnC5_2020_DEAL_Titè_IPA Desira'!I108+'Sol1_2018_DEAL_ONF_Lutte IC DSD'!I108+'Sol2_2019_DEAL_ONF_Lutte IC'!I108+'€8-xxxx(AAAA-AAAA)'!I108+'€9-xxxx(AAAA-AAAA)'!I108+'€10-xxxx(AAAA-AAAA)'!I108+'€11-xxxx(AAAA-AAAA)'!I108+'€12-xxxx(AAAA-AAAA)'!I108+'€13-xxxx(AAAA-AAAA)'!I108+'€14-xxxx(AAAA-AAAA)'!I108+'€15-xxxx(AAAA-AAAA)'!I108+'€16-xxxx(AAAA-AAAA)'!I108+'€17-xxxx(AAAA-AAAA)'!I108+'€18-xxxx(AAAA-AAAA)'!I108+'€19-xxxx(AAAA-AAAA)'!I108+'€20-xxxx(AAAA-AAAA)'!I108</f>
        <v>0</v>
      </c>
      <c r="Q108" s="215">
        <f>'EnC1_2017-22_DEAL_ONF_Animation'!J108+'EnC2_2018-22_FEDER_ONF_Conserv'!J108+'EnC3_2019-21_OFB-DEAL_ONF_Coli'!J108+'EnC4_2018-20_MTE_ONF_MIGBio'!J108+'EnC5_2020_DEAL_Titè_IPA Desira'!J108+'Sol1_2018_DEAL_ONF_Lutte IC DSD'!J108+'Sol2_2019_DEAL_ONF_Lutte IC'!J108+'€8-xxxx(AAAA-AAAA)'!J108+'€9-xxxx(AAAA-AAAA)'!J108+'€10-xxxx(AAAA-AAAA)'!J108+'€11-xxxx(AAAA-AAAA)'!J108+'€12-xxxx(AAAA-AAAA)'!J108+'€13-xxxx(AAAA-AAAA)'!J108+'€14-xxxx(AAAA-AAAA)'!J108+'€15-xxxx(AAAA-AAAA)'!J108+'€16-xxxx(AAAA-AAAA)'!J108+'€17-xxxx(AAAA-AAAA)'!J108+'€18-xxxx(AAAA-AAAA)'!J108+'€19-xxxx(AAAA-AAAA)'!J108+'€20-xxxx(AAAA-AAAA)'!J108</f>
        <v>60152.240000000005</v>
      </c>
      <c r="R108" s="215">
        <f>'EnC1_2017-22_DEAL_ONF_Animation'!K108+'EnC2_2018-22_FEDER_ONF_Conserv'!K108+'EnC3_2019-21_OFB-DEAL_ONF_Coli'!K108+'EnC4_2018-20_MTE_ONF_MIGBio'!K108+'EnC5_2020_DEAL_Titè_IPA Desira'!K108+'Sol1_2018_DEAL_ONF_Lutte IC DSD'!K108+'Sol2_2019_DEAL_ONF_Lutte IC'!K108+'€8-xxxx(AAAA-AAAA)'!K108+'€9-xxxx(AAAA-AAAA)'!K108+'€10-xxxx(AAAA-AAAA)'!K108+'€11-xxxx(AAAA-AAAA)'!K108+'€12-xxxx(AAAA-AAAA)'!K108+'€13-xxxx(AAAA-AAAA)'!K108+'€14-xxxx(AAAA-AAAA)'!K108+'€15-xxxx(AAAA-AAAA)'!K108+'€16-xxxx(AAAA-AAAA)'!K108+'€17-xxxx(AAAA-AAAA)'!K108+'€18-xxxx(AAAA-AAAA)'!K108+'€19-xxxx(AAAA-AAAA)'!K108+'€20-xxxx(AAAA-AAAA)'!K108</f>
        <v>70392.240000000005</v>
      </c>
      <c r="S108" s="215">
        <f>'EnC1_2017-22_DEAL_ONF_Animation'!L108+'EnC2_2018-22_FEDER_ONF_Conserv'!L108+'EnC3_2019-21_OFB-DEAL_ONF_Coli'!L108+'EnC4_2018-20_MTE_ONF_MIGBio'!L108+'EnC5_2020_DEAL_Titè_IPA Desira'!L108+'Sol1_2018_DEAL_ONF_Lutte IC DSD'!L108+'Sol2_2019_DEAL_ONF_Lutte IC'!L108+'€8-xxxx(AAAA-AAAA)'!L108+'€9-xxxx(AAAA-AAAA)'!L108+'€10-xxxx(AAAA-AAAA)'!L108+'€11-xxxx(AAAA-AAAA)'!L108+'€12-xxxx(AAAA-AAAA)'!L108+'€13-xxxx(AAAA-AAAA)'!L108+'€14-xxxx(AAAA-AAAA)'!L108+'€15-xxxx(AAAA-AAAA)'!L108+'€16-xxxx(AAAA-AAAA)'!L108+'€17-xxxx(AAAA-AAAA)'!L108+'€18-xxxx(AAAA-AAAA)'!L108+'€19-xxxx(AAAA-AAAA)'!L108+'€20-xxxx(AAAA-AAAA)'!L108</f>
        <v>0</v>
      </c>
      <c r="T108" s="216">
        <f>'EnC1_2017-22_DEAL_ONF_Animation'!M108+'EnC2_2018-22_FEDER_ONF_Conserv'!M108+'EnC3_2019-21_OFB-DEAL_ONF_Coli'!M108+'EnC4_2018-20_MTE_ONF_MIGBio'!M108+'EnC5_2020_DEAL_Titè_IPA Desira'!M108+'Sol1_2018_DEAL_ONF_Lutte IC DSD'!M108+'Sol2_2019_DEAL_ONF_Lutte IC'!M108+'€8-xxxx(AAAA-AAAA)'!M108+'€9-xxxx(AAAA-AAAA)'!M108+'€10-xxxx(AAAA-AAAA)'!M108+'€11-xxxx(AAAA-AAAA)'!M108+'€12-xxxx(AAAA-AAAA)'!M108+'€13-xxxx(AAAA-AAAA)'!M108+'€14-xxxx(AAAA-AAAA)'!M108+'€15-xxxx(AAAA-AAAA)'!M108+'€16-xxxx(AAAA-AAAA)'!M108+'€17-xxxx(AAAA-AAAA)'!M108+'€18-xxxx(AAAA-AAAA)'!M108+'€19-xxxx(AAAA-AAAA)'!M108+'€20-xxxx(AAAA-AAAA)'!M108</f>
        <v>0</v>
      </c>
      <c r="U108" s="206">
        <f>'EnC1_2017-22_DEAL_ONF_Animation'!N108+'EnC2_2018-22_FEDER_ONF_Conserv'!N108+'EnC3_2019-21_OFB-DEAL_ONF_Coli'!N108+'EnC4_2018-20_MTE_ONF_MIGBio'!N108+'EnC5_2020_DEAL_Titè_IPA Desira'!N108+'Sol1_2018_DEAL_ONF_Lutte IC DSD'!N108+'Sol2_2019_DEAL_ONF_Lutte IC'!N108+'€8-xxxx(AAAA-AAAA)'!N108+'€9-xxxx(AAAA-AAAA)'!N108+'€10-xxxx(AAAA-AAAA)'!N108+'€11-xxxx(AAAA-AAAA)'!N108+'€12-xxxx(AAAA-AAAA)'!N108+'€13-xxxx(AAAA-AAAA)'!N108+'€14-xxxx(AAAA-AAAA)'!N108+'€15-xxxx(AAAA-AAAA)'!N108+'€16-xxxx(AAAA-AAAA)'!N108+'€17-xxxx(AAAA-AAAA)'!N108+'€18-xxxx(AAAA-AAAA)'!N108+'€19-xxxx(AAAA-AAAA)'!N108+'€20-xxxx(AAAA-AAAA)'!N108</f>
        <v>111304.72142857143</v>
      </c>
      <c r="V108" s="207">
        <f>'EnC1_2017-22_DEAL_ONF_Animation'!O108+'EnC2_2018-22_FEDER_ONF_Conserv'!O108+'EnC3_2019-21_OFB-DEAL_ONF_Coli'!O108+'EnC4_2018-20_MTE_ONF_MIGBio'!O108+'EnC5_2020_DEAL_Titè_IPA Desira'!O108+'Sol1_2018_DEAL_ONF_Lutte IC DSD'!O108+'Sol2_2019_DEAL_ONF_Lutte IC'!O108+'€8-xxxx(AAAA-AAAA)'!O108+'€9-xxxx(AAAA-AAAA)'!O108+'€10-xxxx(AAAA-AAAA)'!O108+'€11-xxxx(AAAA-AAAA)'!O108+'€12-xxxx(AAAA-AAAA)'!O108+'€13-xxxx(AAAA-AAAA)'!O108+'€14-xxxx(AAAA-AAAA)'!O108+'€15-xxxx(AAAA-AAAA)'!O108+'€16-xxxx(AAAA-AAAA)'!O108+'€17-xxxx(AAAA-AAAA)'!O108+'€18-xxxx(AAAA-AAAA)'!O108+'€19-xxxx(AAAA-AAAA)'!O108+'€20-xxxx(AAAA-AAAA)'!O108</f>
        <v>0</v>
      </c>
      <c r="W108" s="215">
        <f>'EnC1_2017-22_DEAL_ONF_Animation'!P108+'EnC2_2018-22_FEDER_ONF_Conserv'!P108+'EnC3_2019-21_OFB-DEAL_ONF_Coli'!P108+'EnC4_2018-20_MTE_ONF_MIGBio'!P108+'EnC5_2020_DEAL_Titè_IPA Desira'!P108+'Sol1_2018_DEAL_ONF_Lutte IC DSD'!P108+'Sol2_2019_DEAL_ONF_Lutte IC'!P108+'€8-xxxx(AAAA-AAAA)'!P108+'€9-xxxx(AAAA-AAAA)'!P108+'€10-xxxx(AAAA-AAAA)'!P108+'€11-xxxx(AAAA-AAAA)'!P108+'€12-xxxx(AAAA-AAAA)'!P108+'€13-xxxx(AAAA-AAAA)'!P108+'€14-xxxx(AAAA-AAAA)'!P108+'€15-xxxx(AAAA-AAAA)'!P108+'€16-xxxx(AAAA-AAAA)'!P108+'€17-xxxx(AAAA-AAAA)'!P108+'€18-xxxx(AAAA-AAAA)'!P108+'€19-xxxx(AAAA-AAAA)'!P108+'€20-xxxx(AAAA-AAAA)'!P108</f>
        <v>51940.217857142852</v>
      </c>
      <c r="X108" s="215">
        <f>'EnC1_2017-22_DEAL_ONF_Animation'!Q108+'EnC2_2018-22_FEDER_ONF_Conserv'!Q108+'EnC3_2019-21_OFB-DEAL_ONF_Coli'!Q108+'EnC4_2018-20_MTE_ONF_MIGBio'!Q108+'EnC5_2020_DEAL_Titè_IPA Desira'!Q108+'Sol1_2018_DEAL_ONF_Lutte IC DSD'!Q108+'Sol2_2019_DEAL_ONF_Lutte IC'!Q108+'€8-xxxx(AAAA-AAAA)'!Q108+'€9-xxxx(AAAA-AAAA)'!Q108+'€10-xxxx(AAAA-AAAA)'!Q108+'€11-xxxx(AAAA-AAAA)'!Q108+'€12-xxxx(AAAA-AAAA)'!Q108+'€13-xxxx(AAAA-AAAA)'!Q108+'€14-xxxx(AAAA-AAAA)'!Q108+'€15-xxxx(AAAA-AAAA)'!Q108+'€16-xxxx(AAAA-AAAA)'!Q108+'€17-xxxx(AAAA-AAAA)'!Q108+'€18-xxxx(AAAA-AAAA)'!Q108+'€19-xxxx(AAAA-AAAA)'!Q108+'€20-xxxx(AAAA-AAAA)'!Q108</f>
        <v>59364.50357142857</v>
      </c>
      <c r="Y108" s="215">
        <f>'EnC1_2017-22_DEAL_ONF_Animation'!R108+'EnC2_2018-22_FEDER_ONF_Conserv'!R108+'EnC3_2019-21_OFB-DEAL_ONF_Coli'!R108+'EnC4_2018-20_MTE_ONF_MIGBio'!R108+'EnC5_2020_DEAL_Titè_IPA Desira'!R108+'Sol1_2018_DEAL_ONF_Lutte IC DSD'!R108+'Sol2_2019_DEAL_ONF_Lutte IC'!R108+'€8-xxxx(AAAA-AAAA)'!R108+'€9-xxxx(AAAA-AAAA)'!R108+'€10-xxxx(AAAA-AAAA)'!R108+'€11-xxxx(AAAA-AAAA)'!R108+'€12-xxxx(AAAA-AAAA)'!R108+'€13-xxxx(AAAA-AAAA)'!R108+'€14-xxxx(AAAA-AAAA)'!R108+'€15-xxxx(AAAA-AAAA)'!R108+'€16-xxxx(AAAA-AAAA)'!R108+'€17-xxxx(AAAA-AAAA)'!R108+'€18-xxxx(AAAA-AAAA)'!R108+'€19-xxxx(AAAA-AAAA)'!R108+'€20-xxxx(AAAA-AAAA)'!R108</f>
        <v>0</v>
      </c>
      <c r="Z108" s="217">
        <f>'EnC1_2017-22_DEAL_ONF_Animation'!S108+'EnC2_2018-22_FEDER_ONF_Conserv'!S108+'EnC3_2019-21_OFB-DEAL_ONF_Coli'!S108+'EnC4_2018-20_MTE_ONF_MIGBio'!S108+'EnC5_2020_DEAL_Titè_IPA Desira'!S108+'Sol1_2018_DEAL_ONF_Lutte IC DSD'!S108+'Sol2_2019_DEAL_ONF_Lutte IC'!S108+'€8-xxxx(AAAA-AAAA)'!S108+'€9-xxxx(AAAA-AAAA)'!S108+'€10-xxxx(AAAA-AAAA)'!S108+'€11-xxxx(AAAA-AAAA)'!S108+'€12-xxxx(AAAA-AAAA)'!S108+'€13-xxxx(AAAA-AAAA)'!S108+'€14-xxxx(AAAA-AAAA)'!S108+'€15-xxxx(AAAA-AAAA)'!S108+'€16-xxxx(AAAA-AAAA)'!S108+'€17-xxxx(AAAA-AAAA)'!S108+'€18-xxxx(AAAA-AAAA)'!S108+'€19-xxxx(AAAA-AAAA)'!S108+'€20-xxxx(AAAA-AAAA)'!S108</f>
        <v>0</v>
      </c>
      <c r="AA108" s="609">
        <f>'EnC1_2017-22_DEAL_ONF_Animation'!T108+'EnC2_2018-22_FEDER_ONF_Conserv'!T108+'EnC3_2019-21_OFB-DEAL_ONF_Coli'!T108+'EnC4_2018-20_MTE_ONF_MIGBio'!T108+'EnC5_2020_DEAL_Titè_IPA Desira'!T108+'Sol1_2018_DEAL_ONF_Lutte IC DSD'!T108+'Sol2_2019_DEAL_ONF_Lutte IC'!T108+'€8-xxxx(AAAA-AAAA)'!T108+'€9-xxxx(AAAA-AAAA)'!T108+'€10-xxxx(AAAA-AAAA)'!T108+'€11-xxxx(AAAA-AAAA)'!T108+'€12-xxxx(AAAA-AAAA)'!T108+'€13-xxxx(AAAA-AAAA)'!T108+'€14-xxxx(AAAA-AAAA)'!T108+'€15-xxxx(AAAA-AAAA)'!T108+'€16-xxxx(AAAA-AAAA)'!T108+'€17-xxxx(AAAA-AAAA)'!T108+'€18-xxxx(AAAA-AAAA)'!T108+'€19-xxxx(AAAA-AAAA)'!T108+'€20-xxxx(AAAA-AAAA)'!T108</f>
        <v>-19239.758571428589</v>
      </c>
      <c r="AB108" s="610">
        <f>'EnC1_2017-22_DEAL_ONF_Animation'!U108+'EnC2_2018-22_FEDER_ONF_Conserv'!U108+'EnC3_2019-21_OFB-DEAL_ONF_Coli'!U108+'EnC4_2018-20_MTE_ONF_MIGBio'!U108+'EnC5_2020_DEAL_Titè_IPA Desira'!U108+'Sol1_2018_DEAL_ONF_Lutte IC DSD'!U108+'Sol2_2019_DEAL_ONF_Lutte IC'!U108+'€8-xxxx(AAAA-AAAA)'!U108+'€9-xxxx(AAAA-AAAA)'!U108+'€10-xxxx(AAAA-AAAA)'!U108+'€11-xxxx(AAAA-AAAA)'!U108+'€12-xxxx(AAAA-AAAA)'!U108+'€13-xxxx(AAAA-AAAA)'!U108+'€14-xxxx(AAAA-AAAA)'!U108+'€15-xxxx(AAAA-AAAA)'!U108+'€16-xxxx(AAAA-AAAA)'!U108+'€17-xxxx(AAAA-AAAA)'!U108+'€18-xxxx(AAAA-AAAA)'!U108+'€19-xxxx(AAAA-AAAA)'!U108+'€20-xxxx(AAAA-AAAA)'!U108</f>
        <v>0</v>
      </c>
      <c r="AC108" s="634">
        <f>'EnC1_2017-22_DEAL_ONF_Animation'!V108+'EnC2_2018-22_FEDER_ONF_Conserv'!V108+'EnC3_2019-21_OFB-DEAL_ONF_Coli'!V108+'EnC4_2018-20_MTE_ONF_MIGBio'!V108+'EnC5_2020_DEAL_Titè_IPA Desira'!V108+'Sol1_2018_DEAL_ONF_Lutte IC DSD'!V108+'Sol2_2019_DEAL_ONF_Lutte IC'!V108+'€8-xxxx(AAAA-AAAA)'!V108+'€9-xxxx(AAAA-AAAA)'!V108+'€10-xxxx(AAAA-AAAA)'!V108+'€11-xxxx(AAAA-AAAA)'!V108+'€12-xxxx(AAAA-AAAA)'!V108+'€13-xxxx(AAAA-AAAA)'!V108+'€14-xxxx(AAAA-AAAA)'!V108+'€15-xxxx(AAAA-AAAA)'!V108+'€16-xxxx(AAAA-AAAA)'!V108+'€17-xxxx(AAAA-AAAA)'!V108+'€18-xxxx(AAAA-AAAA)'!V108+'€19-xxxx(AAAA-AAAA)'!V108+'€20-xxxx(AAAA-AAAA)'!V108</f>
        <v>-8212.0221428571513</v>
      </c>
      <c r="AD108" s="634">
        <f>'EnC1_2017-22_DEAL_ONF_Animation'!W108+'EnC2_2018-22_FEDER_ONF_Conserv'!W108+'EnC3_2019-21_OFB-DEAL_ONF_Coli'!W108+'EnC4_2018-20_MTE_ONF_MIGBio'!W108+'EnC5_2020_DEAL_Titè_IPA Desira'!W108+'Sol1_2018_DEAL_ONF_Lutte IC DSD'!W108+'Sol2_2019_DEAL_ONF_Lutte IC'!W108+'€8-xxxx(AAAA-AAAA)'!W108+'€9-xxxx(AAAA-AAAA)'!W108+'€10-xxxx(AAAA-AAAA)'!W108+'€11-xxxx(AAAA-AAAA)'!W108+'€12-xxxx(AAAA-AAAA)'!W108+'€13-xxxx(AAAA-AAAA)'!W108+'€14-xxxx(AAAA-AAAA)'!W108+'€15-xxxx(AAAA-AAAA)'!W108+'€16-xxxx(AAAA-AAAA)'!W108+'€17-xxxx(AAAA-AAAA)'!W108+'€18-xxxx(AAAA-AAAA)'!W108+'€19-xxxx(AAAA-AAAA)'!W108+'€20-xxxx(AAAA-AAAA)'!W108</f>
        <v>-11027.736428571438</v>
      </c>
      <c r="AE108" s="634">
        <f>'EnC1_2017-22_DEAL_ONF_Animation'!X108+'EnC2_2018-22_FEDER_ONF_Conserv'!X108+'EnC3_2019-21_OFB-DEAL_ONF_Coli'!X108+'EnC4_2018-20_MTE_ONF_MIGBio'!X108+'EnC5_2020_DEAL_Titè_IPA Desira'!X108+'Sol1_2018_DEAL_ONF_Lutte IC DSD'!X108+'Sol2_2019_DEAL_ONF_Lutte IC'!X108+'€8-xxxx(AAAA-AAAA)'!X108+'€9-xxxx(AAAA-AAAA)'!X108+'€10-xxxx(AAAA-AAAA)'!X108+'€11-xxxx(AAAA-AAAA)'!X108+'€12-xxxx(AAAA-AAAA)'!X108+'€13-xxxx(AAAA-AAAA)'!X108+'€14-xxxx(AAAA-AAAA)'!X108+'€15-xxxx(AAAA-AAAA)'!X108+'€16-xxxx(AAAA-AAAA)'!X108+'€17-xxxx(AAAA-AAAA)'!X108+'€18-xxxx(AAAA-AAAA)'!X108+'€19-xxxx(AAAA-AAAA)'!X108+'€20-xxxx(AAAA-AAAA)'!X108</f>
        <v>0</v>
      </c>
      <c r="AF108" s="635">
        <f>'EnC1_2017-22_DEAL_ONF_Animation'!Y108+'EnC2_2018-22_FEDER_ONF_Conserv'!Y108+'EnC3_2019-21_OFB-DEAL_ONF_Coli'!Y108+'EnC4_2018-20_MTE_ONF_MIGBio'!Y108+'EnC5_2020_DEAL_Titè_IPA Desira'!Y108+'Sol1_2018_DEAL_ONF_Lutte IC DSD'!Y108+'Sol2_2019_DEAL_ONF_Lutte IC'!Y108+'€8-xxxx(AAAA-AAAA)'!Y108+'€9-xxxx(AAAA-AAAA)'!Y108+'€10-xxxx(AAAA-AAAA)'!Y108+'€11-xxxx(AAAA-AAAA)'!Y108+'€12-xxxx(AAAA-AAAA)'!Y108+'€13-xxxx(AAAA-AAAA)'!Y108+'€14-xxxx(AAAA-AAAA)'!Y108+'€15-xxxx(AAAA-AAAA)'!Y108+'€16-xxxx(AAAA-AAAA)'!Y108+'€17-xxxx(AAAA-AAAA)'!Y108+'€18-xxxx(AAAA-AAAA)'!Y108+'€19-xxxx(AAAA-AAAA)'!Y108+'€20-xxxx(AAAA-AAAA)'!Y108</f>
        <v>0</v>
      </c>
      <c r="AG108" s="613">
        <f t="shared" si="85"/>
        <v>118044.48000000001</v>
      </c>
      <c r="AH108" s="614">
        <f t="shared" si="86"/>
        <v>-2500</v>
      </c>
      <c r="AI108" s="636">
        <f t="shared" si="87"/>
        <v>57652.240000000005</v>
      </c>
      <c r="AJ108" s="636">
        <f t="shared" si="88"/>
        <v>67892.240000000005</v>
      </c>
      <c r="AK108" s="636">
        <f t="shared" si="89"/>
        <v>-2500</v>
      </c>
      <c r="AL108" s="637">
        <f t="shared" si="90"/>
        <v>-2500</v>
      </c>
      <c r="AM108" s="615">
        <f t="shared" si="91"/>
        <v>98804.721428571429</v>
      </c>
      <c r="AN108" s="685">
        <f t="shared" si="92"/>
        <v>-2500</v>
      </c>
      <c r="AO108" s="636">
        <f t="shared" si="93"/>
        <v>49440.217857142852</v>
      </c>
      <c r="AP108" s="636">
        <f t="shared" si="94"/>
        <v>56864.50357142857</v>
      </c>
      <c r="AQ108" s="636">
        <f t="shared" si="95"/>
        <v>-2500</v>
      </c>
      <c r="AR108" s="638">
        <f t="shared" si="96"/>
        <v>-2500</v>
      </c>
      <c r="AS108" s="44"/>
      <c r="AT108" s="25"/>
      <c r="AU108" s="25"/>
    </row>
    <row r="109" spans="1:47" s="38" customFormat="1" ht="12.5" customHeight="1">
      <c r="A109" s="23"/>
      <c r="B109" s="1116"/>
      <c r="C109" s="1231"/>
      <c r="D109" s="1119"/>
      <c r="E109" s="1122"/>
      <c r="F109" s="1135"/>
      <c r="G109" s="497" t="s">
        <v>108</v>
      </c>
      <c r="H109" s="835"/>
      <c r="I109" s="830"/>
      <c r="J109" s="842"/>
      <c r="K109" s="842"/>
      <c r="L109" s="842"/>
      <c r="M109" s="843"/>
      <c r="N109" s="497" t="s">
        <v>108</v>
      </c>
      <c r="O109" s="209">
        <f>'EnC1_2017-22_DEAL_ONF_Animation'!H109+'EnC2_2018-22_FEDER_ONF_Conserv'!H109+'EnC3_2019-21_OFB-DEAL_ONF_Coli'!H109+'EnC4_2018-20_MTE_ONF_MIGBio'!H109+'EnC5_2020_DEAL_Titè_IPA Desira'!H109+'Sol1_2018_DEAL_ONF_Lutte IC DSD'!H109+'Sol2_2019_DEAL_ONF_Lutte IC'!H109+'€8-xxxx(AAAA-AAAA)'!H109+'€9-xxxx(AAAA-AAAA)'!H109+'€10-xxxx(AAAA-AAAA)'!H109+'€11-xxxx(AAAA-AAAA)'!H109+'€12-xxxx(AAAA-AAAA)'!H109+'€13-xxxx(AAAA-AAAA)'!H109+'€14-xxxx(AAAA-AAAA)'!H109+'€15-xxxx(AAAA-AAAA)'!H109+'€16-xxxx(AAAA-AAAA)'!H109+'€17-xxxx(AAAA-AAAA)'!H109+'€18-xxxx(AAAA-AAAA)'!H109+'€19-xxxx(AAAA-AAAA)'!H109+'€20-xxxx(AAAA-AAAA)'!H109</f>
        <v>91737.813333333339</v>
      </c>
      <c r="P109" s="210">
        <f>'EnC1_2017-22_DEAL_ONF_Animation'!I109+'EnC2_2018-22_FEDER_ONF_Conserv'!I109+'EnC3_2019-21_OFB-DEAL_ONF_Coli'!I109+'EnC4_2018-20_MTE_ONF_MIGBio'!I109+'EnC5_2020_DEAL_Titè_IPA Desira'!I109+'Sol1_2018_DEAL_ONF_Lutte IC DSD'!I109+'Sol2_2019_DEAL_ONF_Lutte IC'!I109+'€8-xxxx(AAAA-AAAA)'!I109+'€9-xxxx(AAAA-AAAA)'!I109+'€10-xxxx(AAAA-AAAA)'!I109+'€11-xxxx(AAAA-AAAA)'!I109+'€12-xxxx(AAAA-AAAA)'!I109+'€13-xxxx(AAAA-AAAA)'!I109+'€14-xxxx(AAAA-AAAA)'!I109+'€15-xxxx(AAAA-AAAA)'!I109+'€16-xxxx(AAAA-AAAA)'!I109+'€17-xxxx(AAAA-AAAA)'!I109+'€18-xxxx(AAAA-AAAA)'!I109+'€19-xxxx(AAAA-AAAA)'!I109+'€20-xxxx(AAAA-AAAA)'!I109</f>
        <v>0</v>
      </c>
      <c r="Q109" s="218">
        <f>'EnC1_2017-22_DEAL_ONF_Animation'!J109+'EnC2_2018-22_FEDER_ONF_Conserv'!J109+'EnC3_2019-21_OFB-DEAL_ONF_Coli'!J109+'EnC4_2018-20_MTE_ONF_MIGBio'!J109+'EnC5_2020_DEAL_Titè_IPA Desira'!J109+'Sol1_2018_DEAL_ONF_Lutte IC DSD'!J109+'Sol2_2019_DEAL_ONF_Lutte IC'!J109+'€8-xxxx(AAAA-AAAA)'!J109+'€9-xxxx(AAAA-AAAA)'!J109+'€10-xxxx(AAAA-AAAA)'!J109+'€11-xxxx(AAAA-AAAA)'!J109+'€12-xxxx(AAAA-AAAA)'!J109+'€13-xxxx(AAAA-AAAA)'!J109+'€14-xxxx(AAAA-AAAA)'!J109+'€15-xxxx(AAAA-AAAA)'!J109+'€16-xxxx(AAAA-AAAA)'!J109+'€17-xxxx(AAAA-AAAA)'!J109+'€18-xxxx(AAAA-AAAA)'!J109+'€19-xxxx(AAAA-AAAA)'!J109+'€20-xxxx(AAAA-AAAA)'!J109</f>
        <v>40992.240000000005</v>
      </c>
      <c r="R109" s="218">
        <f>'EnC1_2017-22_DEAL_ONF_Animation'!K109+'EnC2_2018-22_FEDER_ONF_Conserv'!K109+'EnC3_2019-21_OFB-DEAL_ONF_Coli'!K109+'EnC4_2018-20_MTE_ONF_MIGBio'!K109+'EnC5_2020_DEAL_Titè_IPA Desira'!K109+'Sol1_2018_DEAL_ONF_Lutte IC DSD'!K109+'Sol2_2019_DEAL_ONF_Lutte IC'!K109+'€8-xxxx(AAAA-AAAA)'!K109+'€9-xxxx(AAAA-AAAA)'!K109+'€10-xxxx(AAAA-AAAA)'!K109+'€11-xxxx(AAAA-AAAA)'!K109+'€12-xxxx(AAAA-AAAA)'!K109+'€13-xxxx(AAAA-AAAA)'!K109+'€14-xxxx(AAAA-AAAA)'!K109+'€15-xxxx(AAAA-AAAA)'!K109+'€16-xxxx(AAAA-AAAA)'!K109+'€17-xxxx(AAAA-AAAA)'!K109+'€18-xxxx(AAAA-AAAA)'!K109+'€19-xxxx(AAAA-AAAA)'!K109+'€20-xxxx(AAAA-AAAA)'!K109</f>
        <v>50745.573333333341</v>
      </c>
      <c r="S109" s="218">
        <f>'EnC1_2017-22_DEAL_ONF_Animation'!L109+'EnC2_2018-22_FEDER_ONF_Conserv'!L109+'EnC3_2019-21_OFB-DEAL_ONF_Coli'!L109+'EnC4_2018-20_MTE_ONF_MIGBio'!L109+'EnC5_2020_DEAL_Titè_IPA Desira'!L109+'Sol1_2018_DEAL_ONF_Lutte IC DSD'!L109+'Sol2_2019_DEAL_ONF_Lutte IC'!L109+'€8-xxxx(AAAA-AAAA)'!L109+'€9-xxxx(AAAA-AAAA)'!L109+'€10-xxxx(AAAA-AAAA)'!L109+'€11-xxxx(AAAA-AAAA)'!L109+'€12-xxxx(AAAA-AAAA)'!L109+'€13-xxxx(AAAA-AAAA)'!L109+'€14-xxxx(AAAA-AAAA)'!L109+'€15-xxxx(AAAA-AAAA)'!L109+'€16-xxxx(AAAA-AAAA)'!L109+'€17-xxxx(AAAA-AAAA)'!L109+'€18-xxxx(AAAA-AAAA)'!L109+'€19-xxxx(AAAA-AAAA)'!L109+'€20-xxxx(AAAA-AAAA)'!L109</f>
        <v>0</v>
      </c>
      <c r="T109" s="219">
        <f>'EnC1_2017-22_DEAL_ONF_Animation'!M109+'EnC2_2018-22_FEDER_ONF_Conserv'!M109+'EnC3_2019-21_OFB-DEAL_ONF_Coli'!M109+'EnC4_2018-20_MTE_ONF_MIGBio'!M109+'EnC5_2020_DEAL_Titè_IPA Desira'!M109+'Sol1_2018_DEAL_ONF_Lutte IC DSD'!M109+'Sol2_2019_DEAL_ONF_Lutte IC'!M109+'€8-xxxx(AAAA-AAAA)'!M109+'€9-xxxx(AAAA-AAAA)'!M109+'€10-xxxx(AAAA-AAAA)'!M109+'€11-xxxx(AAAA-AAAA)'!M109+'€12-xxxx(AAAA-AAAA)'!M109+'€13-xxxx(AAAA-AAAA)'!M109+'€14-xxxx(AAAA-AAAA)'!M109+'€15-xxxx(AAAA-AAAA)'!M109+'€16-xxxx(AAAA-AAAA)'!M109+'€17-xxxx(AAAA-AAAA)'!M109+'€18-xxxx(AAAA-AAAA)'!M109+'€19-xxxx(AAAA-AAAA)'!M109+'€20-xxxx(AAAA-AAAA)'!M109</f>
        <v>0</v>
      </c>
      <c r="U109" s="209">
        <f>'EnC1_2017-22_DEAL_ONF_Animation'!N109+'EnC2_2018-22_FEDER_ONF_Conserv'!N109+'EnC3_2019-21_OFB-DEAL_ONF_Coli'!N109+'EnC4_2018-20_MTE_ONF_MIGBio'!N109+'EnC5_2020_DEAL_Titè_IPA Desira'!N109+'Sol1_2018_DEAL_ONF_Lutte IC DSD'!N109+'Sol2_2019_DEAL_ONF_Lutte IC'!N109+'€8-xxxx(AAAA-AAAA)'!N109+'€9-xxxx(AAAA-AAAA)'!N109+'€10-xxxx(AAAA-AAAA)'!N109+'€11-xxxx(AAAA-AAAA)'!N109+'€12-xxxx(AAAA-AAAA)'!N109+'€13-xxxx(AAAA-AAAA)'!N109+'€14-xxxx(AAAA-AAAA)'!N109+'€15-xxxx(AAAA-AAAA)'!N109+'€16-xxxx(AAAA-AAAA)'!N109+'€17-xxxx(AAAA-AAAA)'!N109+'€18-xxxx(AAAA-AAAA)'!N109+'€19-xxxx(AAAA-AAAA)'!N109+'€20-xxxx(AAAA-AAAA)'!N109</f>
        <v>84625.824761904762</v>
      </c>
      <c r="V109" s="210">
        <f>'EnC1_2017-22_DEAL_ONF_Animation'!O109+'EnC2_2018-22_FEDER_ONF_Conserv'!O109+'EnC3_2019-21_OFB-DEAL_ONF_Coli'!O109+'EnC4_2018-20_MTE_ONF_MIGBio'!O109+'EnC5_2020_DEAL_Titè_IPA Desira'!O109+'Sol1_2018_DEAL_ONF_Lutte IC DSD'!O109+'Sol2_2019_DEAL_ONF_Lutte IC'!O109+'€8-xxxx(AAAA-AAAA)'!O109+'€9-xxxx(AAAA-AAAA)'!O109+'€10-xxxx(AAAA-AAAA)'!O109+'€11-xxxx(AAAA-AAAA)'!O109+'€12-xxxx(AAAA-AAAA)'!O109+'€13-xxxx(AAAA-AAAA)'!O109+'€14-xxxx(AAAA-AAAA)'!O109+'€15-xxxx(AAAA-AAAA)'!O109+'€16-xxxx(AAAA-AAAA)'!O109+'€17-xxxx(AAAA-AAAA)'!O109+'€18-xxxx(AAAA-AAAA)'!O109+'€19-xxxx(AAAA-AAAA)'!O109+'€20-xxxx(AAAA-AAAA)'!O109</f>
        <v>0</v>
      </c>
      <c r="W109" s="218">
        <f>'EnC1_2017-22_DEAL_ONF_Animation'!P109+'EnC2_2018-22_FEDER_ONF_Conserv'!P109+'EnC3_2019-21_OFB-DEAL_ONF_Coli'!P109+'EnC4_2018-20_MTE_ONF_MIGBio'!P109+'EnC5_2020_DEAL_Titè_IPA Desira'!P109+'Sol1_2018_DEAL_ONF_Lutte IC DSD'!P109+'Sol2_2019_DEAL_ONF_Lutte IC'!P109+'€8-xxxx(AAAA-AAAA)'!P109+'€9-xxxx(AAAA-AAAA)'!P109+'€10-xxxx(AAAA-AAAA)'!P109+'€11-xxxx(AAAA-AAAA)'!P109+'€12-xxxx(AAAA-AAAA)'!P109+'€13-xxxx(AAAA-AAAA)'!P109+'€14-xxxx(AAAA-AAAA)'!P109+'€15-xxxx(AAAA-AAAA)'!P109+'€16-xxxx(AAAA-AAAA)'!P109+'€17-xxxx(AAAA-AAAA)'!P109+'€18-xxxx(AAAA-AAAA)'!P109+'€19-xxxx(AAAA-AAAA)'!P109+'€20-xxxx(AAAA-AAAA)'!P109</f>
        <v>38844.102857142854</v>
      </c>
      <c r="X109" s="218">
        <f>'EnC1_2017-22_DEAL_ONF_Animation'!Q109+'EnC2_2018-22_FEDER_ONF_Conserv'!Q109+'EnC3_2019-21_OFB-DEAL_ONF_Coli'!Q109+'EnC4_2018-20_MTE_ONF_MIGBio'!Q109+'EnC5_2020_DEAL_Titè_IPA Desira'!Q109+'Sol1_2018_DEAL_ONF_Lutte IC DSD'!Q109+'Sol2_2019_DEAL_ONF_Lutte IC'!Q109+'€8-xxxx(AAAA-AAAA)'!Q109+'€9-xxxx(AAAA-AAAA)'!Q109+'€10-xxxx(AAAA-AAAA)'!Q109+'€11-xxxx(AAAA-AAAA)'!Q109+'€12-xxxx(AAAA-AAAA)'!Q109+'€13-xxxx(AAAA-AAAA)'!Q109+'€14-xxxx(AAAA-AAAA)'!Q109+'€15-xxxx(AAAA-AAAA)'!Q109+'€16-xxxx(AAAA-AAAA)'!Q109+'€17-xxxx(AAAA-AAAA)'!Q109+'€18-xxxx(AAAA-AAAA)'!Q109+'€19-xxxx(AAAA-AAAA)'!Q109+'€20-xxxx(AAAA-AAAA)'!Q109</f>
        <v>45781.721904761907</v>
      </c>
      <c r="Y109" s="218">
        <f>'EnC1_2017-22_DEAL_ONF_Animation'!R109+'EnC2_2018-22_FEDER_ONF_Conserv'!R109+'EnC3_2019-21_OFB-DEAL_ONF_Coli'!R109+'EnC4_2018-20_MTE_ONF_MIGBio'!R109+'EnC5_2020_DEAL_Titè_IPA Desira'!R109+'Sol1_2018_DEAL_ONF_Lutte IC DSD'!R109+'Sol2_2019_DEAL_ONF_Lutte IC'!R109+'€8-xxxx(AAAA-AAAA)'!R109+'€9-xxxx(AAAA-AAAA)'!R109+'€10-xxxx(AAAA-AAAA)'!R109+'€11-xxxx(AAAA-AAAA)'!R109+'€12-xxxx(AAAA-AAAA)'!R109+'€13-xxxx(AAAA-AAAA)'!R109+'€14-xxxx(AAAA-AAAA)'!R109+'€15-xxxx(AAAA-AAAA)'!R109+'€16-xxxx(AAAA-AAAA)'!R109+'€17-xxxx(AAAA-AAAA)'!R109+'€18-xxxx(AAAA-AAAA)'!R109+'€19-xxxx(AAAA-AAAA)'!R109+'€20-xxxx(AAAA-AAAA)'!R109</f>
        <v>0</v>
      </c>
      <c r="Z109" s="220">
        <f>'EnC1_2017-22_DEAL_ONF_Animation'!S109+'EnC2_2018-22_FEDER_ONF_Conserv'!S109+'EnC3_2019-21_OFB-DEAL_ONF_Coli'!S109+'EnC4_2018-20_MTE_ONF_MIGBio'!S109+'EnC5_2020_DEAL_Titè_IPA Desira'!S109+'Sol1_2018_DEAL_ONF_Lutte IC DSD'!S109+'Sol2_2019_DEAL_ONF_Lutte IC'!S109+'€8-xxxx(AAAA-AAAA)'!S109+'€9-xxxx(AAAA-AAAA)'!S109+'€10-xxxx(AAAA-AAAA)'!S109+'€11-xxxx(AAAA-AAAA)'!S109+'€12-xxxx(AAAA-AAAA)'!S109+'€13-xxxx(AAAA-AAAA)'!S109+'€14-xxxx(AAAA-AAAA)'!S109+'€15-xxxx(AAAA-AAAA)'!S109+'€16-xxxx(AAAA-AAAA)'!S109+'€17-xxxx(AAAA-AAAA)'!S109+'€18-xxxx(AAAA-AAAA)'!S109+'€19-xxxx(AAAA-AAAA)'!S109+'€20-xxxx(AAAA-AAAA)'!S109</f>
        <v>0</v>
      </c>
      <c r="AA109" s="617">
        <f>'EnC1_2017-22_DEAL_ONF_Animation'!T109+'EnC2_2018-22_FEDER_ONF_Conserv'!T109+'EnC3_2019-21_OFB-DEAL_ONF_Coli'!T109+'EnC4_2018-20_MTE_ONF_MIGBio'!T109+'EnC5_2020_DEAL_Titè_IPA Desira'!T109+'Sol1_2018_DEAL_ONF_Lutte IC DSD'!T109+'Sol2_2019_DEAL_ONF_Lutte IC'!T109+'€8-xxxx(AAAA-AAAA)'!T109+'€9-xxxx(AAAA-AAAA)'!T109+'€10-xxxx(AAAA-AAAA)'!T109+'€11-xxxx(AAAA-AAAA)'!T109+'€12-xxxx(AAAA-AAAA)'!T109+'€13-xxxx(AAAA-AAAA)'!T109+'€14-xxxx(AAAA-AAAA)'!T109+'€15-xxxx(AAAA-AAAA)'!T109+'€16-xxxx(AAAA-AAAA)'!T109+'€17-xxxx(AAAA-AAAA)'!T109+'€18-xxxx(AAAA-AAAA)'!T109+'€19-xxxx(AAAA-AAAA)'!T109+'€20-xxxx(AAAA-AAAA)'!T109</f>
        <v>-7111.9885714285829</v>
      </c>
      <c r="AB109" s="618">
        <f>'EnC1_2017-22_DEAL_ONF_Animation'!U109+'EnC2_2018-22_FEDER_ONF_Conserv'!U109+'EnC3_2019-21_OFB-DEAL_ONF_Coli'!U109+'EnC4_2018-20_MTE_ONF_MIGBio'!U109+'EnC5_2020_DEAL_Titè_IPA Desira'!U109+'Sol1_2018_DEAL_ONF_Lutte IC DSD'!U109+'Sol2_2019_DEAL_ONF_Lutte IC'!U109+'€8-xxxx(AAAA-AAAA)'!U109+'€9-xxxx(AAAA-AAAA)'!U109+'€10-xxxx(AAAA-AAAA)'!U109+'€11-xxxx(AAAA-AAAA)'!U109+'€12-xxxx(AAAA-AAAA)'!U109+'€13-xxxx(AAAA-AAAA)'!U109+'€14-xxxx(AAAA-AAAA)'!U109+'€15-xxxx(AAAA-AAAA)'!U109+'€16-xxxx(AAAA-AAAA)'!U109+'€17-xxxx(AAAA-AAAA)'!U109+'€18-xxxx(AAAA-AAAA)'!U109+'€19-xxxx(AAAA-AAAA)'!U109+'€20-xxxx(AAAA-AAAA)'!U109</f>
        <v>0</v>
      </c>
      <c r="AC109" s="639">
        <f>'EnC1_2017-22_DEAL_ONF_Animation'!V109+'EnC2_2018-22_FEDER_ONF_Conserv'!V109+'EnC3_2019-21_OFB-DEAL_ONF_Coli'!V109+'EnC4_2018-20_MTE_ONF_MIGBio'!V109+'EnC5_2020_DEAL_Titè_IPA Desira'!V109+'Sol1_2018_DEAL_ONF_Lutte IC DSD'!V109+'Sol2_2019_DEAL_ONF_Lutte IC'!V109+'€8-xxxx(AAAA-AAAA)'!V109+'€9-xxxx(AAAA-AAAA)'!V109+'€10-xxxx(AAAA-AAAA)'!V109+'€11-xxxx(AAAA-AAAA)'!V109+'€12-xxxx(AAAA-AAAA)'!V109+'€13-xxxx(AAAA-AAAA)'!V109+'€14-xxxx(AAAA-AAAA)'!V109+'€15-xxxx(AAAA-AAAA)'!V109+'€16-xxxx(AAAA-AAAA)'!V109+'€17-xxxx(AAAA-AAAA)'!V109+'€18-xxxx(AAAA-AAAA)'!V109+'€19-xxxx(AAAA-AAAA)'!V109+'€20-xxxx(AAAA-AAAA)'!V109</f>
        <v>-2148.1371428571488</v>
      </c>
      <c r="AD109" s="639">
        <f>'EnC1_2017-22_DEAL_ONF_Animation'!W109+'EnC2_2018-22_FEDER_ONF_Conserv'!W109+'EnC3_2019-21_OFB-DEAL_ONF_Coli'!W109+'EnC4_2018-20_MTE_ONF_MIGBio'!W109+'EnC5_2020_DEAL_Titè_IPA Desira'!W109+'Sol1_2018_DEAL_ONF_Lutte IC DSD'!W109+'Sol2_2019_DEAL_ONF_Lutte IC'!W109+'€8-xxxx(AAAA-AAAA)'!W109+'€9-xxxx(AAAA-AAAA)'!W109+'€10-xxxx(AAAA-AAAA)'!W109+'€11-xxxx(AAAA-AAAA)'!W109+'€12-xxxx(AAAA-AAAA)'!W109+'€13-xxxx(AAAA-AAAA)'!W109+'€14-xxxx(AAAA-AAAA)'!W109+'€15-xxxx(AAAA-AAAA)'!W109+'€16-xxxx(AAAA-AAAA)'!W109+'€17-xxxx(AAAA-AAAA)'!W109+'€18-xxxx(AAAA-AAAA)'!W109+'€19-xxxx(AAAA-AAAA)'!W109+'€20-xxxx(AAAA-AAAA)'!W109</f>
        <v>-4963.8514285714346</v>
      </c>
      <c r="AE109" s="639">
        <f>'EnC1_2017-22_DEAL_ONF_Animation'!X109+'EnC2_2018-22_FEDER_ONF_Conserv'!X109+'EnC3_2019-21_OFB-DEAL_ONF_Coli'!X109+'EnC4_2018-20_MTE_ONF_MIGBio'!X109+'EnC5_2020_DEAL_Titè_IPA Desira'!X109+'Sol1_2018_DEAL_ONF_Lutte IC DSD'!X109+'Sol2_2019_DEAL_ONF_Lutte IC'!X109+'€8-xxxx(AAAA-AAAA)'!X109+'€9-xxxx(AAAA-AAAA)'!X109+'€10-xxxx(AAAA-AAAA)'!X109+'€11-xxxx(AAAA-AAAA)'!X109+'€12-xxxx(AAAA-AAAA)'!X109+'€13-xxxx(AAAA-AAAA)'!X109+'€14-xxxx(AAAA-AAAA)'!X109+'€15-xxxx(AAAA-AAAA)'!X109+'€16-xxxx(AAAA-AAAA)'!X109+'€17-xxxx(AAAA-AAAA)'!X109+'€18-xxxx(AAAA-AAAA)'!X109+'€19-xxxx(AAAA-AAAA)'!X109+'€20-xxxx(AAAA-AAAA)'!X109</f>
        <v>0</v>
      </c>
      <c r="AF109" s="640">
        <f>'EnC1_2017-22_DEAL_ONF_Animation'!Y109+'EnC2_2018-22_FEDER_ONF_Conserv'!Y109+'EnC3_2019-21_OFB-DEAL_ONF_Coli'!Y109+'EnC4_2018-20_MTE_ONF_MIGBio'!Y109+'EnC5_2020_DEAL_Titè_IPA Desira'!Y109+'Sol1_2018_DEAL_ONF_Lutte IC DSD'!Y109+'Sol2_2019_DEAL_ONF_Lutte IC'!Y109+'€8-xxxx(AAAA-AAAA)'!Y109+'€9-xxxx(AAAA-AAAA)'!Y109+'€10-xxxx(AAAA-AAAA)'!Y109+'€11-xxxx(AAAA-AAAA)'!Y109+'€12-xxxx(AAAA-AAAA)'!Y109+'€13-xxxx(AAAA-AAAA)'!Y109+'€14-xxxx(AAAA-AAAA)'!Y109+'€15-xxxx(AAAA-AAAA)'!Y109+'€16-xxxx(AAAA-AAAA)'!Y109+'€17-xxxx(AAAA-AAAA)'!Y109+'€18-xxxx(AAAA-AAAA)'!Y109+'€19-xxxx(AAAA-AAAA)'!Y109+'€20-xxxx(AAAA-AAAA)'!Y109</f>
        <v>0</v>
      </c>
      <c r="AG109" s="621">
        <f t="shared" si="85"/>
        <v>91737.813333333339</v>
      </c>
      <c r="AH109" s="622">
        <f t="shared" si="86"/>
        <v>0</v>
      </c>
      <c r="AI109" s="641">
        <f t="shared" si="87"/>
        <v>40992.240000000005</v>
      </c>
      <c r="AJ109" s="641">
        <f t="shared" si="88"/>
        <v>50745.573333333341</v>
      </c>
      <c r="AK109" s="641">
        <f t="shared" si="89"/>
        <v>0</v>
      </c>
      <c r="AL109" s="642">
        <f t="shared" si="90"/>
        <v>0</v>
      </c>
      <c r="AM109" s="623">
        <f t="shared" si="91"/>
        <v>84625.824761904762</v>
      </c>
      <c r="AN109" s="686">
        <f t="shared" si="92"/>
        <v>0</v>
      </c>
      <c r="AO109" s="641">
        <f t="shared" si="93"/>
        <v>38844.102857142854</v>
      </c>
      <c r="AP109" s="641">
        <f t="shared" si="94"/>
        <v>45781.721904761907</v>
      </c>
      <c r="AQ109" s="641">
        <f t="shared" si="95"/>
        <v>0</v>
      </c>
      <c r="AR109" s="643">
        <f t="shared" si="96"/>
        <v>0</v>
      </c>
      <c r="AS109" s="44"/>
      <c r="AT109" s="25"/>
      <c r="AU109" s="25"/>
    </row>
    <row r="110" spans="1:47" ht="14">
      <c r="A110" s="23"/>
      <c r="B110" s="1116"/>
      <c r="C110" s="1232"/>
      <c r="D110" s="1119"/>
      <c r="E110" s="1122"/>
      <c r="F110" s="1135"/>
      <c r="G110" s="502" t="s">
        <v>109</v>
      </c>
      <c r="H110" s="861"/>
      <c r="I110" s="831"/>
      <c r="J110" s="844"/>
      <c r="K110" s="844"/>
      <c r="L110" s="844"/>
      <c r="M110" s="845"/>
      <c r="N110" s="502" t="s">
        <v>109</v>
      </c>
      <c r="O110" s="236">
        <f>'EnC1_2017-22_DEAL_ONF_Animation'!H110+'EnC2_2018-22_FEDER_ONF_Conserv'!H110+'EnC3_2019-21_OFB-DEAL_ONF_Coli'!H110+'EnC4_2018-20_MTE_ONF_MIGBio'!H110+'EnC5_2020_DEAL_Titè_IPA Desira'!H110+'Sol1_2018_DEAL_ONF_Lutte IC DSD'!H110+'Sol2_2019_DEAL_ONF_Lutte IC'!H110+'€8-xxxx(AAAA-AAAA)'!H110+'€9-xxxx(AAAA-AAAA)'!H110+'€10-xxxx(AAAA-AAAA)'!H110+'€11-xxxx(AAAA-AAAA)'!H110+'€12-xxxx(AAAA-AAAA)'!H110+'€13-xxxx(AAAA-AAAA)'!H110+'€14-xxxx(AAAA-AAAA)'!H110+'€15-xxxx(AAAA-AAAA)'!H110+'€16-xxxx(AAAA-AAAA)'!H110+'€17-xxxx(AAAA-AAAA)'!H110+'€18-xxxx(AAAA-AAAA)'!H110+'€19-xxxx(AAAA-AAAA)'!H110+'€20-xxxx(AAAA-AAAA)'!H110</f>
        <v>38806.666666666664</v>
      </c>
      <c r="P110" s="256">
        <f>'EnC1_2017-22_DEAL_ONF_Animation'!I110+'EnC2_2018-22_FEDER_ONF_Conserv'!I110+'EnC3_2019-21_OFB-DEAL_ONF_Coli'!I110+'EnC4_2018-20_MTE_ONF_MIGBio'!I110+'EnC5_2020_DEAL_Titè_IPA Desira'!I110+'Sol1_2018_DEAL_ONF_Lutte IC DSD'!I110+'Sol2_2019_DEAL_ONF_Lutte IC'!I110+'€8-xxxx(AAAA-AAAA)'!I110+'€9-xxxx(AAAA-AAAA)'!I110+'€10-xxxx(AAAA-AAAA)'!I110+'€11-xxxx(AAAA-AAAA)'!I110+'€12-xxxx(AAAA-AAAA)'!I110+'€13-xxxx(AAAA-AAAA)'!I110+'€14-xxxx(AAAA-AAAA)'!I110+'€15-xxxx(AAAA-AAAA)'!I110+'€16-xxxx(AAAA-AAAA)'!I110+'€17-xxxx(AAAA-AAAA)'!I110+'€18-xxxx(AAAA-AAAA)'!I110+'€19-xxxx(AAAA-AAAA)'!I110+'€20-xxxx(AAAA-AAAA)'!I110</f>
        <v>0</v>
      </c>
      <c r="Q110" s="237">
        <f>'EnC1_2017-22_DEAL_ONF_Animation'!J110+'EnC2_2018-22_FEDER_ONF_Conserv'!J110+'EnC3_2019-21_OFB-DEAL_ONF_Coli'!J110+'EnC4_2018-20_MTE_ONF_MIGBio'!J110+'EnC5_2020_DEAL_Titè_IPA Desira'!J110+'Sol1_2018_DEAL_ONF_Lutte IC DSD'!J110+'Sol2_2019_DEAL_ONF_Lutte IC'!J110+'€8-xxxx(AAAA-AAAA)'!J110+'€9-xxxx(AAAA-AAAA)'!J110+'€10-xxxx(AAAA-AAAA)'!J110+'€11-xxxx(AAAA-AAAA)'!J110+'€12-xxxx(AAAA-AAAA)'!J110+'€13-xxxx(AAAA-AAAA)'!J110+'€14-xxxx(AAAA-AAAA)'!J110+'€15-xxxx(AAAA-AAAA)'!J110+'€16-xxxx(AAAA-AAAA)'!J110+'€17-xxxx(AAAA-AAAA)'!J110+'€18-xxxx(AAAA-AAAA)'!J110+'€19-xxxx(AAAA-AAAA)'!J110+'€20-xxxx(AAAA-AAAA)'!J110</f>
        <v>19160</v>
      </c>
      <c r="R110" s="237">
        <f>'EnC1_2017-22_DEAL_ONF_Animation'!K110+'EnC2_2018-22_FEDER_ONF_Conserv'!K110+'EnC3_2019-21_OFB-DEAL_ONF_Coli'!K110+'EnC4_2018-20_MTE_ONF_MIGBio'!K110+'EnC5_2020_DEAL_Titè_IPA Desira'!K110+'Sol1_2018_DEAL_ONF_Lutte IC DSD'!K110+'Sol2_2019_DEAL_ONF_Lutte IC'!K110+'€8-xxxx(AAAA-AAAA)'!K110+'€9-xxxx(AAAA-AAAA)'!K110+'€10-xxxx(AAAA-AAAA)'!K110+'€11-xxxx(AAAA-AAAA)'!K110+'€12-xxxx(AAAA-AAAA)'!K110+'€13-xxxx(AAAA-AAAA)'!K110+'€14-xxxx(AAAA-AAAA)'!K110+'€15-xxxx(AAAA-AAAA)'!K110+'€16-xxxx(AAAA-AAAA)'!K110+'€17-xxxx(AAAA-AAAA)'!K110+'€18-xxxx(AAAA-AAAA)'!K110+'€19-xxxx(AAAA-AAAA)'!K110+'€20-xxxx(AAAA-AAAA)'!K110</f>
        <v>19646.666666666668</v>
      </c>
      <c r="S110" s="237">
        <f>'EnC1_2017-22_DEAL_ONF_Animation'!L110+'EnC2_2018-22_FEDER_ONF_Conserv'!L110+'EnC3_2019-21_OFB-DEAL_ONF_Coli'!L110+'EnC4_2018-20_MTE_ONF_MIGBio'!L110+'EnC5_2020_DEAL_Titè_IPA Desira'!L110+'Sol1_2018_DEAL_ONF_Lutte IC DSD'!L110+'Sol2_2019_DEAL_ONF_Lutte IC'!L110+'€8-xxxx(AAAA-AAAA)'!L110+'€9-xxxx(AAAA-AAAA)'!L110+'€10-xxxx(AAAA-AAAA)'!L110+'€11-xxxx(AAAA-AAAA)'!L110+'€12-xxxx(AAAA-AAAA)'!L110+'€13-xxxx(AAAA-AAAA)'!L110+'€14-xxxx(AAAA-AAAA)'!L110+'€15-xxxx(AAAA-AAAA)'!L110+'€16-xxxx(AAAA-AAAA)'!L110+'€17-xxxx(AAAA-AAAA)'!L110+'€18-xxxx(AAAA-AAAA)'!L110+'€19-xxxx(AAAA-AAAA)'!L110+'€20-xxxx(AAAA-AAAA)'!L110</f>
        <v>0</v>
      </c>
      <c r="T110" s="238">
        <f>'EnC1_2017-22_DEAL_ONF_Animation'!M110+'EnC2_2018-22_FEDER_ONF_Conserv'!M110+'EnC3_2019-21_OFB-DEAL_ONF_Coli'!M110+'EnC4_2018-20_MTE_ONF_MIGBio'!M110+'EnC5_2020_DEAL_Titè_IPA Desira'!M110+'Sol1_2018_DEAL_ONF_Lutte IC DSD'!M110+'Sol2_2019_DEAL_ONF_Lutte IC'!M110+'€8-xxxx(AAAA-AAAA)'!M110+'€9-xxxx(AAAA-AAAA)'!M110+'€10-xxxx(AAAA-AAAA)'!M110+'€11-xxxx(AAAA-AAAA)'!M110+'€12-xxxx(AAAA-AAAA)'!M110+'€13-xxxx(AAAA-AAAA)'!M110+'€14-xxxx(AAAA-AAAA)'!M110+'€15-xxxx(AAAA-AAAA)'!M110+'€16-xxxx(AAAA-AAAA)'!M110+'€17-xxxx(AAAA-AAAA)'!M110+'€18-xxxx(AAAA-AAAA)'!M110+'€19-xxxx(AAAA-AAAA)'!M110+'€20-xxxx(AAAA-AAAA)'!M110</f>
        <v>0</v>
      </c>
      <c r="U110" s="236">
        <f>'EnC1_2017-22_DEAL_ONF_Animation'!N110+'EnC2_2018-22_FEDER_ONF_Conserv'!N110+'EnC3_2019-21_OFB-DEAL_ONF_Coli'!N110+'EnC4_2018-20_MTE_ONF_MIGBio'!N110+'EnC5_2020_DEAL_Titè_IPA Desira'!N110+'Sol1_2018_DEAL_ONF_Lutte IC DSD'!N110+'Sol2_2019_DEAL_ONF_Lutte IC'!N110+'€8-xxxx(AAAA-AAAA)'!N110+'€9-xxxx(AAAA-AAAA)'!N110+'€10-xxxx(AAAA-AAAA)'!N110+'€11-xxxx(AAAA-AAAA)'!N110+'€12-xxxx(AAAA-AAAA)'!N110+'€13-xxxx(AAAA-AAAA)'!N110+'€14-xxxx(AAAA-AAAA)'!N110+'€15-xxxx(AAAA-AAAA)'!N110+'€16-xxxx(AAAA-AAAA)'!N110+'€17-xxxx(AAAA-AAAA)'!N110+'€18-xxxx(AAAA-AAAA)'!N110+'€19-xxxx(AAAA-AAAA)'!N110+'€20-xxxx(AAAA-AAAA)'!N110</f>
        <v>26678.896666666667</v>
      </c>
      <c r="V110" s="256">
        <f>'EnC1_2017-22_DEAL_ONF_Animation'!O110+'EnC2_2018-22_FEDER_ONF_Conserv'!O110+'EnC3_2019-21_OFB-DEAL_ONF_Coli'!O110+'EnC4_2018-20_MTE_ONF_MIGBio'!O110+'EnC5_2020_DEAL_Titè_IPA Desira'!O110+'Sol1_2018_DEAL_ONF_Lutte IC DSD'!O110+'Sol2_2019_DEAL_ONF_Lutte IC'!O110+'€8-xxxx(AAAA-AAAA)'!O110+'€9-xxxx(AAAA-AAAA)'!O110+'€10-xxxx(AAAA-AAAA)'!O110+'€11-xxxx(AAAA-AAAA)'!O110+'€12-xxxx(AAAA-AAAA)'!O110+'€13-xxxx(AAAA-AAAA)'!O110+'€14-xxxx(AAAA-AAAA)'!O110+'€15-xxxx(AAAA-AAAA)'!O110+'€16-xxxx(AAAA-AAAA)'!O110+'€17-xxxx(AAAA-AAAA)'!O110+'€18-xxxx(AAAA-AAAA)'!O110+'€19-xxxx(AAAA-AAAA)'!O110+'€20-xxxx(AAAA-AAAA)'!O110</f>
        <v>0</v>
      </c>
      <c r="W110" s="237">
        <f>'EnC1_2017-22_DEAL_ONF_Animation'!P110+'EnC2_2018-22_FEDER_ONF_Conserv'!P110+'EnC3_2019-21_OFB-DEAL_ONF_Coli'!P110+'EnC4_2018-20_MTE_ONF_MIGBio'!P110+'EnC5_2020_DEAL_Titè_IPA Desira'!P110+'Sol1_2018_DEAL_ONF_Lutte IC DSD'!P110+'Sol2_2019_DEAL_ONF_Lutte IC'!P110+'€8-xxxx(AAAA-AAAA)'!P110+'€9-xxxx(AAAA-AAAA)'!P110+'€10-xxxx(AAAA-AAAA)'!P110+'€11-xxxx(AAAA-AAAA)'!P110+'€12-xxxx(AAAA-AAAA)'!P110+'€13-xxxx(AAAA-AAAA)'!P110+'€14-xxxx(AAAA-AAAA)'!P110+'€15-xxxx(AAAA-AAAA)'!P110+'€16-xxxx(AAAA-AAAA)'!P110+'€17-xxxx(AAAA-AAAA)'!P110+'€18-xxxx(AAAA-AAAA)'!P110+'€19-xxxx(AAAA-AAAA)'!P110+'€20-xxxx(AAAA-AAAA)'!P110</f>
        <v>13096.115</v>
      </c>
      <c r="X110" s="237">
        <f>'EnC1_2017-22_DEAL_ONF_Animation'!Q110+'EnC2_2018-22_FEDER_ONF_Conserv'!Q110+'EnC3_2019-21_OFB-DEAL_ONF_Coli'!Q110+'EnC4_2018-20_MTE_ONF_MIGBio'!Q110+'EnC5_2020_DEAL_Titè_IPA Desira'!Q110+'Sol1_2018_DEAL_ONF_Lutte IC DSD'!Q110+'Sol2_2019_DEAL_ONF_Lutte IC'!Q110+'€8-xxxx(AAAA-AAAA)'!Q110+'€9-xxxx(AAAA-AAAA)'!Q110+'€10-xxxx(AAAA-AAAA)'!Q110+'€11-xxxx(AAAA-AAAA)'!Q110+'€12-xxxx(AAAA-AAAA)'!Q110+'€13-xxxx(AAAA-AAAA)'!Q110+'€14-xxxx(AAAA-AAAA)'!Q110+'€15-xxxx(AAAA-AAAA)'!Q110+'€16-xxxx(AAAA-AAAA)'!Q110+'€17-xxxx(AAAA-AAAA)'!Q110+'€18-xxxx(AAAA-AAAA)'!Q110+'€19-xxxx(AAAA-AAAA)'!Q110+'€20-xxxx(AAAA-AAAA)'!Q110</f>
        <v>13582.781666666666</v>
      </c>
      <c r="Y110" s="237">
        <f>'EnC1_2017-22_DEAL_ONF_Animation'!R110+'EnC2_2018-22_FEDER_ONF_Conserv'!R110+'EnC3_2019-21_OFB-DEAL_ONF_Coli'!R110+'EnC4_2018-20_MTE_ONF_MIGBio'!R110+'EnC5_2020_DEAL_Titè_IPA Desira'!R110+'Sol1_2018_DEAL_ONF_Lutte IC DSD'!R110+'Sol2_2019_DEAL_ONF_Lutte IC'!R110+'€8-xxxx(AAAA-AAAA)'!R110+'€9-xxxx(AAAA-AAAA)'!R110+'€10-xxxx(AAAA-AAAA)'!R110+'€11-xxxx(AAAA-AAAA)'!R110+'€12-xxxx(AAAA-AAAA)'!R110+'€13-xxxx(AAAA-AAAA)'!R110+'€14-xxxx(AAAA-AAAA)'!R110+'€15-xxxx(AAAA-AAAA)'!R110+'€16-xxxx(AAAA-AAAA)'!R110+'€17-xxxx(AAAA-AAAA)'!R110+'€18-xxxx(AAAA-AAAA)'!R110+'€19-xxxx(AAAA-AAAA)'!R110+'€20-xxxx(AAAA-AAAA)'!R110</f>
        <v>0</v>
      </c>
      <c r="Z110" s="239">
        <f>'EnC1_2017-22_DEAL_ONF_Animation'!S110+'EnC2_2018-22_FEDER_ONF_Conserv'!S110+'EnC3_2019-21_OFB-DEAL_ONF_Coli'!S110+'EnC4_2018-20_MTE_ONF_MIGBio'!S110+'EnC5_2020_DEAL_Titè_IPA Desira'!S110+'Sol1_2018_DEAL_ONF_Lutte IC DSD'!S110+'Sol2_2019_DEAL_ONF_Lutte IC'!S110+'€8-xxxx(AAAA-AAAA)'!S110+'€9-xxxx(AAAA-AAAA)'!S110+'€10-xxxx(AAAA-AAAA)'!S110+'€11-xxxx(AAAA-AAAA)'!S110+'€12-xxxx(AAAA-AAAA)'!S110+'€13-xxxx(AAAA-AAAA)'!S110+'€14-xxxx(AAAA-AAAA)'!S110+'€15-xxxx(AAAA-AAAA)'!S110+'€16-xxxx(AAAA-AAAA)'!S110+'€17-xxxx(AAAA-AAAA)'!S110+'€18-xxxx(AAAA-AAAA)'!S110+'€19-xxxx(AAAA-AAAA)'!S110+'€20-xxxx(AAAA-AAAA)'!S110</f>
        <v>0</v>
      </c>
      <c r="AA110" s="693">
        <f>'EnC1_2017-22_DEAL_ONF_Animation'!T110+'EnC2_2018-22_FEDER_ONF_Conserv'!T110+'EnC3_2019-21_OFB-DEAL_ONF_Coli'!T110+'EnC4_2018-20_MTE_ONF_MIGBio'!T110+'EnC5_2020_DEAL_Titè_IPA Desira'!T110+'Sol1_2018_DEAL_ONF_Lutte IC DSD'!T110+'Sol2_2019_DEAL_ONF_Lutte IC'!T110+'€8-xxxx(AAAA-AAAA)'!T110+'€9-xxxx(AAAA-AAAA)'!T110+'€10-xxxx(AAAA-AAAA)'!T110+'€11-xxxx(AAAA-AAAA)'!T110+'€12-xxxx(AAAA-AAAA)'!T110+'€13-xxxx(AAAA-AAAA)'!T110+'€14-xxxx(AAAA-AAAA)'!T110+'€15-xxxx(AAAA-AAAA)'!T110+'€16-xxxx(AAAA-AAAA)'!T110+'€17-xxxx(AAAA-AAAA)'!T110+'€18-xxxx(AAAA-AAAA)'!T110+'€19-xxxx(AAAA-AAAA)'!T110+'€20-xxxx(AAAA-AAAA)'!T110</f>
        <v>-12127.77</v>
      </c>
      <c r="AB110" s="711">
        <f>'EnC1_2017-22_DEAL_ONF_Animation'!U110+'EnC2_2018-22_FEDER_ONF_Conserv'!U110+'EnC3_2019-21_OFB-DEAL_ONF_Coli'!U110+'EnC4_2018-20_MTE_ONF_MIGBio'!U110+'EnC5_2020_DEAL_Titè_IPA Desira'!U110+'Sol1_2018_DEAL_ONF_Lutte IC DSD'!U110+'Sol2_2019_DEAL_ONF_Lutte IC'!U110+'€8-xxxx(AAAA-AAAA)'!U110+'€9-xxxx(AAAA-AAAA)'!U110+'€10-xxxx(AAAA-AAAA)'!U110+'€11-xxxx(AAAA-AAAA)'!U110+'€12-xxxx(AAAA-AAAA)'!U110+'€13-xxxx(AAAA-AAAA)'!U110+'€14-xxxx(AAAA-AAAA)'!U110+'€15-xxxx(AAAA-AAAA)'!U110+'€16-xxxx(AAAA-AAAA)'!U110+'€17-xxxx(AAAA-AAAA)'!U110+'€18-xxxx(AAAA-AAAA)'!U110+'€19-xxxx(AAAA-AAAA)'!U110+'€20-xxxx(AAAA-AAAA)'!U110</f>
        <v>0</v>
      </c>
      <c r="AC110" s="694">
        <f>'EnC1_2017-22_DEAL_ONF_Animation'!V110+'EnC2_2018-22_FEDER_ONF_Conserv'!V110+'EnC3_2019-21_OFB-DEAL_ONF_Coli'!V110+'EnC4_2018-20_MTE_ONF_MIGBio'!V110+'EnC5_2020_DEAL_Titè_IPA Desira'!V110+'Sol1_2018_DEAL_ONF_Lutte IC DSD'!V110+'Sol2_2019_DEAL_ONF_Lutte IC'!V110+'€8-xxxx(AAAA-AAAA)'!V110+'€9-xxxx(AAAA-AAAA)'!V110+'€10-xxxx(AAAA-AAAA)'!V110+'€11-xxxx(AAAA-AAAA)'!V110+'€12-xxxx(AAAA-AAAA)'!V110+'€13-xxxx(AAAA-AAAA)'!V110+'€14-xxxx(AAAA-AAAA)'!V110+'€15-xxxx(AAAA-AAAA)'!V110+'€16-xxxx(AAAA-AAAA)'!V110+'€17-xxxx(AAAA-AAAA)'!V110+'€18-xxxx(AAAA-AAAA)'!V110+'€19-xxxx(AAAA-AAAA)'!V110+'€20-xxxx(AAAA-AAAA)'!V110</f>
        <v>-6063.8850000000002</v>
      </c>
      <c r="AD110" s="694">
        <f>'EnC1_2017-22_DEAL_ONF_Animation'!W110+'EnC2_2018-22_FEDER_ONF_Conserv'!W110+'EnC3_2019-21_OFB-DEAL_ONF_Coli'!W110+'EnC4_2018-20_MTE_ONF_MIGBio'!W110+'EnC5_2020_DEAL_Titè_IPA Desira'!W110+'Sol1_2018_DEAL_ONF_Lutte IC DSD'!W110+'Sol2_2019_DEAL_ONF_Lutte IC'!W110+'€8-xxxx(AAAA-AAAA)'!W110+'€9-xxxx(AAAA-AAAA)'!W110+'€10-xxxx(AAAA-AAAA)'!W110+'€11-xxxx(AAAA-AAAA)'!W110+'€12-xxxx(AAAA-AAAA)'!W110+'€13-xxxx(AAAA-AAAA)'!W110+'€14-xxxx(AAAA-AAAA)'!W110+'€15-xxxx(AAAA-AAAA)'!W110+'€16-xxxx(AAAA-AAAA)'!W110+'€17-xxxx(AAAA-AAAA)'!W110+'€18-xxxx(AAAA-AAAA)'!W110+'€19-xxxx(AAAA-AAAA)'!W110+'€20-xxxx(AAAA-AAAA)'!W110</f>
        <v>-6063.8850000000002</v>
      </c>
      <c r="AE110" s="694">
        <f>'EnC1_2017-22_DEAL_ONF_Animation'!X110+'EnC2_2018-22_FEDER_ONF_Conserv'!X110+'EnC3_2019-21_OFB-DEAL_ONF_Coli'!X110+'EnC4_2018-20_MTE_ONF_MIGBio'!X110+'EnC5_2020_DEAL_Titè_IPA Desira'!X110+'Sol1_2018_DEAL_ONF_Lutte IC DSD'!X110+'Sol2_2019_DEAL_ONF_Lutte IC'!X110+'€8-xxxx(AAAA-AAAA)'!X110+'€9-xxxx(AAAA-AAAA)'!X110+'€10-xxxx(AAAA-AAAA)'!X110+'€11-xxxx(AAAA-AAAA)'!X110+'€12-xxxx(AAAA-AAAA)'!X110+'€13-xxxx(AAAA-AAAA)'!X110+'€14-xxxx(AAAA-AAAA)'!X110+'€15-xxxx(AAAA-AAAA)'!X110+'€16-xxxx(AAAA-AAAA)'!X110+'€17-xxxx(AAAA-AAAA)'!X110+'€18-xxxx(AAAA-AAAA)'!X110+'€19-xxxx(AAAA-AAAA)'!X110+'€20-xxxx(AAAA-AAAA)'!X110</f>
        <v>0</v>
      </c>
      <c r="AF110" s="695">
        <f>'EnC1_2017-22_DEAL_ONF_Animation'!Y110+'EnC2_2018-22_FEDER_ONF_Conserv'!Y110+'EnC3_2019-21_OFB-DEAL_ONF_Coli'!Y110+'EnC4_2018-20_MTE_ONF_MIGBio'!Y110+'EnC5_2020_DEAL_Titè_IPA Desira'!Y110+'Sol1_2018_DEAL_ONF_Lutte IC DSD'!Y110+'Sol2_2019_DEAL_ONF_Lutte IC'!Y110+'€8-xxxx(AAAA-AAAA)'!Y110+'€9-xxxx(AAAA-AAAA)'!Y110+'€10-xxxx(AAAA-AAAA)'!Y110+'€11-xxxx(AAAA-AAAA)'!Y110+'€12-xxxx(AAAA-AAAA)'!Y110+'€13-xxxx(AAAA-AAAA)'!Y110+'€14-xxxx(AAAA-AAAA)'!Y110+'€15-xxxx(AAAA-AAAA)'!Y110+'€16-xxxx(AAAA-AAAA)'!Y110+'€17-xxxx(AAAA-AAAA)'!Y110+'€18-xxxx(AAAA-AAAA)'!Y110+'€19-xxxx(AAAA-AAAA)'!Y110+'€20-xxxx(AAAA-AAAA)'!Y110</f>
        <v>0</v>
      </c>
      <c r="AG110" s="696">
        <f t="shared" si="85"/>
        <v>38806.666666666664</v>
      </c>
      <c r="AH110" s="712">
        <f t="shared" si="86"/>
        <v>0</v>
      </c>
      <c r="AI110" s="646">
        <f t="shared" si="87"/>
        <v>19160</v>
      </c>
      <c r="AJ110" s="646">
        <f t="shared" si="88"/>
        <v>19646.666666666668</v>
      </c>
      <c r="AK110" s="646">
        <f t="shared" si="89"/>
        <v>0</v>
      </c>
      <c r="AL110" s="647">
        <f t="shared" si="90"/>
        <v>0</v>
      </c>
      <c r="AM110" s="697">
        <f t="shared" si="91"/>
        <v>26678.896666666667</v>
      </c>
      <c r="AN110" s="687">
        <f t="shared" si="92"/>
        <v>0</v>
      </c>
      <c r="AO110" s="646">
        <f t="shared" si="93"/>
        <v>13096.115</v>
      </c>
      <c r="AP110" s="646">
        <f t="shared" si="94"/>
        <v>13582.781666666666</v>
      </c>
      <c r="AQ110" s="646">
        <f t="shared" si="95"/>
        <v>0</v>
      </c>
      <c r="AR110" s="648">
        <f t="shared" si="96"/>
        <v>0</v>
      </c>
      <c r="AS110" s="44"/>
      <c r="AT110" s="28"/>
      <c r="AU110" s="28"/>
    </row>
    <row r="111" spans="1:47" s="38" customFormat="1" ht="14" customHeight="1">
      <c r="A111" s="14"/>
      <c r="B111" s="1116"/>
      <c r="C111" s="1107" t="s">
        <v>160</v>
      </c>
      <c r="D111" s="1108"/>
      <c r="E111" s="1108"/>
      <c r="F111" s="1113">
        <v>2</v>
      </c>
      <c r="G111" s="517" t="s">
        <v>106</v>
      </c>
      <c r="H111" s="850">
        <f>H99+H102+H105+H108</f>
        <v>17500</v>
      </c>
      <c r="I111" s="115">
        <f t="shared" ref="I111:M111" si="97">I99+I102+I105+I108</f>
        <v>2500</v>
      </c>
      <c r="J111" s="102">
        <f t="shared" si="97"/>
        <v>5000</v>
      </c>
      <c r="K111" s="102">
        <f t="shared" si="97"/>
        <v>2500</v>
      </c>
      <c r="L111" s="102">
        <f t="shared" si="97"/>
        <v>5000</v>
      </c>
      <c r="M111" s="504">
        <f t="shared" si="97"/>
        <v>2500</v>
      </c>
      <c r="N111" s="517" t="s">
        <v>106</v>
      </c>
      <c r="O111" s="100">
        <f>'EnC1_2017-22_DEAL_ONF_Animation'!H111+'EnC2_2018-22_FEDER_ONF_Conserv'!H111+'EnC3_2019-21_OFB-DEAL_ONF_Coli'!H111+'EnC4_2018-20_MTE_ONF_MIGBio'!H111+'EnC5_2020_DEAL_Titè_IPA Desira'!H111+'Sol1_2018_DEAL_ONF_Lutte IC DSD'!H111+'Sol2_2019_DEAL_ONF_Lutte IC'!H111+'€8-xxxx(AAAA-AAAA)'!H111+'€9-xxxx(AAAA-AAAA)'!H111+'€10-xxxx(AAAA-AAAA)'!H111+'€11-xxxx(AAAA-AAAA)'!H111+'€12-xxxx(AAAA-AAAA)'!H111+'€13-xxxx(AAAA-AAAA)'!H111+'€14-xxxx(AAAA-AAAA)'!H111+'€15-xxxx(AAAA-AAAA)'!H111+'€16-xxxx(AAAA-AAAA)'!H111+'€17-xxxx(AAAA-AAAA)'!H111+'€18-xxxx(AAAA-AAAA)'!H111+'€19-xxxx(AAAA-AAAA)'!H111+'€20-xxxx(AAAA-AAAA)'!H111</f>
        <v>135544.48000000001</v>
      </c>
      <c r="P111" s="101">
        <f>'EnC1_2017-22_DEAL_ONF_Animation'!I111+'EnC2_2018-22_FEDER_ONF_Conserv'!I111+'EnC3_2019-21_OFB-DEAL_ONF_Coli'!I111+'EnC4_2018-20_MTE_ONF_MIGBio'!I111+'EnC5_2020_DEAL_Titè_IPA Desira'!I111+'Sol1_2018_DEAL_ONF_Lutte IC DSD'!I111+'Sol2_2019_DEAL_ONF_Lutte IC'!I111+'€8-xxxx(AAAA-AAAA)'!I111+'€9-xxxx(AAAA-AAAA)'!I111+'€10-xxxx(AAAA-AAAA)'!I111+'€11-xxxx(AAAA-AAAA)'!I111+'€12-xxxx(AAAA-AAAA)'!I111+'€13-xxxx(AAAA-AAAA)'!I111+'€14-xxxx(AAAA-AAAA)'!I111+'€15-xxxx(AAAA-AAAA)'!I111+'€16-xxxx(AAAA-AAAA)'!I111+'€17-xxxx(AAAA-AAAA)'!I111+'€18-xxxx(AAAA-AAAA)'!I111+'€19-xxxx(AAAA-AAAA)'!I111+'€20-xxxx(AAAA-AAAA)'!I111</f>
        <v>1000</v>
      </c>
      <c r="Q111" s="102">
        <f>'EnC1_2017-22_DEAL_ONF_Animation'!J111+'EnC2_2018-22_FEDER_ONF_Conserv'!J111+'EnC3_2019-21_OFB-DEAL_ONF_Coli'!J111+'EnC4_2018-20_MTE_ONF_MIGBio'!J111+'EnC5_2020_DEAL_Titè_IPA Desira'!J111+'Sol1_2018_DEAL_ONF_Lutte IC DSD'!J111+'Sol2_2019_DEAL_ONF_Lutte IC'!J111+'€8-xxxx(AAAA-AAAA)'!J111+'€9-xxxx(AAAA-AAAA)'!J111+'€10-xxxx(AAAA-AAAA)'!J111+'€11-xxxx(AAAA-AAAA)'!J111+'€12-xxxx(AAAA-AAAA)'!J111+'€13-xxxx(AAAA-AAAA)'!J111+'€14-xxxx(AAAA-AAAA)'!J111+'€15-xxxx(AAAA-AAAA)'!J111+'€16-xxxx(AAAA-AAAA)'!J111+'€17-xxxx(AAAA-AAAA)'!J111+'€18-xxxx(AAAA-AAAA)'!J111+'€19-xxxx(AAAA-AAAA)'!J111+'€20-xxxx(AAAA-AAAA)'!J111</f>
        <v>61152.240000000005</v>
      </c>
      <c r="R111" s="102">
        <f>'EnC1_2017-22_DEAL_ONF_Animation'!K111+'EnC2_2018-22_FEDER_ONF_Conserv'!K111+'EnC3_2019-21_OFB-DEAL_ONF_Coli'!K111+'EnC4_2018-20_MTE_ONF_MIGBio'!K111+'EnC5_2020_DEAL_Titè_IPA Desira'!K111+'Sol1_2018_DEAL_ONF_Lutte IC DSD'!K111+'Sol2_2019_DEAL_ONF_Lutte IC'!K111+'€8-xxxx(AAAA-AAAA)'!K111+'€9-xxxx(AAAA-AAAA)'!K111+'€10-xxxx(AAAA-AAAA)'!K111+'€11-xxxx(AAAA-AAAA)'!K111+'€12-xxxx(AAAA-AAAA)'!K111+'€13-xxxx(AAAA-AAAA)'!K111+'€14-xxxx(AAAA-AAAA)'!K111+'€15-xxxx(AAAA-AAAA)'!K111+'€16-xxxx(AAAA-AAAA)'!K111+'€17-xxxx(AAAA-AAAA)'!K111+'€18-xxxx(AAAA-AAAA)'!K111+'€19-xxxx(AAAA-AAAA)'!K111+'€20-xxxx(AAAA-AAAA)'!K111</f>
        <v>71392.240000000005</v>
      </c>
      <c r="S111" s="102">
        <f>'EnC1_2017-22_DEAL_ONF_Animation'!L111+'EnC2_2018-22_FEDER_ONF_Conserv'!L111+'EnC3_2019-21_OFB-DEAL_ONF_Coli'!L111+'EnC4_2018-20_MTE_ONF_MIGBio'!L111+'EnC5_2020_DEAL_Titè_IPA Desira'!L111+'Sol1_2018_DEAL_ONF_Lutte IC DSD'!L111+'Sol2_2019_DEAL_ONF_Lutte IC'!L111+'€8-xxxx(AAAA-AAAA)'!L111+'€9-xxxx(AAAA-AAAA)'!L111+'€10-xxxx(AAAA-AAAA)'!L111+'€11-xxxx(AAAA-AAAA)'!L111+'€12-xxxx(AAAA-AAAA)'!L111+'€13-xxxx(AAAA-AAAA)'!L111+'€14-xxxx(AAAA-AAAA)'!L111+'€15-xxxx(AAAA-AAAA)'!L111+'€16-xxxx(AAAA-AAAA)'!L111+'€17-xxxx(AAAA-AAAA)'!L111+'€18-xxxx(AAAA-AAAA)'!L111+'€19-xxxx(AAAA-AAAA)'!L111+'€20-xxxx(AAAA-AAAA)'!L111</f>
        <v>1000</v>
      </c>
      <c r="T111" s="103">
        <f>'EnC1_2017-22_DEAL_ONF_Animation'!M111+'EnC2_2018-22_FEDER_ONF_Conserv'!M111+'EnC3_2019-21_OFB-DEAL_ONF_Coli'!M111+'EnC4_2018-20_MTE_ONF_MIGBio'!M111+'EnC5_2020_DEAL_Titè_IPA Desira'!M111+'Sol1_2018_DEAL_ONF_Lutte IC DSD'!M111+'Sol2_2019_DEAL_ONF_Lutte IC'!M111+'€8-xxxx(AAAA-AAAA)'!M111+'€9-xxxx(AAAA-AAAA)'!M111+'€10-xxxx(AAAA-AAAA)'!M111+'€11-xxxx(AAAA-AAAA)'!M111+'€12-xxxx(AAAA-AAAA)'!M111+'€13-xxxx(AAAA-AAAA)'!M111+'€14-xxxx(AAAA-AAAA)'!M111+'€15-xxxx(AAAA-AAAA)'!M111+'€16-xxxx(AAAA-AAAA)'!M111+'€17-xxxx(AAAA-AAAA)'!M111+'€18-xxxx(AAAA-AAAA)'!M111+'€19-xxxx(AAAA-AAAA)'!M111+'€20-xxxx(AAAA-AAAA)'!M111</f>
        <v>1000</v>
      </c>
      <c r="U111" s="100">
        <f>'EnC1_2017-22_DEAL_ONF_Animation'!N111+'EnC2_2018-22_FEDER_ONF_Conserv'!N111+'EnC3_2019-21_OFB-DEAL_ONF_Coli'!N111+'EnC4_2018-20_MTE_ONF_MIGBio'!N111+'EnC5_2020_DEAL_Titè_IPA Desira'!N111+'Sol1_2018_DEAL_ONF_Lutte IC DSD'!N111+'Sol2_2019_DEAL_ONF_Lutte IC'!N111+'€8-xxxx(AAAA-AAAA)'!N111+'€9-xxxx(AAAA-AAAA)'!N111+'€10-xxxx(AAAA-AAAA)'!N111+'€11-xxxx(AAAA-AAAA)'!N111+'€12-xxxx(AAAA-AAAA)'!N111+'€13-xxxx(AAAA-AAAA)'!N111+'€14-xxxx(AAAA-AAAA)'!N111+'€15-xxxx(AAAA-AAAA)'!N111+'€16-xxxx(AAAA-AAAA)'!N111+'€17-xxxx(AAAA-AAAA)'!N111+'€18-xxxx(AAAA-AAAA)'!N111+'€19-xxxx(AAAA-AAAA)'!N111+'€20-xxxx(AAAA-AAAA)'!N111</f>
        <v>111304.72142857143</v>
      </c>
      <c r="V111" s="101">
        <f>'EnC1_2017-22_DEAL_ONF_Animation'!O111+'EnC2_2018-22_FEDER_ONF_Conserv'!O111+'EnC3_2019-21_OFB-DEAL_ONF_Coli'!O111+'EnC4_2018-20_MTE_ONF_MIGBio'!O111+'EnC5_2020_DEAL_Titè_IPA Desira'!O111+'Sol1_2018_DEAL_ONF_Lutte IC DSD'!O111+'Sol2_2019_DEAL_ONF_Lutte IC'!O111+'€8-xxxx(AAAA-AAAA)'!O111+'€9-xxxx(AAAA-AAAA)'!O111+'€10-xxxx(AAAA-AAAA)'!O111+'€11-xxxx(AAAA-AAAA)'!O111+'€12-xxxx(AAAA-AAAA)'!O111+'€13-xxxx(AAAA-AAAA)'!O111+'€14-xxxx(AAAA-AAAA)'!O111+'€15-xxxx(AAAA-AAAA)'!O111+'€16-xxxx(AAAA-AAAA)'!O111+'€17-xxxx(AAAA-AAAA)'!O111+'€18-xxxx(AAAA-AAAA)'!O111+'€19-xxxx(AAAA-AAAA)'!O111+'€20-xxxx(AAAA-AAAA)'!O111</f>
        <v>0</v>
      </c>
      <c r="W111" s="102">
        <f>'EnC1_2017-22_DEAL_ONF_Animation'!P111+'EnC2_2018-22_FEDER_ONF_Conserv'!P111+'EnC3_2019-21_OFB-DEAL_ONF_Coli'!P111+'EnC4_2018-20_MTE_ONF_MIGBio'!P111+'EnC5_2020_DEAL_Titè_IPA Desira'!P111+'Sol1_2018_DEAL_ONF_Lutte IC DSD'!P111+'Sol2_2019_DEAL_ONF_Lutte IC'!P111+'€8-xxxx(AAAA-AAAA)'!P111+'€9-xxxx(AAAA-AAAA)'!P111+'€10-xxxx(AAAA-AAAA)'!P111+'€11-xxxx(AAAA-AAAA)'!P111+'€12-xxxx(AAAA-AAAA)'!P111+'€13-xxxx(AAAA-AAAA)'!P111+'€14-xxxx(AAAA-AAAA)'!P111+'€15-xxxx(AAAA-AAAA)'!P111+'€16-xxxx(AAAA-AAAA)'!P111+'€17-xxxx(AAAA-AAAA)'!P111+'€18-xxxx(AAAA-AAAA)'!P111+'€19-xxxx(AAAA-AAAA)'!P111+'€20-xxxx(AAAA-AAAA)'!P111</f>
        <v>51940.217857142852</v>
      </c>
      <c r="X111" s="102">
        <f>'EnC1_2017-22_DEAL_ONF_Animation'!Q111+'EnC2_2018-22_FEDER_ONF_Conserv'!Q111+'EnC3_2019-21_OFB-DEAL_ONF_Coli'!Q111+'EnC4_2018-20_MTE_ONF_MIGBio'!Q111+'EnC5_2020_DEAL_Titè_IPA Desira'!Q111+'Sol1_2018_DEAL_ONF_Lutte IC DSD'!Q111+'Sol2_2019_DEAL_ONF_Lutte IC'!Q111+'€8-xxxx(AAAA-AAAA)'!Q111+'€9-xxxx(AAAA-AAAA)'!Q111+'€10-xxxx(AAAA-AAAA)'!Q111+'€11-xxxx(AAAA-AAAA)'!Q111+'€12-xxxx(AAAA-AAAA)'!Q111+'€13-xxxx(AAAA-AAAA)'!Q111+'€14-xxxx(AAAA-AAAA)'!Q111+'€15-xxxx(AAAA-AAAA)'!Q111+'€16-xxxx(AAAA-AAAA)'!Q111+'€17-xxxx(AAAA-AAAA)'!Q111+'€18-xxxx(AAAA-AAAA)'!Q111+'€19-xxxx(AAAA-AAAA)'!Q111+'€20-xxxx(AAAA-AAAA)'!Q111</f>
        <v>59364.50357142857</v>
      </c>
      <c r="Y111" s="102">
        <f>'EnC1_2017-22_DEAL_ONF_Animation'!R111+'EnC2_2018-22_FEDER_ONF_Conserv'!R111+'EnC3_2019-21_OFB-DEAL_ONF_Coli'!R111+'EnC4_2018-20_MTE_ONF_MIGBio'!R111+'EnC5_2020_DEAL_Titè_IPA Desira'!R111+'Sol1_2018_DEAL_ONF_Lutte IC DSD'!R111+'Sol2_2019_DEAL_ONF_Lutte IC'!R111+'€8-xxxx(AAAA-AAAA)'!R111+'€9-xxxx(AAAA-AAAA)'!R111+'€10-xxxx(AAAA-AAAA)'!R111+'€11-xxxx(AAAA-AAAA)'!R111+'€12-xxxx(AAAA-AAAA)'!R111+'€13-xxxx(AAAA-AAAA)'!R111+'€14-xxxx(AAAA-AAAA)'!R111+'€15-xxxx(AAAA-AAAA)'!R111+'€16-xxxx(AAAA-AAAA)'!R111+'€17-xxxx(AAAA-AAAA)'!R111+'€18-xxxx(AAAA-AAAA)'!R111+'€19-xxxx(AAAA-AAAA)'!R111+'€20-xxxx(AAAA-AAAA)'!R111</f>
        <v>0</v>
      </c>
      <c r="Z111" s="104">
        <f>'EnC1_2017-22_DEAL_ONF_Animation'!S111+'EnC2_2018-22_FEDER_ONF_Conserv'!S111+'EnC3_2019-21_OFB-DEAL_ONF_Coli'!S111+'EnC4_2018-20_MTE_ONF_MIGBio'!S111+'EnC5_2020_DEAL_Titè_IPA Desira'!S111+'Sol1_2018_DEAL_ONF_Lutte IC DSD'!S111+'Sol2_2019_DEAL_ONF_Lutte IC'!S111+'€8-xxxx(AAAA-AAAA)'!S111+'€9-xxxx(AAAA-AAAA)'!S111+'€10-xxxx(AAAA-AAAA)'!S111+'€11-xxxx(AAAA-AAAA)'!S111+'€12-xxxx(AAAA-AAAA)'!S111+'€13-xxxx(AAAA-AAAA)'!S111+'€14-xxxx(AAAA-AAAA)'!S111+'€15-xxxx(AAAA-AAAA)'!S111+'€16-xxxx(AAAA-AAAA)'!S111+'€17-xxxx(AAAA-AAAA)'!S111+'€18-xxxx(AAAA-AAAA)'!S111+'€19-xxxx(AAAA-AAAA)'!S111+'€20-xxxx(AAAA-AAAA)'!S111</f>
        <v>0</v>
      </c>
      <c r="AA111" s="655">
        <f>'EnC1_2017-22_DEAL_ONF_Animation'!T111+'EnC2_2018-22_FEDER_ONF_Conserv'!T111+'EnC3_2019-21_OFB-DEAL_ONF_Coli'!T111+'EnC4_2018-20_MTE_ONF_MIGBio'!T111+'EnC5_2020_DEAL_Titè_IPA Desira'!T111+'Sol1_2018_DEAL_ONF_Lutte IC DSD'!T111+'Sol2_2019_DEAL_ONF_Lutte IC'!T111+'€8-xxxx(AAAA-AAAA)'!T111+'€9-xxxx(AAAA-AAAA)'!T111+'€10-xxxx(AAAA-AAAA)'!T111+'€11-xxxx(AAAA-AAAA)'!T111+'€12-xxxx(AAAA-AAAA)'!T111+'€13-xxxx(AAAA-AAAA)'!T111+'€14-xxxx(AAAA-AAAA)'!T111+'€15-xxxx(AAAA-AAAA)'!T111+'€16-xxxx(AAAA-AAAA)'!T111+'€17-xxxx(AAAA-AAAA)'!T111+'€18-xxxx(AAAA-AAAA)'!T111+'€19-xxxx(AAAA-AAAA)'!T111+'€20-xxxx(AAAA-AAAA)'!T111</f>
        <v>-24239.758571428589</v>
      </c>
      <c r="AB111" s="656">
        <f>'EnC1_2017-22_DEAL_ONF_Animation'!U111+'EnC2_2018-22_FEDER_ONF_Conserv'!U111+'EnC3_2019-21_OFB-DEAL_ONF_Coli'!U111+'EnC4_2018-20_MTE_ONF_MIGBio'!U111+'EnC5_2020_DEAL_Titè_IPA Desira'!U111+'Sol1_2018_DEAL_ONF_Lutte IC DSD'!U111+'Sol2_2019_DEAL_ONF_Lutte IC'!U111+'€8-xxxx(AAAA-AAAA)'!U111+'€9-xxxx(AAAA-AAAA)'!U111+'€10-xxxx(AAAA-AAAA)'!U111+'€11-xxxx(AAAA-AAAA)'!U111+'€12-xxxx(AAAA-AAAA)'!U111+'€13-xxxx(AAAA-AAAA)'!U111+'€14-xxxx(AAAA-AAAA)'!U111+'€15-xxxx(AAAA-AAAA)'!U111+'€16-xxxx(AAAA-AAAA)'!U111+'€17-xxxx(AAAA-AAAA)'!U111+'€18-xxxx(AAAA-AAAA)'!U111+'€19-xxxx(AAAA-AAAA)'!U111+'€20-xxxx(AAAA-AAAA)'!U111</f>
        <v>-1000</v>
      </c>
      <c r="AC111" s="657">
        <f>'EnC1_2017-22_DEAL_ONF_Animation'!V111+'EnC2_2018-22_FEDER_ONF_Conserv'!V111+'EnC3_2019-21_OFB-DEAL_ONF_Coli'!V111+'EnC4_2018-20_MTE_ONF_MIGBio'!V111+'EnC5_2020_DEAL_Titè_IPA Desira'!V111+'Sol1_2018_DEAL_ONF_Lutte IC DSD'!V111+'Sol2_2019_DEAL_ONF_Lutte IC'!V111+'€8-xxxx(AAAA-AAAA)'!V111+'€9-xxxx(AAAA-AAAA)'!V111+'€10-xxxx(AAAA-AAAA)'!V111+'€11-xxxx(AAAA-AAAA)'!V111+'€12-xxxx(AAAA-AAAA)'!V111+'€13-xxxx(AAAA-AAAA)'!V111+'€14-xxxx(AAAA-AAAA)'!V111+'€15-xxxx(AAAA-AAAA)'!V111+'€16-xxxx(AAAA-AAAA)'!V111+'€17-xxxx(AAAA-AAAA)'!V111+'€18-xxxx(AAAA-AAAA)'!V111+'€19-xxxx(AAAA-AAAA)'!V111+'€20-xxxx(AAAA-AAAA)'!V111</f>
        <v>-9212.0221428571513</v>
      </c>
      <c r="AD111" s="657">
        <f>'EnC1_2017-22_DEAL_ONF_Animation'!W111+'EnC2_2018-22_FEDER_ONF_Conserv'!W111+'EnC3_2019-21_OFB-DEAL_ONF_Coli'!W111+'EnC4_2018-20_MTE_ONF_MIGBio'!W111+'EnC5_2020_DEAL_Titè_IPA Desira'!W111+'Sol1_2018_DEAL_ONF_Lutte IC DSD'!W111+'Sol2_2019_DEAL_ONF_Lutte IC'!W111+'€8-xxxx(AAAA-AAAA)'!W111+'€9-xxxx(AAAA-AAAA)'!W111+'€10-xxxx(AAAA-AAAA)'!W111+'€11-xxxx(AAAA-AAAA)'!W111+'€12-xxxx(AAAA-AAAA)'!W111+'€13-xxxx(AAAA-AAAA)'!W111+'€14-xxxx(AAAA-AAAA)'!W111+'€15-xxxx(AAAA-AAAA)'!W111+'€16-xxxx(AAAA-AAAA)'!W111+'€17-xxxx(AAAA-AAAA)'!W111+'€18-xxxx(AAAA-AAAA)'!W111+'€19-xxxx(AAAA-AAAA)'!W111+'€20-xxxx(AAAA-AAAA)'!W111</f>
        <v>-12027.736428571438</v>
      </c>
      <c r="AE111" s="657">
        <f>'EnC1_2017-22_DEAL_ONF_Animation'!X111+'EnC2_2018-22_FEDER_ONF_Conserv'!X111+'EnC3_2019-21_OFB-DEAL_ONF_Coli'!X111+'EnC4_2018-20_MTE_ONF_MIGBio'!X111+'EnC5_2020_DEAL_Titè_IPA Desira'!X111+'Sol1_2018_DEAL_ONF_Lutte IC DSD'!X111+'Sol2_2019_DEAL_ONF_Lutte IC'!X111+'€8-xxxx(AAAA-AAAA)'!X111+'€9-xxxx(AAAA-AAAA)'!X111+'€10-xxxx(AAAA-AAAA)'!X111+'€11-xxxx(AAAA-AAAA)'!X111+'€12-xxxx(AAAA-AAAA)'!X111+'€13-xxxx(AAAA-AAAA)'!X111+'€14-xxxx(AAAA-AAAA)'!X111+'€15-xxxx(AAAA-AAAA)'!X111+'€16-xxxx(AAAA-AAAA)'!X111+'€17-xxxx(AAAA-AAAA)'!X111+'€18-xxxx(AAAA-AAAA)'!X111+'€19-xxxx(AAAA-AAAA)'!X111+'€20-xxxx(AAAA-AAAA)'!X111</f>
        <v>-1000</v>
      </c>
      <c r="AF111" s="658">
        <f>'EnC1_2017-22_DEAL_ONF_Animation'!Y111+'EnC2_2018-22_FEDER_ONF_Conserv'!Y111+'EnC3_2019-21_OFB-DEAL_ONF_Coli'!Y111+'EnC4_2018-20_MTE_ONF_MIGBio'!Y111+'EnC5_2020_DEAL_Titè_IPA Desira'!Y111+'Sol1_2018_DEAL_ONF_Lutte IC DSD'!Y111+'Sol2_2019_DEAL_ONF_Lutte IC'!Y111+'€8-xxxx(AAAA-AAAA)'!Y111+'€9-xxxx(AAAA-AAAA)'!Y111+'€10-xxxx(AAAA-AAAA)'!Y111+'€11-xxxx(AAAA-AAAA)'!Y111+'€12-xxxx(AAAA-AAAA)'!Y111+'€13-xxxx(AAAA-AAAA)'!Y111+'€14-xxxx(AAAA-AAAA)'!Y111+'€15-xxxx(AAAA-AAAA)'!Y111+'€16-xxxx(AAAA-AAAA)'!Y111+'€17-xxxx(AAAA-AAAA)'!Y111+'€18-xxxx(AAAA-AAAA)'!Y111+'€19-xxxx(AAAA-AAAA)'!Y111+'€20-xxxx(AAAA-AAAA)'!Y111</f>
        <v>-1000</v>
      </c>
      <c r="AG111" s="659">
        <f t="shared" si="85"/>
        <v>118044.48000000001</v>
      </c>
      <c r="AH111" s="656">
        <f t="shared" si="86"/>
        <v>-1500</v>
      </c>
      <c r="AI111" s="657">
        <f t="shared" si="87"/>
        <v>56152.240000000005</v>
      </c>
      <c r="AJ111" s="657">
        <f t="shared" si="88"/>
        <v>68892.240000000005</v>
      </c>
      <c r="AK111" s="657">
        <f t="shared" si="89"/>
        <v>-4000</v>
      </c>
      <c r="AL111" s="660">
        <f t="shared" si="90"/>
        <v>-1500</v>
      </c>
      <c r="AM111" s="655">
        <f t="shared" si="91"/>
        <v>93804.721428571429</v>
      </c>
      <c r="AN111" s="656">
        <f t="shared" si="92"/>
        <v>-2500</v>
      </c>
      <c r="AO111" s="657">
        <f t="shared" si="93"/>
        <v>46940.217857142852</v>
      </c>
      <c r="AP111" s="657">
        <f t="shared" si="94"/>
        <v>56864.50357142857</v>
      </c>
      <c r="AQ111" s="657">
        <f t="shared" si="95"/>
        <v>-5000</v>
      </c>
      <c r="AR111" s="662">
        <f t="shared" si="96"/>
        <v>-2500</v>
      </c>
      <c r="AS111" s="268"/>
      <c r="AT111" s="12"/>
      <c r="AU111" s="41"/>
    </row>
    <row r="112" spans="1:47" s="38" customFormat="1" ht="14">
      <c r="A112" s="14">
        <v>0</v>
      </c>
      <c r="B112" s="1116"/>
      <c r="C112" s="1109"/>
      <c r="D112" s="1110"/>
      <c r="E112" s="1110"/>
      <c r="F112" s="1113"/>
      <c r="G112" s="518" t="s">
        <v>108</v>
      </c>
      <c r="H112" s="116">
        <f t="shared" ref="H112:H113" si="98">H100+H103+H106+H109</f>
        <v>0</v>
      </c>
      <c r="I112" s="106">
        <f t="shared" ref="I112:M112" si="99">I100+I103+I106+I109</f>
        <v>0</v>
      </c>
      <c r="J112" s="107">
        <f t="shared" si="99"/>
        <v>0</v>
      </c>
      <c r="K112" s="107">
        <f t="shared" si="99"/>
        <v>0</v>
      </c>
      <c r="L112" s="107">
        <f t="shared" si="99"/>
        <v>0</v>
      </c>
      <c r="M112" s="506">
        <f t="shared" si="99"/>
        <v>0</v>
      </c>
      <c r="N112" s="518" t="s">
        <v>108</v>
      </c>
      <c r="O112" s="105">
        <f>'EnC1_2017-22_DEAL_ONF_Animation'!H112+'EnC2_2018-22_FEDER_ONF_Conserv'!H112+'EnC3_2019-21_OFB-DEAL_ONF_Coli'!H112+'EnC4_2018-20_MTE_ONF_MIGBio'!H112+'EnC5_2020_DEAL_Titè_IPA Desira'!H112+'Sol1_2018_DEAL_ONF_Lutte IC DSD'!H112+'Sol2_2019_DEAL_ONF_Lutte IC'!H112+'€8-xxxx(AAAA-AAAA)'!H112+'€9-xxxx(AAAA-AAAA)'!H112+'€10-xxxx(AAAA-AAAA)'!H112+'€11-xxxx(AAAA-AAAA)'!H112+'€12-xxxx(AAAA-AAAA)'!H112+'€13-xxxx(AAAA-AAAA)'!H112+'€14-xxxx(AAAA-AAAA)'!H112+'€15-xxxx(AAAA-AAAA)'!H112+'€16-xxxx(AAAA-AAAA)'!H112+'€17-xxxx(AAAA-AAAA)'!H112+'€18-xxxx(AAAA-AAAA)'!H112+'€19-xxxx(AAAA-AAAA)'!H112+'€20-xxxx(AAAA-AAAA)'!H112</f>
        <v>94737.813333333339</v>
      </c>
      <c r="P112" s="106">
        <f>'EnC1_2017-22_DEAL_ONF_Animation'!I112+'EnC2_2018-22_FEDER_ONF_Conserv'!I112+'EnC3_2019-21_OFB-DEAL_ONF_Coli'!I112+'EnC4_2018-20_MTE_ONF_MIGBio'!I112+'EnC5_2020_DEAL_Titè_IPA Desira'!I112+'Sol1_2018_DEAL_ONF_Lutte IC DSD'!I112+'Sol2_2019_DEAL_ONF_Lutte IC'!I112+'€8-xxxx(AAAA-AAAA)'!I112+'€9-xxxx(AAAA-AAAA)'!I112+'€10-xxxx(AAAA-AAAA)'!I112+'€11-xxxx(AAAA-AAAA)'!I112+'€12-xxxx(AAAA-AAAA)'!I112+'€13-xxxx(AAAA-AAAA)'!I112+'€14-xxxx(AAAA-AAAA)'!I112+'€15-xxxx(AAAA-AAAA)'!I112+'€16-xxxx(AAAA-AAAA)'!I112+'€17-xxxx(AAAA-AAAA)'!I112+'€18-xxxx(AAAA-AAAA)'!I112+'€19-xxxx(AAAA-AAAA)'!I112+'€20-xxxx(AAAA-AAAA)'!I112</f>
        <v>600</v>
      </c>
      <c r="Q112" s="107">
        <f>'EnC1_2017-22_DEAL_ONF_Animation'!J112+'EnC2_2018-22_FEDER_ONF_Conserv'!J112+'EnC3_2019-21_OFB-DEAL_ONF_Coli'!J112+'EnC4_2018-20_MTE_ONF_MIGBio'!J112+'EnC5_2020_DEAL_Titè_IPA Desira'!J112+'Sol1_2018_DEAL_ONF_Lutte IC DSD'!J112+'Sol2_2019_DEAL_ONF_Lutte IC'!J112+'€8-xxxx(AAAA-AAAA)'!J112+'€9-xxxx(AAAA-AAAA)'!J112+'€10-xxxx(AAAA-AAAA)'!J112+'€11-xxxx(AAAA-AAAA)'!J112+'€12-xxxx(AAAA-AAAA)'!J112+'€13-xxxx(AAAA-AAAA)'!J112+'€14-xxxx(AAAA-AAAA)'!J112+'€15-xxxx(AAAA-AAAA)'!J112+'€16-xxxx(AAAA-AAAA)'!J112+'€17-xxxx(AAAA-AAAA)'!J112+'€18-xxxx(AAAA-AAAA)'!J112+'€19-xxxx(AAAA-AAAA)'!J112+'€20-xxxx(AAAA-AAAA)'!J112</f>
        <v>41592.240000000005</v>
      </c>
      <c r="R112" s="107">
        <f>'EnC1_2017-22_DEAL_ONF_Animation'!K112+'EnC2_2018-22_FEDER_ONF_Conserv'!K112+'EnC3_2019-21_OFB-DEAL_ONF_Coli'!K112+'EnC4_2018-20_MTE_ONF_MIGBio'!K112+'EnC5_2020_DEAL_Titè_IPA Desira'!K112+'Sol1_2018_DEAL_ONF_Lutte IC DSD'!K112+'Sol2_2019_DEAL_ONF_Lutte IC'!K112+'€8-xxxx(AAAA-AAAA)'!K112+'€9-xxxx(AAAA-AAAA)'!K112+'€10-xxxx(AAAA-AAAA)'!K112+'€11-xxxx(AAAA-AAAA)'!K112+'€12-xxxx(AAAA-AAAA)'!K112+'€13-xxxx(AAAA-AAAA)'!K112+'€14-xxxx(AAAA-AAAA)'!K112+'€15-xxxx(AAAA-AAAA)'!K112+'€16-xxxx(AAAA-AAAA)'!K112+'€17-xxxx(AAAA-AAAA)'!K112+'€18-xxxx(AAAA-AAAA)'!K112+'€19-xxxx(AAAA-AAAA)'!K112+'€20-xxxx(AAAA-AAAA)'!K112</f>
        <v>51345.573333333341</v>
      </c>
      <c r="S112" s="107">
        <f>'EnC1_2017-22_DEAL_ONF_Animation'!L112+'EnC2_2018-22_FEDER_ONF_Conserv'!L112+'EnC3_2019-21_OFB-DEAL_ONF_Coli'!L112+'EnC4_2018-20_MTE_ONF_MIGBio'!L112+'EnC5_2020_DEAL_Titè_IPA Desira'!L112+'Sol1_2018_DEAL_ONF_Lutte IC DSD'!L112+'Sol2_2019_DEAL_ONF_Lutte IC'!L112+'€8-xxxx(AAAA-AAAA)'!L112+'€9-xxxx(AAAA-AAAA)'!L112+'€10-xxxx(AAAA-AAAA)'!L112+'€11-xxxx(AAAA-AAAA)'!L112+'€12-xxxx(AAAA-AAAA)'!L112+'€13-xxxx(AAAA-AAAA)'!L112+'€14-xxxx(AAAA-AAAA)'!L112+'€15-xxxx(AAAA-AAAA)'!L112+'€16-xxxx(AAAA-AAAA)'!L112+'€17-xxxx(AAAA-AAAA)'!L112+'€18-xxxx(AAAA-AAAA)'!L112+'€19-xxxx(AAAA-AAAA)'!L112+'€20-xxxx(AAAA-AAAA)'!L112</f>
        <v>600</v>
      </c>
      <c r="T112" s="108">
        <f>'EnC1_2017-22_DEAL_ONF_Animation'!M112+'EnC2_2018-22_FEDER_ONF_Conserv'!M112+'EnC3_2019-21_OFB-DEAL_ONF_Coli'!M112+'EnC4_2018-20_MTE_ONF_MIGBio'!M112+'EnC5_2020_DEAL_Titè_IPA Desira'!M112+'Sol1_2018_DEAL_ONF_Lutte IC DSD'!M112+'Sol2_2019_DEAL_ONF_Lutte IC'!M112+'€8-xxxx(AAAA-AAAA)'!M112+'€9-xxxx(AAAA-AAAA)'!M112+'€10-xxxx(AAAA-AAAA)'!M112+'€11-xxxx(AAAA-AAAA)'!M112+'€12-xxxx(AAAA-AAAA)'!M112+'€13-xxxx(AAAA-AAAA)'!M112+'€14-xxxx(AAAA-AAAA)'!M112+'€15-xxxx(AAAA-AAAA)'!M112+'€16-xxxx(AAAA-AAAA)'!M112+'€17-xxxx(AAAA-AAAA)'!M112+'€18-xxxx(AAAA-AAAA)'!M112+'€19-xxxx(AAAA-AAAA)'!M112+'€20-xxxx(AAAA-AAAA)'!M112</f>
        <v>600</v>
      </c>
      <c r="U112" s="105">
        <f>'EnC1_2017-22_DEAL_ONF_Animation'!N112+'EnC2_2018-22_FEDER_ONF_Conserv'!N112+'EnC3_2019-21_OFB-DEAL_ONF_Coli'!N112+'EnC4_2018-20_MTE_ONF_MIGBio'!N112+'EnC5_2020_DEAL_Titè_IPA Desira'!N112+'Sol1_2018_DEAL_ONF_Lutte IC DSD'!N112+'Sol2_2019_DEAL_ONF_Lutte IC'!N112+'€8-xxxx(AAAA-AAAA)'!N112+'€9-xxxx(AAAA-AAAA)'!N112+'€10-xxxx(AAAA-AAAA)'!N112+'€11-xxxx(AAAA-AAAA)'!N112+'€12-xxxx(AAAA-AAAA)'!N112+'€13-xxxx(AAAA-AAAA)'!N112+'€14-xxxx(AAAA-AAAA)'!N112+'€15-xxxx(AAAA-AAAA)'!N112+'€16-xxxx(AAAA-AAAA)'!N112+'€17-xxxx(AAAA-AAAA)'!N112+'€18-xxxx(AAAA-AAAA)'!N112+'€19-xxxx(AAAA-AAAA)'!N112+'€20-xxxx(AAAA-AAAA)'!N112</f>
        <v>84625.824761904762</v>
      </c>
      <c r="V112" s="106">
        <f>'EnC1_2017-22_DEAL_ONF_Animation'!O112+'EnC2_2018-22_FEDER_ONF_Conserv'!O112+'EnC3_2019-21_OFB-DEAL_ONF_Coli'!O112+'EnC4_2018-20_MTE_ONF_MIGBio'!O112+'EnC5_2020_DEAL_Titè_IPA Desira'!O112+'Sol1_2018_DEAL_ONF_Lutte IC DSD'!O112+'Sol2_2019_DEAL_ONF_Lutte IC'!O112+'€8-xxxx(AAAA-AAAA)'!O112+'€9-xxxx(AAAA-AAAA)'!O112+'€10-xxxx(AAAA-AAAA)'!O112+'€11-xxxx(AAAA-AAAA)'!O112+'€12-xxxx(AAAA-AAAA)'!O112+'€13-xxxx(AAAA-AAAA)'!O112+'€14-xxxx(AAAA-AAAA)'!O112+'€15-xxxx(AAAA-AAAA)'!O112+'€16-xxxx(AAAA-AAAA)'!O112+'€17-xxxx(AAAA-AAAA)'!O112+'€18-xxxx(AAAA-AAAA)'!O112+'€19-xxxx(AAAA-AAAA)'!O112+'€20-xxxx(AAAA-AAAA)'!O112</f>
        <v>0</v>
      </c>
      <c r="W112" s="107">
        <f>'EnC1_2017-22_DEAL_ONF_Animation'!P112+'EnC2_2018-22_FEDER_ONF_Conserv'!P112+'EnC3_2019-21_OFB-DEAL_ONF_Coli'!P112+'EnC4_2018-20_MTE_ONF_MIGBio'!P112+'EnC5_2020_DEAL_Titè_IPA Desira'!P112+'Sol1_2018_DEAL_ONF_Lutte IC DSD'!P112+'Sol2_2019_DEAL_ONF_Lutte IC'!P112+'€8-xxxx(AAAA-AAAA)'!P112+'€9-xxxx(AAAA-AAAA)'!P112+'€10-xxxx(AAAA-AAAA)'!P112+'€11-xxxx(AAAA-AAAA)'!P112+'€12-xxxx(AAAA-AAAA)'!P112+'€13-xxxx(AAAA-AAAA)'!P112+'€14-xxxx(AAAA-AAAA)'!P112+'€15-xxxx(AAAA-AAAA)'!P112+'€16-xxxx(AAAA-AAAA)'!P112+'€17-xxxx(AAAA-AAAA)'!P112+'€18-xxxx(AAAA-AAAA)'!P112+'€19-xxxx(AAAA-AAAA)'!P112+'€20-xxxx(AAAA-AAAA)'!P112</f>
        <v>38844.102857142854</v>
      </c>
      <c r="X112" s="107">
        <f>'EnC1_2017-22_DEAL_ONF_Animation'!Q112+'EnC2_2018-22_FEDER_ONF_Conserv'!Q112+'EnC3_2019-21_OFB-DEAL_ONF_Coli'!Q112+'EnC4_2018-20_MTE_ONF_MIGBio'!Q112+'EnC5_2020_DEAL_Titè_IPA Desira'!Q112+'Sol1_2018_DEAL_ONF_Lutte IC DSD'!Q112+'Sol2_2019_DEAL_ONF_Lutte IC'!Q112+'€8-xxxx(AAAA-AAAA)'!Q112+'€9-xxxx(AAAA-AAAA)'!Q112+'€10-xxxx(AAAA-AAAA)'!Q112+'€11-xxxx(AAAA-AAAA)'!Q112+'€12-xxxx(AAAA-AAAA)'!Q112+'€13-xxxx(AAAA-AAAA)'!Q112+'€14-xxxx(AAAA-AAAA)'!Q112+'€15-xxxx(AAAA-AAAA)'!Q112+'€16-xxxx(AAAA-AAAA)'!Q112+'€17-xxxx(AAAA-AAAA)'!Q112+'€18-xxxx(AAAA-AAAA)'!Q112+'€19-xxxx(AAAA-AAAA)'!Q112+'€20-xxxx(AAAA-AAAA)'!Q112</f>
        <v>45781.721904761907</v>
      </c>
      <c r="Y112" s="107">
        <f>'EnC1_2017-22_DEAL_ONF_Animation'!R112+'EnC2_2018-22_FEDER_ONF_Conserv'!R112+'EnC3_2019-21_OFB-DEAL_ONF_Coli'!R112+'EnC4_2018-20_MTE_ONF_MIGBio'!R112+'EnC5_2020_DEAL_Titè_IPA Desira'!R112+'Sol1_2018_DEAL_ONF_Lutte IC DSD'!R112+'Sol2_2019_DEAL_ONF_Lutte IC'!R112+'€8-xxxx(AAAA-AAAA)'!R112+'€9-xxxx(AAAA-AAAA)'!R112+'€10-xxxx(AAAA-AAAA)'!R112+'€11-xxxx(AAAA-AAAA)'!R112+'€12-xxxx(AAAA-AAAA)'!R112+'€13-xxxx(AAAA-AAAA)'!R112+'€14-xxxx(AAAA-AAAA)'!R112+'€15-xxxx(AAAA-AAAA)'!R112+'€16-xxxx(AAAA-AAAA)'!R112+'€17-xxxx(AAAA-AAAA)'!R112+'€18-xxxx(AAAA-AAAA)'!R112+'€19-xxxx(AAAA-AAAA)'!R112+'€20-xxxx(AAAA-AAAA)'!R112</f>
        <v>0</v>
      </c>
      <c r="Z112" s="109">
        <f>'EnC1_2017-22_DEAL_ONF_Animation'!S112+'EnC2_2018-22_FEDER_ONF_Conserv'!S112+'EnC3_2019-21_OFB-DEAL_ONF_Coli'!S112+'EnC4_2018-20_MTE_ONF_MIGBio'!S112+'EnC5_2020_DEAL_Titè_IPA Desira'!S112+'Sol1_2018_DEAL_ONF_Lutte IC DSD'!S112+'Sol2_2019_DEAL_ONF_Lutte IC'!S112+'€8-xxxx(AAAA-AAAA)'!S112+'€9-xxxx(AAAA-AAAA)'!S112+'€10-xxxx(AAAA-AAAA)'!S112+'€11-xxxx(AAAA-AAAA)'!S112+'€12-xxxx(AAAA-AAAA)'!S112+'€13-xxxx(AAAA-AAAA)'!S112+'€14-xxxx(AAAA-AAAA)'!S112+'€15-xxxx(AAAA-AAAA)'!S112+'€16-xxxx(AAAA-AAAA)'!S112+'€17-xxxx(AAAA-AAAA)'!S112+'€18-xxxx(AAAA-AAAA)'!S112+'€19-xxxx(AAAA-AAAA)'!S112+'€20-xxxx(AAAA-AAAA)'!S112</f>
        <v>0</v>
      </c>
      <c r="AA112" s="663">
        <f>'EnC1_2017-22_DEAL_ONF_Animation'!T112+'EnC2_2018-22_FEDER_ONF_Conserv'!T112+'EnC3_2019-21_OFB-DEAL_ONF_Coli'!T112+'EnC4_2018-20_MTE_ONF_MIGBio'!T112+'EnC5_2020_DEAL_Titè_IPA Desira'!T112+'Sol1_2018_DEAL_ONF_Lutte IC DSD'!T112+'Sol2_2019_DEAL_ONF_Lutte IC'!T112+'€8-xxxx(AAAA-AAAA)'!T112+'€9-xxxx(AAAA-AAAA)'!T112+'€10-xxxx(AAAA-AAAA)'!T112+'€11-xxxx(AAAA-AAAA)'!T112+'€12-xxxx(AAAA-AAAA)'!T112+'€13-xxxx(AAAA-AAAA)'!T112+'€14-xxxx(AAAA-AAAA)'!T112+'€15-xxxx(AAAA-AAAA)'!T112+'€16-xxxx(AAAA-AAAA)'!T112+'€17-xxxx(AAAA-AAAA)'!T112+'€18-xxxx(AAAA-AAAA)'!T112+'€19-xxxx(AAAA-AAAA)'!T112+'€20-xxxx(AAAA-AAAA)'!T112</f>
        <v>-10111.988571428583</v>
      </c>
      <c r="AB112" s="664">
        <f>'EnC1_2017-22_DEAL_ONF_Animation'!U112+'EnC2_2018-22_FEDER_ONF_Conserv'!U112+'EnC3_2019-21_OFB-DEAL_ONF_Coli'!U112+'EnC4_2018-20_MTE_ONF_MIGBio'!U112+'EnC5_2020_DEAL_Titè_IPA Desira'!U112+'Sol1_2018_DEAL_ONF_Lutte IC DSD'!U112+'Sol2_2019_DEAL_ONF_Lutte IC'!U112+'€8-xxxx(AAAA-AAAA)'!U112+'€9-xxxx(AAAA-AAAA)'!U112+'€10-xxxx(AAAA-AAAA)'!U112+'€11-xxxx(AAAA-AAAA)'!U112+'€12-xxxx(AAAA-AAAA)'!U112+'€13-xxxx(AAAA-AAAA)'!U112+'€14-xxxx(AAAA-AAAA)'!U112+'€15-xxxx(AAAA-AAAA)'!U112+'€16-xxxx(AAAA-AAAA)'!U112+'€17-xxxx(AAAA-AAAA)'!U112+'€18-xxxx(AAAA-AAAA)'!U112+'€19-xxxx(AAAA-AAAA)'!U112+'€20-xxxx(AAAA-AAAA)'!U112</f>
        <v>-600</v>
      </c>
      <c r="AC112" s="665">
        <f>'EnC1_2017-22_DEAL_ONF_Animation'!V112+'EnC2_2018-22_FEDER_ONF_Conserv'!V112+'EnC3_2019-21_OFB-DEAL_ONF_Coli'!V112+'EnC4_2018-20_MTE_ONF_MIGBio'!V112+'EnC5_2020_DEAL_Titè_IPA Desira'!V112+'Sol1_2018_DEAL_ONF_Lutte IC DSD'!V112+'Sol2_2019_DEAL_ONF_Lutte IC'!V112+'€8-xxxx(AAAA-AAAA)'!V112+'€9-xxxx(AAAA-AAAA)'!V112+'€10-xxxx(AAAA-AAAA)'!V112+'€11-xxxx(AAAA-AAAA)'!V112+'€12-xxxx(AAAA-AAAA)'!V112+'€13-xxxx(AAAA-AAAA)'!V112+'€14-xxxx(AAAA-AAAA)'!V112+'€15-xxxx(AAAA-AAAA)'!V112+'€16-xxxx(AAAA-AAAA)'!V112+'€17-xxxx(AAAA-AAAA)'!V112+'€18-xxxx(AAAA-AAAA)'!V112+'€19-xxxx(AAAA-AAAA)'!V112+'€20-xxxx(AAAA-AAAA)'!V112</f>
        <v>-2748.1371428571488</v>
      </c>
      <c r="AD112" s="665">
        <f>'EnC1_2017-22_DEAL_ONF_Animation'!W112+'EnC2_2018-22_FEDER_ONF_Conserv'!W112+'EnC3_2019-21_OFB-DEAL_ONF_Coli'!W112+'EnC4_2018-20_MTE_ONF_MIGBio'!W112+'EnC5_2020_DEAL_Titè_IPA Desira'!W112+'Sol1_2018_DEAL_ONF_Lutte IC DSD'!W112+'Sol2_2019_DEAL_ONF_Lutte IC'!W112+'€8-xxxx(AAAA-AAAA)'!W112+'€9-xxxx(AAAA-AAAA)'!W112+'€10-xxxx(AAAA-AAAA)'!W112+'€11-xxxx(AAAA-AAAA)'!W112+'€12-xxxx(AAAA-AAAA)'!W112+'€13-xxxx(AAAA-AAAA)'!W112+'€14-xxxx(AAAA-AAAA)'!W112+'€15-xxxx(AAAA-AAAA)'!W112+'€16-xxxx(AAAA-AAAA)'!W112+'€17-xxxx(AAAA-AAAA)'!W112+'€18-xxxx(AAAA-AAAA)'!W112+'€19-xxxx(AAAA-AAAA)'!W112+'€20-xxxx(AAAA-AAAA)'!W112</f>
        <v>-5563.8514285714346</v>
      </c>
      <c r="AE112" s="665">
        <f>'EnC1_2017-22_DEAL_ONF_Animation'!X112+'EnC2_2018-22_FEDER_ONF_Conserv'!X112+'EnC3_2019-21_OFB-DEAL_ONF_Coli'!X112+'EnC4_2018-20_MTE_ONF_MIGBio'!X112+'EnC5_2020_DEAL_Titè_IPA Desira'!X112+'Sol1_2018_DEAL_ONF_Lutte IC DSD'!X112+'Sol2_2019_DEAL_ONF_Lutte IC'!X112+'€8-xxxx(AAAA-AAAA)'!X112+'€9-xxxx(AAAA-AAAA)'!X112+'€10-xxxx(AAAA-AAAA)'!X112+'€11-xxxx(AAAA-AAAA)'!X112+'€12-xxxx(AAAA-AAAA)'!X112+'€13-xxxx(AAAA-AAAA)'!X112+'€14-xxxx(AAAA-AAAA)'!X112+'€15-xxxx(AAAA-AAAA)'!X112+'€16-xxxx(AAAA-AAAA)'!X112+'€17-xxxx(AAAA-AAAA)'!X112+'€18-xxxx(AAAA-AAAA)'!X112+'€19-xxxx(AAAA-AAAA)'!X112+'€20-xxxx(AAAA-AAAA)'!X112</f>
        <v>-600</v>
      </c>
      <c r="AF112" s="666">
        <f>'EnC1_2017-22_DEAL_ONF_Animation'!Y112+'EnC2_2018-22_FEDER_ONF_Conserv'!Y112+'EnC3_2019-21_OFB-DEAL_ONF_Coli'!Y112+'EnC4_2018-20_MTE_ONF_MIGBio'!Y112+'EnC5_2020_DEAL_Titè_IPA Desira'!Y112+'Sol1_2018_DEAL_ONF_Lutte IC DSD'!Y112+'Sol2_2019_DEAL_ONF_Lutte IC'!Y112+'€8-xxxx(AAAA-AAAA)'!Y112+'€9-xxxx(AAAA-AAAA)'!Y112+'€10-xxxx(AAAA-AAAA)'!Y112+'€11-xxxx(AAAA-AAAA)'!Y112+'€12-xxxx(AAAA-AAAA)'!Y112+'€13-xxxx(AAAA-AAAA)'!Y112+'€14-xxxx(AAAA-AAAA)'!Y112+'€15-xxxx(AAAA-AAAA)'!Y112+'€16-xxxx(AAAA-AAAA)'!Y112+'€17-xxxx(AAAA-AAAA)'!Y112+'€18-xxxx(AAAA-AAAA)'!Y112+'€19-xxxx(AAAA-AAAA)'!Y112+'€20-xxxx(AAAA-AAAA)'!Y112</f>
        <v>-600</v>
      </c>
      <c r="AG112" s="667">
        <f t="shared" si="85"/>
        <v>94737.813333333339</v>
      </c>
      <c r="AH112" s="664">
        <f t="shared" si="86"/>
        <v>600</v>
      </c>
      <c r="AI112" s="665">
        <f t="shared" si="87"/>
        <v>41592.240000000005</v>
      </c>
      <c r="AJ112" s="665">
        <f t="shared" si="88"/>
        <v>51345.573333333341</v>
      </c>
      <c r="AK112" s="665">
        <f t="shared" si="89"/>
        <v>600</v>
      </c>
      <c r="AL112" s="668">
        <f t="shared" si="90"/>
        <v>600</v>
      </c>
      <c r="AM112" s="663">
        <f t="shared" si="91"/>
        <v>84625.824761904762</v>
      </c>
      <c r="AN112" s="664">
        <f t="shared" si="92"/>
        <v>0</v>
      </c>
      <c r="AO112" s="665">
        <f t="shared" si="93"/>
        <v>38844.102857142854</v>
      </c>
      <c r="AP112" s="665">
        <f t="shared" si="94"/>
        <v>45781.721904761907</v>
      </c>
      <c r="AQ112" s="665">
        <f t="shared" si="95"/>
        <v>0</v>
      </c>
      <c r="AR112" s="669">
        <f t="shared" si="96"/>
        <v>0</v>
      </c>
      <c r="AS112" s="44"/>
      <c r="AT112" s="12"/>
      <c r="AU112" s="41"/>
    </row>
    <row r="113" spans="1:47" s="38" customFormat="1" ht="14.5" thickBot="1">
      <c r="A113" s="14"/>
      <c r="B113" s="1117"/>
      <c r="C113" s="1111"/>
      <c r="D113" s="1112"/>
      <c r="E113" s="1112"/>
      <c r="F113" s="1114"/>
      <c r="G113" s="519" t="s">
        <v>109</v>
      </c>
      <c r="H113" s="508">
        <f t="shared" si="98"/>
        <v>0</v>
      </c>
      <c r="I113" s="509">
        <f t="shared" ref="I113:M113" si="100">I101+I104+I107+I110</f>
        <v>0</v>
      </c>
      <c r="J113" s="510">
        <f t="shared" si="100"/>
        <v>0</v>
      </c>
      <c r="K113" s="510">
        <f t="shared" si="100"/>
        <v>0</v>
      </c>
      <c r="L113" s="510">
        <f t="shared" si="100"/>
        <v>0</v>
      </c>
      <c r="M113" s="511">
        <f t="shared" si="100"/>
        <v>0</v>
      </c>
      <c r="N113" s="519" t="s">
        <v>109</v>
      </c>
      <c r="O113" s="537">
        <f>'EnC1_2017-22_DEAL_ONF_Animation'!H113+'EnC2_2018-22_FEDER_ONF_Conserv'!H113+'EnC3_2019-21_OFB-DEAL_ONF_Coli'!H113+'EnC4_2018-20_MTE_ONF_MIGBio'!H113+'EnC5_2020_DEAL_Titè_IPA Desira'!H113+'Sol1_2018_DEAL_ONF_Lutte IC DSD'!H113+'Sol2_2019_DEAL_ONF_Lutte IC'!H113+'€8-xxxx(AAAA-AAAA)'!H113+'€9-xxxx(AAAA-AAAA)'!H113+'€10-xxxx(AAAA-AAAA)'!H113+'€11-xxxx(AAAA-AAAA)'!H113+'€12-xxxx(AAAA-AAAA)'!H113+'€13-xxxx(AAAA-AAAA)'!H113+'€14-xxxx(AAAA-AAAA)'!H113+'€15-xxxx(AAAA-AAAA)'!H113+'€16-xxxx(AAAA-AAAA)'!H113+'€17-xxxx(AAAA-AAAA)'!H113+'€18-xxxx(AAAA-AAAA)'!H113+'€19-xxxx(AAAA-AAAA)'!H113+'€20-xxxx(AAAA-AAAA)'!H113</f>
        <v>40806.666666666664</v>
      </c>
      <c r="P113" s="509">
        <f>'EnC1_2017-22_DEAL_ONF_Animation'!I113+'EnC2_2018-22_FEDER_ONF_Conserv'!I113+'EnC3_2019-21_OFB-DEAL_ONF_Coli'!I113+'EnC4_2018-20_MTE_ONF_MIGBio'!I113+'EnC5_2020_DEAL_Titè_IPA Desira'!I113+'Sol1_2018_DEAL_ONF_Lutte IC DSD'!I113+'Sol2_2019_DEAL_ONF_Lutte IC'!I113+'€8-xxxx(AAAA-AAAA)'!I113+'€9-xxxx(AAAA-AAAA)'!I113+'€10-xxxx(AAAA-AAAA)'!I113+'€11-xxxx(AAAA-AAAA)'!I113+'€12-xxxx(AAAA-AAAA)'!I113+'€13-xxxx(AAAA-AAAA)'!I113+'€14-xxxx(AAAA-AAAA)'!I113+'€15-xxxx(AAAA-AAAA)'!I113+'€16-xxxx(AAAA-AAAA)'!I113+'€17-xxxx(AAAA-AAAA)'!I113+'€18-xxxx(AAAA-AAAA)'!I113+'€19-xxxx(AAAA-AAAA)'!I113+'€20-xxxx(AAAA-AAAA)'!I113</f>
        <v>400</v>
      </c>
      <c r="Q113" s="510">
        <f>'EnC1_2017-22_DEAL_ONF_Animation'!J113+'EnC2_2018-22_FEDER_ONF_Conserv'!J113+'EnC3_2019-21_OFB-DEAL_ONF_Coli'!J113+'EnC4_2018-20_MTE_ONF_MIGBio'!J113+'EnC5_2020_DEAL_Titè_IPA Desira'!J113+'Sol1_2018_DEAL_ONF_Lutte IC DSD'!J113+'Sol2_2019_DEAL_ONF_Lutte IC'!J113+'€8-xxxx(AAAA-AAAA)'!J113+'€9-xxxx(AAAA-AAAA)'!J113+'€10-xxxx(AAAA-AAAA)'!J113+'€11-xxxx(AAAA-AAAA)'!J113+'€12-xxxx(AAAA-AAAA)'!J113+'€13-xxxx(AAAA-AAAA)'!J113+'€14-xxxx(AAAA-AAAA)'!J113+'€15-xxxx(AAAA-AAAA)'!J113+'€16-xxxx(AAAA-AAAA)'!J113+'€17-xxxx(AAAA-AAAA)'!J113+'€18-xxxx(AAAA-AAAA)'!J113+'€19-xxxx(AAAA-AAAA)'!J113+'€20-xxxx(AAAA-AAAA)'!J113</f>
        <v>19560</v>
      </c>
      <c r="R113" s="510">
        <f>'EnC1_2017-22_DEAL_ONF_Animation'!K113+'EnC2_2018-22_FEDER_ONF_Conserv'!K113+'EnC3_2019-21_OFB-DEAL_ONF_Coli'!K113+'EnC4_2018-20_MTE_ONF_MIGBio'!K113+'EnC5_2020_DEAL_Titè_IPA Desira'!K113+'Sol1_2018_DEAL_ONF_Lutte IC DSD'!K113+'Sol2_2019_DEAL_ONF_Lutte IC'!K113+'€8-xxxx(AAAA-AAAA)'!K113+'€9-xxxx(AAAA-AAAA)'!K113+'€10-xxxx(AAAA-AAAA)'!K113+'€11-xxxx(AAAA-AAAA)'!K113+'€12-xxxx(AAAA-AAAA)'!K113+'€13-xxxx(AAAA-AAAA)'!K113+'€14-xxxx(AAAA-AAAA)'!K113+'€15-xxxx(AAAA-AAAA)'!K113+'€16-xxxx(AAAA-AAAA)'!K113+'€17-xxxx(AAAA-AAAA)'!K113+'€18-xxxx(AAAA-AAAA)'!K113+'€19-xxxx(AAAA-AAAA)'!K113+'€20-xxxx(AAAA-AAAA)'!K113</f>
        <v>20046.666666666668</v>
      </c>
      <c r="S113" s="510">
        <f>'EnC1_2017-22_DEAL_ONF_Animation'!L113+'EnC2_2018-22_FEDER_ONF_Conserv'!L113+'EnC3_2019-21_OFB-DEAL_ONF_Coli'!L113+'EnC4_2018-20_MTE_ONF_MIGBio'!L113+'EnC5_2020_DEAL_Titè_IPA Desira'!L113+'Sol1_2018_DEAL_ONF_Lutte IC DSD'!L113+'Sol2_2019_DEAL_ONF_Lutte IC'!L113+'€8-xxxx(AAAA-AAAA)'!L113+'€9-xxxx(AAAA-AAAA)'!L113+'€10-xxxx(AAAA-AAAA)'!L113+'€11-xxxx(AAAA-AAAA)'!L113+'€12-xxxx(AAAA-AAAA)'!L113+'€13-xxxx(AAAA-AAAA)'!L113+'€14-xxxx(AAAA-AAAA)'!L113+'€15-xxxx(AAAA-AAAA)'!L113+'€16-xxxx(AAAA-AAAA)'!L113+'€17-xxxx(AAAA-AAAA)'!L113+'€18-xxxx(AAAA-AAAA)'!L113+'€19-xxxx(AAAA-AAAA)'!L113+'€20-xxxx(AAAA-AAAA)'!L113</f>
        <v>400</v>
      </c>
      <c r="T113" s="538">
        <f>'EnC1_2017-22_DEAL_ONF_Animation'!M113+'EnC2_2018-22_FEDER_ONF_Conserv'!M113+'EnC3_2019-21_OFB-DEAL_ONF_Coli'!M113+'EnC4_2018-20_MTE_ONF_MIGBio'!M113+'EnC5_2020_DEAL_Titè_IPA Desira'!M113+'Sol1_2018_DEAL_ONF_Lutte IC DSD'!M113+'Sol2_2019_DEAL_ONF_Lutte IC'!M113+'€8-xxxx(AAAA-AAAA)'!M113+'€9-xxxx(AAAA-AAAA)'!M113+'€10-xxxx(AAAA-AAAA)'!M113+'€11-xxxx(AAAA-AAAA)'!M113+'€12-xxxx(AAAA-AAAA)'!M113+'€13-xxxx(AAAA-AAAA)'!M113+'€14-xxxx(AAAA-AAAA)'!M113+'€15-xxxx(AAAA-AAAA)'!M113+'€16-xxxx(AAAA-AAAA)'!M113+'€17-xxxx(AAAA-AAAA)'!M113+'€18-xxxx(AAAA-AAAA)'!M113+'€19-xxxx(AAAA-AAAA)'!M113+'€20-xxxx(AAAA-AAAA)'!M113</f>
        <v>400</v>
      </c>
      <c r="U113" s="537">
        <f>'EnC1_2017-22_DEAL_ONF_Animation'!N113+'EnC2_2018-22_FEDER_ONF_Conserv'!N113+'EnC3_2019-21_OFB-DEAL_ONF_Coli'!N113+'EnC4_2018-20_MTE_ONF_MIGBio'!N113+'EnC5_2020_DEAL_Titè_IPA Desira'!N113+'Sol1_2018_DEAL_ONF_Lutte IC DSD'!N113+'Sol2_2019_DEAL_ONF_Lutte IC'!N113+'€8-xxxx(AAAA-AAAA)'!N113+'€9-xxxx(AAAA-AAAA)'!N113+'€10-xxxx(AAAA-AAAA)'!N113+'€11-xxxx(AAAA-AAAA)'!N113+'€12-xxxx(AAAA-AAAA)'!N113+'€13-xxxx(AAAA-AAAA)'!N113+'€14-xxxx(AAAA-AAAA)'!N113+'€15-xxxx(AAAA-AAAA)'!N113+'€16-xxxx(AAAA-AAAA)'!N113+'€17-xxxx(AAAA-AAAA)'!N113+'€18-xxxx(AAAA-AAAA)'!N113+'€19-xxxx(AAAA-AAAA)'!N113+'€20-xxxx(AAAA-AAAA)'!N113</f>
        <v>26678.896666666667</v>
      </c>
      <c r="V113" s="509">
        <f>'EnC1_2017-22_DEAL_ONF_Animation'!O113+'EnC2_2018-22_FEDER_ONF_Conserv'!O113+'EnC3_2019-21_OFB-DEAL_ONF_Coli'!O113+'EnC4_2018-20_MTE_ONF_MIGBio'!O113+'EnC5_2020_DEAL_Titè_IPA Desira'!O113+'Sol1_2018_DEAL_ONF_Lutte IC DSD'!O113+'Sol2_2019_DEAL_ONF_Lutte IC'!O113+'€8-xxxx(AAAA-AAAA)'!O113+'€9-xxxx(AAAA-AAAA)'!O113+'€10-xxxx(AAAA-AAAA)'!O113+'€11-xxxx(AAAA-AAAA)'!O113+'€12-xxxx(AAAA-AAAA)'!O113+'€13-xxxx(AAAA-AAAA)'!O113+'€14-xxxx(AAAA-AAAA)'!O113+'€15-xxxx(AAAA-AAAA)'!O113+'€16-xxxx(AAAA-AAAA)'!O113+'€17-xxxx(AAAA-AAAA)'!O113+'€18-xxxx(AAAA-AAAA)'!O113+'€19-xxxx(AAAA-AAAA)'!O113+'€20-xxxx(AAAA-AAAA)'!O113</f>
        <v>0</v>
      </c>
      <c r="W113" s="510">
        <f>'EnC1_2017-22_DEAL_ONF_Animation'!P113+'EnC2_2018-22_FEDER_ONF_Conserv'!P113+'EnC3_2019-21_OFB-DEAL_ONF_Coli'!P113+'EnC4_2018-20_MTE_ONF_MIGBio'!P113+'EnC5_2020_DEAL_Titè_IPA Desira'!P113+'Sol1_2018_DEAL_ONF_Lutte IC DSD'!P113+'Sol2_2019_DEAL_ONF_Lutte IC'!P113+'€8-xxxx(AAAA-AAAA)'!P113+'€9-xxxx(AAAA-AAAA)'!P113+'€10-xxxx(AAAA-AAAA)'!P113+'€11-xxxx(AAAA-AAAA)'!P113+'€12-xxxx(AAAA-AAAA)'!P113+'€13-xxxx(AAAA-AAAA)'!P113+'€14-xxxx(AAAA-AAAA)'!P113+'€15-xxxx(AAAA-AAAA)'!P113+'€16-xxxx(AAAA-AAAA)'!P113+'€17-xxxx(AAAA-AAAA)'!P113+'€18-xxxx(AAAA-AAAA)'!P113+'€19-xxxx(AAAA-AAAA)'!P113+'€20-xxxx(AAAA-AAAA)'!P113</f>
        <v>13096.115</v>
      </c>
      <c r="X113" s="510">
        <f>'EnC1_2017-22_DEAL_ONF_Animation'!Q113+'EnC2_2018-22_FEDER_ONF_Conserv'!Q113+'EnC3_2019-21_OFB-DEAL_ONF_Coli'!Q113+'EnC4_2018-20_MTE_ONF_MIGBio'!Q113+'EnC5_2020_DEAL_Titè_IPA Desira'!Q113+'Sol1_2018_DEAL_ONF_Lutte IC DSD'!Q113+'Sol2_2019_DEAL_ONF_Lutte IC'!Q113+'€8-xxxx(AAAA-AAAA)'!Q113+'€9-xxxx(AAAA-AAAA)'!Q113+'€10-xxxx(AAAA-AAAA)'!Q113+'€11-xxxx(AAAA-AAAA)'!Q113+'€12-xxxx(AAAA-AAAA)'!Q113+'€13-xxxx(AAAA-AAAA)'!Q113+'€14-xxxx(AAAA-AAAA)'!Q113+'€15-xxxx(AAAA-AAAA)'!Q113+'€16-xxxx(AAAA-AAAA)'!Q113+'€17-xxxx(AAAA-AAAA)'!Q113+'€18-xxxx(AAAA-AAAA)'!Q113+'€19-xxxx(AAAA-AAAA)'!Q113+'€20-xxxx(AAAA-AAAA)'!Q113</f>
        <v>13582.781666666666</v>
      </c>
      <c r="Y113" s="510">
        <f>'EnC1_2017-22_DEAL_ONF_Animation'!R113+'EnC2_2018-22_FEDER_ONF_Conserv'!R113+'EnC3_2019-21_OFB-DEAL_ONF_Coli'!R113+'EnC4_2018-20_MTE_ONF_MIGBio'!R113+'EnC5_2020_DEAL_Titè_IPA Desira'!R113+'Sol1_2018_DEAL_ONF_Lutte IC DSD'!R113+'Sol2_2019_DEAL_ONF_Lutte IC'!R113+'€8-xxxx(AAAA-AAAA)'!R113+'€9-xxxx(AAAA-AAAA)'!R113+'€10-xxxx(AAAA-AAAA)'!R113+'€11-xxxx(AAAA-AAAA)'!R113+'€12-xxxx(AAAA-AAAA)'!R113+'€13-xxxx(AAAA-AAAA)'!R113+'€14-xxxx(AAAA-AAAA)'!R113+'€15-xxxx(AAAA-AAAA)'!R113+'€16-xxxx(AAAA-AAAA)'!R113+'€17-xxxx(AAAA-AAAA)'!R113+'€18-xxxx(AAAA-AAAA)'!R113+'€19-xxxx(AAAA-AAAA)'!R113+'€20-xxxx(AAAA-AAAA)'!R113</f>
        <v>0</v>
      </c>
      <c r="Z113" s="539">
        <f>'EnC1_2017-22_DEAL_ONF_Animation'!S113+'EnC2_2018-22_FEDER_ONF_Conserv'!S113+'EnC3_2019-21_OFB-DEAL_ONF_Coli'!S113+'EnC4_2018-20_MTE_ONF_MIGBio'!S113+'EnC5_2020_DEAL_Titè_IPA Desira'!S113+'Sol1_2018_DEAL_ONF_Lutte IC DSD'!S113+'Sol2_2019_DEAL_ONF_Lutte IC'!S113+'€8-xxxx(AAAA-AAAA)'!S113+'€9-xxxx(AAAA-AAAA)'!S113+'€10-xxxx(AAAA-AAAA)'!S113+'€11-xxxx(AAAA-AAAA)'!S113+'€12-xxxx(AAAA-AAAA)'!S113+'€13-xxxx(AAAA-AAAA)'!S113+'€14-xxxx(AAAA-AAAA)'!S113+'€15-xxxx(AAAA-AAAA)'!S113+'€16-xxxx(AAAA-AAAA)'!S113+'€17-xxxx(AAAA-AAAA)'!S113+'€18-xxxx(AAAA-AAAA)'!S113+'€19-xxxx(AAAA-AAAA)'!S113+'€20-xxxx(AAAA-AAAA)'!S113</f>
        <v>0</v>
      </c>
      <c r="AA113" s="713">
        <f>'EnC1_2017-22_DEAL_ONF_Animation'!T113+'EnC2_2018-22_FEDER_ONF_Conserv'!T113+'EnC3_2019-21_OFB-DEAL_ONF_Coli'!T113+'EnC4_2018-20_MTE_ONF_MIGBio'!T113+'EnC5_2020_DEAL_Titè_IPA Desira'!T113+'Sol1_2018_DEAL_ONF_Lutte IC DSD'!T113+'Sol2_2019_DEAL_ONF_Lutte IC'!T113+'€8-xxxx(AAAA-AAAA)'!T113+'€9-xxxx(AAAA-AAAA)'!T113+'€10-xxxx(AAAA-AAAA)'!T113+'€11-xxxx(AAAA-AAAA)'!T113+'€12-xxxx(AAAA-AAAA)'!T113+'€13-xxxx(AAAA-AAAA)'!T113+'€14-xxxx(AAAA-AAAA)'!T113+'€15-xxxx(AAAA-AAAA)'!T113+'€16-xxxx(AAAA-AAAA)'!T113+'€17-xxxx(AAAA-AAAA)'!T113+'€18-xxxx(AAAA-AAAA)'!T113+'€19-xxxx(AAAA-AAAA)'!T113+'€20-xxxx(AAAA-AAAA)'!T113</f>
        <v>-14127.77</v>
      </c>
      <c r="AB113" s="714">
        <f>'EnC1_2017-22_DEAL_ONF_Animation'!U113+'EnC2_2018-22_FEDER_ONF_Conserv'!U113+'EnC3_2019-21_OFB-DEAL_ONF_Coli'!U113+'EnC4_2018-20_MTE_ONF_MIGBio'!U113+'EnC5_2020_DEAL_Titè_IPA Desira'!U113+'Sol1_2018_DEAL_ONF_Lutte IC DSD'!U113+'Sol2_2019_DEAL_ONF_Lutte IC'!U113+'€8-xxxx(AAAA-AAAA)'!U113+'€9-xxxx(AAAA-AAAA)'!U113+'€10-xxxx(AAAA-AAAA)'!U113+'€11-xxxx(AAAA-AAAA)'!U113+'€12-xxxx(AAAA-AAAA)'!U113+'€13-xxxx(AAAA-AAAA)'!U113+'€14-xxxx(AAAA-AAAA)'!U113+'€15-xxxx(AAAA-AAAA)'!U113+'€16-xxxx(AAAA-AAAA)'!U113+'€17-xxxx(AAAA-AAAA)'!U113+'€18-xxxx(AAAA-AAAA)'!U113+'€19-xxxx(AAAA-AAAA)'!U113+'€20-xxxx(AAAA-AAAA)'!U113</f>
        <v>-400</v>
      </c>
      <c r="AC113" s="715">
        <f>'EnC1_2017-22_DEAL_ONF_Animation'!V113+'EnC2_2018-22_FEDER_ONF_Conserv'!V113+'EnC3_2019-21_OFB-DEAL_ONF_Coli'!V113+'EnC4_2018-20_MTE_ONF_MIGBio'!V113+'EnC5_2020_DEAL_Titè_IPA Desira'!V113+'Sol1_2018_DEAL_ONF_Lutte IC DSD'!V113+'Sol2_2019_DEAL_ONF_Lutte IC'!V113+'€8-xxxx(AAAA-AAAA)'!V113+'€9-xxxx(AAAA-AAAA)'!V113+'€10-xxxx(AAAA-AAAA)'!V113+'€11-xxxx(AAAA-AAAA)'!V113+'€12-xxxx(AAAA-AAAA)'!V113+'€13-xxxx(AAAA-AAAA)'!V113+'€14-xxxx(AAAA-AAAA)'!V113+'€15-xxxx(AAAA-AAAA)'!V113+'€16-xxxx(AAAA-AAAA)'!V113+'€17-xxxx(AAAA-AAAA)'!V113+'€18-xxxx(AAAA-AAAA)'!V113+'€19-xxxx(AAAA-AAAA)'!V113+'€20-xxxx(AAAA-AAAA)'!V113</f>
        <v>-6463.8850000000002</v>
      </c>
      <c r="AD113" s="715">
        <f>'EnC1_2017-22_DEAL_ONF_Animation'!W113+'EnC2_2018-22_FEDER_ONF_Conserv'!W113+'EnC3_2019-21_OFB-DEAL_ONF_Coli'!W113+'EnC4_2018-20_MTE_ONF_MIGBio'!W113+'EnC5_2020_DEAL_Titè_IPA Desira'!W113+'Sol1_2018_DEAL_ONF_Lutte IC DSD'!W113+'Sol2_2019_DEAL_ONF_Lutte IC'!W113+'€8-xxxx(AAAA-AAAA)'!W113+'€9-xxxx(AAAA-AAAA)'!W113+'€10-xxxx(AAAA-AAAA)'!W113+'€11-xxxx(AAAA-AAAA)'!W113+'€12-xxxx(AAAA-AAAA)'!W113+'€13-xxxx(AAAA-AAAA)'!W113+'€14-xxxx(AAAA-AAAA)'!W113+'€15-xxxx(AAAA-AAAA)'!W113+'€16-xxxx(AAAA-AAAA)'!W113+'€17-xxxx(AAAA-AAAA)'!W113+'€18-xxxx(AAAA-AAAA)'!W113+'€19-xxxx(AAAA-AAAA)'!W113+'€20-xxxx(AAAA-AAAA)'!W113</f>
        <v>-6463.8850000000002</v>
      </c>
      <c r="AE113" s="715">
        <f>'EnC1_2017-22_DEAL_ONF_Animation'!X113+'EnC2_2018-22_FEDER_ONF_Conserv'!X113+'EnC3_2019-21_OFB-DEAL_ONF_Coli'!X113+'EnC4_2018-20_MTE_ONF_MIGBio'!X113+'EnC5_2020_DEAL_Titè_IPA Desira'!X113+'Sol1_2018_DEAL_ONF_Lutte IC DSD'!X113+'Sol2_2019_DEAL_ONF_Lutte IC'!X113+'€8-xxxx(AAAA-AAAA)'!X113+'€9-xxxx(AAAA-AAAA)'!X113+'€10-xxxx(AAAA-AAAA)'!X113+'€11-xxxx(AAAA-AAAA)'!X113+'€12-xxxx(AAAA-AAAA)'!X113+'€13-xxxx(AAAA-AAAA)'!X113+'€14-xxxx(AAAA-AAAA)'!X113+'€15-xxxx(AAAA-AAAA)'!X113+'€16-xxxx(AAAA-AAAA)'!X113+'€17-xxxx(AAAA-AAAA)'!X113+'€18-xxxx(AAAA-AAAA)'!X113+'€19-xxxx(AAAA-AAAA)'!X113+'€20-xxxx(AAAA-AAAA)'!X113</f>
        <v>-400</v>
      </c>
      <c r="AF113" s="716">
        <f>'EnC1_2017-22_DEAL_ONF_Animation'!Y113+'EnC2_2018-22_FEDER_ONF_Conserv'!Y113+'EnC3_2019-21_OFB-DEAL_ONF_Coli'!Y113+'EnC4_2018-20_MTE_ONF_MIGBio'!Y113+'EnC5_2020_DEAL_Titè_IPA Desira'!Y113+'Sol1_2018_DEAL_ONF_Lutte IC DSD'!Y113+'Sol2_2019_DEAL_ONF_Lutte IC'!Y113+'€8-xxxx(AAAA-AAAA)'!Y113+'€9-xxxx(AAAA-AAAA)'!Y113+'€10-xxxx(AAAA-AAAA)'!Y113+'€11-xxxx(AAAA-AAAA)'!Y113+'€12-xxxx(AAAA-AAAA)'!Y113+'€13-xxxx(AAAA-AAAA)'!Y113+'€14-xxxx(AAAA-AAAA)'!Y113+'€15-xxxx(AAAA-AAAA)'!Y113+'€16-xxxx(AAAA-AAAA)'!Y113+'€17-xxxx(AAAA-AAAA)'!Y113+'€18-xxxx(AAAA-AAAA)'!Y113+'€19-xxxx(AAAA-AAAA)'!Y113+'€20-xxxx(AAAA-AAAA)'!Y113</f>
        <v>-400</v>
      </c>
      <c r="AG113" s="717">
        <f t="shared" si="85"/>
        <v>40806.666666666664</v>
      </c>
      <c r="AH113" s="714">
        <f t="shared" si="86"/>
        <v>400</v>
      </c>
      <c r="AI113" s="715">
        <f t="shared" si="87"/>
        <v>19560</v>
      </c>
      <c r="AJ113" s="715">
        <f t="shared" si="88"/>
        <v>20046.666666666668</v>
      </c>
      <c r="AK113" s="715">
        <f t="shared" si="89"/>
        <v>400</v>
      </c>
      <c r="AL113" s="718">
        <f t="shared" si="90"/>
        <v>400</v>
      </c>
      <c r="AM113" s="713">
        <f t="shared" si="91"/>
        <v>26678.896666666667</v>
      </c>
      <c r="AN113" s="714">
        <f t="shared" si="92"/>
        <v>0</v>
      </c>
      <c r="AO113" s="715">
        <f t="shared" si="93"/>
        <v>13096.115</v>
      </c>
      <c r="AP113" s="715">
        <f t="shared" si="94"/>
        <v>13582.781666666666</v>
      </c>
      <c r="AQ113" s="715">
        <f t="shared" si="95"/>
        <v>0</v>
      </c>
      <c r="AR113" s="719">
        <f t="shared" si="96"/>
        <v>0</v>
      </c>
      <c r="AS113" s="46"/>
      <c r="AT113" s="15"/>
      <c r="AU113" s="15"/>
    </row>
    <row r="114" spans="1:47" ht="14.5" thickBot="1">
      <c r="A114" s="26"/>
      <c r="B114" s="1159" t="s">
        <v>4</v>
      </c>
      <c r="C114" s="1160"/>
      <c r="D114" s="1160"/>
      <c r="E114" s="1160"/>
      <c r="F114" s="1160"/>
      <c r="G114" s="1160"/>
      <c r="H114" s="1160"/>
      <c r="I114" s="1160"/>
      <c r="J114" s="1160"/>
      <c r="K114" s="1160"/>
      <c r="L114" s="1160"/>
      <c r="M114" s="1160"/>
      <c r="N114" s="1160"/>
      <c r="O114" s="1160"/>
      <c r="P114" s="1160"/>
      <c r="Q114" s="1160"/>
      <c r="R114" s="1160"/>
      <c r="S114" s="1160"/>
      <c r="T114" s="1160"/>
      <c r="U114" s="1160"/>
      <c r="V114" s="1160"/>
      <c r="W114" s="1160"/>
      <c r="X114" s="1160"/>
      <c r="Y114" s="1160"/>
      <c r="Z114" s="1160"/>
      <c r="AA114" s="1160"/>
      <c r="AB114" s="1160"/>
      <c r="AC114" s="1160"/>
      <c r="AD114" s="1160"/>
      <c r="AE114" s="1160"/>
      <c r="AF114" s="1160"/>
      <c r="AG114" s="1160"/>
      <c r="AH114" s="1160"/>
      <c r="AI114" s="1160"/>
      <c r="AJ114" s="1160"/>
      <c r="AK114" s="1160"/>
      <c r="AL114" s="1160"/>
      <c r="AM114" s="1160"/>
      <c r="AN114" s="1160"/>
      <c r="AO114" s="1160"/>
      <c r="AP114" s="1160"/>
      <c r="AQ114" s="1160"/>
      <c r="AR114" s="1160"/>
      <c r="AS114" s="48"/>
      <c r="AT114" s="28"/>
      <c r="AU114" s="28"/>
    </row>
    <row r="115" spans="1:47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124">
        <v>1</v>
      </c>
      <c r="G115" s="490" t="s">
        <v>106</v>
      </c>
      <c r="H115" s="491">
        <f>5000/2</f>
        <v>2500</v>
      </c>
      <c r="I115" s="492">
        <f>5000/2</f>
        <v>2500</v>
      </c>
      <c r="J115" s="726"/>
      <c r="K115" s="726"/>
      <c r="L115" s="726"/>
      <c r="M115" s="727"/>
      <c r="N115" s="490" t="s">
        <v>106</v>
      </c>
      <c r="O115" s="522">
        <f>'EnC1_2017-22_DEAL_ONF_Animation'!H115+'EnC2_2018-22_FEDER_ONF_Conserv'!H115+'EnC3_2019-21_OFB-DEAL_ONF_Coli'!H115+'EnC4_2018-20_MTE_ONF_MIGBio'!H115+'EnC5_2020_DEAL_Titè_IPA Desira'!H115+'Sol1_2018_DEAL_ONF_Lutte IC DSD'!H115+'Sol2_2019_DEAL_ONF_Lutte IC'!H115+'€8-xxxx(AAAA-AAAA)'!H115+'€9-xxxx(AAAA-AAAA)'!H115+'€10-xxxx(AAAA-AAAA)'!H115+'€11-xxxx(AAAA-AAAA)'!H115+'€12-xxxx(AAAA-AAAA)'!H115+'€13-xxxx(AAAA-AAAA)'!H115+'€14-xxxx(AAAA-AAAA)'!H115+'€15-xxxx(AAAA-AAAA)'!H115+'€16-xxxx(AAAA-AAAA)'!H115+'€17-xxxx(AAAA-AAAA)'!H115+'€18-xxxx(AAAA-AAAA)'!H115+'€19-xxxx(AAAA-AAAA)'!H115+'€20-xxxx(AAAA-AAAA)'!H115</f>
        <v>0</v>
      </c>
      <c r="P115" s="523">
        <f>'EnC1_2017-22_DEAL_ONF_Animation'!I115+'EnC2_2018-22_FEDER_ONF_Conserv'!I115+'EnC3_2019-21_OFB-DEAL_ONF_Coli'!I115+'EnC4_2018-20_MTE_ONF_MIGBio'!I115+'EnC5_2020_DEAL_Titè_IPA Desira'!I115+'Sol1_2018_DEAL_ONF_Lutte IC DSD'!I115+'Sol2_2019_DEAL_ONF_Lutte IC'!I115+'€8-xxxx(AAAA-AAAA)'!I115+'€9-xxxx(AAAA-AAAA)'!I115+'€10-xxxx(AAAA-AAAA)'!I115+'€11-xxxx(AAAA-AAAA)'!I115+'€12-xxxx(AAAA-AAAA)'!I115+'€13-xxxx(AAAA-AAAA)'!I115+'€14-xxxx(AAAA-AAAA)'!I115+'€15-xxxx(AAAA-AAAA)'!I115+'€16-xxxx(AAAA-AAAA)'!I115+'€17-xxxx(AAAA-AAAA)'!I115+'€18-xxxx(AAAA-AAAA)'!I115+'€19-xxxx(AAAA-AAAA)'!I115+'€20-xxxx(AAAA-AAAA)'!I115</f>
        <v>0</v>
      </c>
      <c r="Q115" s="493">
        <f>'EnC1_2017-22_DEAL_ONF_Animation'!J115+'EnC2_2018-22_FEDER_ONF_Conserv'!J115+'EnC3_2019-21_OFB-DEAL_ONF_Coli'!J115+'EnC4_2018-20_MTE_ONF_MIGBio'!J115+'EnC5_2020_DEAL_Titè_IPA Desira'!J115+'Sol1_2018_DEAL_ONF_Lutte IC DSD'!J115+'Sol2_2019_DEAL_ONF_Lutte IC'!J115+'€8-xxxx(AAAA-AAAA)'!J115+'€9-xxxx(AAAA-AAAA)'!J115+'€10-xxxx(AAAA-AAAA)'!J115+'€11-xxxx(AAAA-AAAA)'!J115+'€12-xxxx(AAAA-AAAA)'!J115+'€13-xxxx(AAAA-AAAA)'!J115+'€14-xxxx(AAAA-AAAA)'!J115+'€15-xxxx(AAAA-AAAA)'!J115+'€16-xxxx(AAAA-AAAA)'!J115+'€17-xxxx(AAAA-AAAA)'!J115+'€18-xxxx(AAAA-AAAA)'!J115+'€19-xxxx(AAAA-AAAA)'!J115+'€20-xxxx(AAAA-AAAA)'!J115</f>
        <v>0</v>
      </c>
      <c r="R115" s="493">
        <f>'EnC1_2017-22_DEAL_ONF_Animation'!K115+'EnC2_2018-22_FEDER_ONF_Conserv'!K115+'EnC3_2019-21_OFB-DEAL_ONF_Coli'!K115+'EnC4_2018-20_MTE_ONF_MIGBio'!K115+'EnC5_2020_DEAL_Titè_IPA Desira'!K115+'Sol1_2018_DEAL_ONF_Lutte IC DSD'!K115+'Sol2_2019_DEAL_ONF_Lutte IC'!K115+'€8-xxxx(AAAA-AAAA)'!K115+'€9-xxxx(AAAA-AAAA)'!K115+'€10-xxxx(AAAA-AAAA)'!K115+'€11-xxxx(AAAA-AAAA)'!K115+'€12-xxxx(AAAA-AAAA)'!K115+'€13-xxxx(AAAA-AAAA)'!K115+'€14-xxxx(AAAA-AAAA)'!K115+'€15-xxxx(AAAA-AAAA)'!K115+'€16-xxxx(AAAA-AAAA)'!K115+'€17-xxxx(AAAA-AAAA)'!K115+'€18-xxxx(AAAA-AAAA)'!K115+'€19-xxxx(AAAA-AAAA)'!K115+'€20-xxxx(AAAA-AAAA)'!K115</f>
        <v>0</v>
      </c>
      <c r="S115" s="493">
        <f>'EnC1_2017-22_DEAL_ONF_Animation'!L115+'EnC2_2018-22_FEDER_ONF_Conserv'!L115+'EnC3_2019-21_OFB-DEAL_ONF_Coli'!L115+'EnC4_2018-20_MTE_ONF_MIGBio'!L115+'EnC5_2020_DEAL_Titè_IPA Desira'!L115+'Sol1_2018_DEAL_ONF_Lutte IC DSD'!L115+'Sol2_2019_DEAL_ONF_Lutte IC'!L115+'€8-xxxx(AAAA-AAAA)'!L115+'€9-xxxx(AAAA-AAAA)'!L115+'€10-xxxx(AAAA-AAAA)'!L115+'€11-xxxx(AAAA-AAAA)'!L115+'€12-xxxx(AAAA-AAAA)'!L115+'€13-xxxx(AAAA-AAAA)'!L115+'€14-xxxx(AAAA-AAAA)'!L115+'€15-xxxx(AAAA-AAAA)'!L115+'€16-xxxx(AAAA-AAAA)'!L115+'€17-xxxx(AAAA-AAAA)'!L115+'€18-xxxx(AAAA-AAAA)'!L115+'€19-xxxx(AAAA-AAAA)'!L115+'€20-xxxx(AAAA-AAAA)'!L115</f>
        <v>0</v>
      </c>
      <c r="T115" s="524">
        <f>'EnC1_2017-22_DEAL_ONF_Animation'!M115+'EnC2_2018-22_FEDER_ONF_Conserv'!M115+'EnC3_2019-21_OFB-DEAL_ONF_Coli'!M115+'EnC4_2018-20_MTE_ONF_MIGBio'!M115+'EnC5_2020_DEAL_Titè_IPA Desira'!M115+'Sol1_2018_DEAL_ONF_Lutte IC DSD'!M115+'Sol2_2019_DEAL_ONF_Lutte IC'!M115+'€8-xxxx(AAAA-AAAA)'!M115+'€9-xxxx(AAAA-AAAA)'!M115+'€10-xxxx(AAAA-AAAA)'!M115+'€11-xxxx(AAAA-AAAA)'!M115+'€12-xxxx(AAAA-AAAA)'!M115+'€13-xxxx(AAAA-AAAA)'!M115+'€14-xxxx(AAAA-AAAA)'!M115+'€15-xxxx(AAAA-AAAA)'!M115+'€16-xxxx(AAAA-AAAA)'!M115+'€17-xxxx(AAAA-AAAA)'!M115+'€18-xxxx(AAAA-AAAA)'!M115+'€19-xxxx(AAAA-AAAA)'!M115+'€20-xxxx(AAAA-AAAA)'!M115</f>
        <v>0</v>
      </c>
      <c r="U115" s="522">
        <f>'EnC1_2017-22_DEAL_ONF_Animation'!N115+'EnC2_2018-22_FEDER_ONF_Conserv'!N115+'EnC3_2019-21_OFB-DEAL_ONF_Coli'!N115+'EnC4_2018-20_MTE_ONF_MIGBio'!N115+'EnC5_2020_DEAL_Titè_IPA Desira'!N115+'Sol1_2018_DEAL_ONF_Lutte IC DSD'!N115+'Sol2_2019_DEAL_ONF_Lutte IC'!N115+'€8-xxxx(AAAA-AAAA)'!N115+'€9-xxxx(AAAA-AAAA)'!N115+'€10-xxxx(AAAA-AAAA)'!N115+'€11-xxxx(AAAA-AAAA)'!N115+'€12-xxxx(AAAA-AAAA)'!N115+'€13-xxxx(AAAA-AAAA)'!N115+'€14-xxxx(AAAA-AAAA)'!N115+'€15-xxxx(AAAA-AAAA)'!N115+'€16-xxxx(AAAA-AAAA)'!N115+'€17-xxxx(AAAA-AAAA)'!N115+'€18-xxxx(AAAA-AAAA)'!N115+'€19-xxxx(AAAA-AAAA)'!N115+'€20-xxxx(AAAA-AAAA)'!N115</f>
        <v>17700</v>
      </c>
      <c r="V115" s="523">
        <f>'EnC1_2017-22_DEAL_ONF_Animation'!O115+'EnC2_2018-22_FEDER_ONF_Conserv'!O115+'EnC3_2019-21_OFB-DEAL_ONF_Coli'!O115+'EnC4_2018-20_MTE_ONF_MIGBio'!O115+'EnC5_2020_DEAL_Titè_IPA Desira'!O115+'Sol1_2018_DEAL_ONF_Lutte IC DSD'!O115+'Sol2_2019_DEAL_ONF_Lutte IC'!O115+'€8-xxxx(AAAA-AAAA)'!O115+'€9-xxxx(AAAA-AAAA)'!O115+'€10-xxxx(AAAA-AAAA)'!O115+'€11-xxxx(AAAA-AAAA)'!O115+'€12-xxxx(AAAA-AAAA)'!O115+'€13-xxxx(AAAA-AAAA)'!O115+'€14-xxxx(AAAA-AAAA)'!O115+'€15-xxxx(AAAA-AAAA)'!O115+'€16-xxxx(AAAA-AAAA)'!O115+'€17-xxxx(AAAA-AAAA)'!O115+'€18-xxxx(AAAA-AAAA)'!O115+'€19-xxxx(AAAA-AAAA)'!O115+'€20-xxxx(AAAA-AAAA)'!O115</f>
        <v>0</v>
      </c>
      <c r="W115" s="493">
        <f>'EnC1_2017-22_DEAL_ONF_Animation'!P115+'EnC2_2018-22_FEDER_ONF_Conserv'!P115+'EnC3_2019-21_OFB-DEAL_ONF_Coli'!P115+'EnC4_2018-20_MTE_ONF_MIGBio'!P115+'EnC5_2020_DEAL_Titè_IPA Desira'!P115+'Sol1_2018_DEAL_ONF_Lutte IC DSD'!P115+'Sol2_2019_DEAL_ONF_Lutte IC'!P115+'€8-xxxx(AAAA-AAAA)'!P115+'€9-xxxx(AAAA-AAAA)'!P115+'€10-xxxx(AAAA-AAAA)'!P115+'€11-xxxx(AAAA-AAAA)'!P115+'€12-xxxx(AAAA-AAAA)'!P115+'€13-xxxx(AAAA-AAAA)'!P115+'€14-xxxx(AAAA-AAAA)'!P115+'€15-xxxx(AAAA-AAAA)'!P115+'€16-xxxx(AAAA-AAAA)'!P115+'€17-xxxx(AAAA-AAAA)'!P115+'€18-xxxx(AAAA-AAAA)'!P115+'€19-xxxx(AAAA-AAAA)'!P115+'€20-xxxx(AAAA-AAAA)'!P115</f>
        <v>0</v>
      </c>
      <c r="X115" s="493">
        <f>'EnC1_2017-22_DEAL_ONF_Animation'!Q115+'EnC2_2018-22_FEDER_ONF_Conserv'!Q115+'EnC3_2019-21_OFB-DEAL_ONF_Coli'!Q115+'EnC4_2018-20_MTE_ONF_MIGBio'!Q115+'EnC5_2020_DEAL_Titè_IPA Desira'!Q115+'Sol1_2018_DEAL_ONF_Lutte IC DSD'!Q115+'Sol2_2019_DEAL_ONF_Lutte IC'!Q115+'€8-xxxx(AAAA-AAAA)'!Q115+'€9-xxxx(AAAA-AAAA)'!Q115+'€10-xxxx(AAAA-AAAA)'!Q115+'€11-xxxx(AAAA-AAAA)'!Q115+'€12-xxxx(AAAA-AAAA)'!Q115+'€13-xxxx(AAAA-AAAA)'!Q115+'€14-xxxx(AAAA-AAAA)'!Q115+'€15-xxxx(AAAA-AAAA)'!Q115+'€16-xxxx(AAAA-AAAA)'!Q115+'€17-xxxx(AAAA-AAAA)'!Q115+'€18-xxxx(AAAA-AAAA)'!Q115+'€19-xxxx(AAAA-AAAA)'!Q115+'€20-xxxx(AAAA-AAAA)'!Q115</f>
        <v>17700</v>
      </c>
      <c r="Y115" s="493">
        <f>'EnC1_2017-22_DEAL_ONF_Animation'!R115+'EnC2_2018-22_FEDER_ONF_Conserv'!R115+'EnC3_2019-21_OFB-DEAL_ONF_Coli'!R115+'EnC4_2018-20_MTE_ONF_MIGBio'!R115+'EnC5_2020_DEAL_Titè_IPA Desira'!R115+'Sol1_2018_DEAL_ONF_Lutte IC DSD'!R115+'Sol2_2019_DEAL_ONF_Lutte IC'!R115+'€8-xxxx(AAAA-AAAA)'!R115+'€9-xxxx(AAAA-AAAA)'!R115+'€10-xxxx(AAAA-AAAA)'!R115+'€11-xxxx(AAAA-AAAA)'!R115+'€12-xxxx(AAAA-AAAA)'!R115+'€13-xxxx(AAAA-AAAA)'!R115+'€14-xxxx(AAAA-AAAA)'!R115+'€15-xxxx(AAAA-AAAA)'!R115+'€16-xxxx(AAAA-AAAA)'!R115+'€17-xxxx(AAAA-AAAA)'!R115+'€18-xxxx(AAAA-AAAA)'!R115+'€19-xxxx(AAAA-AAAA)'!R115+'€20-xxxx(AAAA-AAAA)'!R115</f>
        <v>0</v>
      </c>
      <c r="Z115" s="525">
        <f>'EnC1_2017-22_DEAL_ONF_Animation'!S115+'EnC2_2018-22_FEDER_ONF_Conserv'!S115+'EnC3_2019-21_OFB-DEAL_ONF_Coli'!S115+'EnC4_2018-20_MTE_ONF_MIGBio'!S115+'EnC5_2020_DEAL_Titè_IPA Desira'!S115+'Sol1_2018_DEAL_ONF_Lutte IC DSD'!S115+'Sol2_2019_DEAL_ONF_Lutte IC'!S115+'€8-xxxx(AAAA-AAAA)'!S115+'€9-xxxx(AAAA-AAAA)'!S115+'€10-xxxx(AAAA-AAAA)'!S115+'€11-xxxx(AAAA-AAAA)'!S115+'€12-xxxx(AAAA-AAAA)'!S115+'€13-xxxx(AAAA-AAAA)'!S115+'€14-xxxx(AAAA-AAAA)'!S115+'€15-xxxx(AAAA-AAAA)'!S115+'€16-xxxx(AAAA-AAAA)'!S115+'€17-xxxx(AAAA-AAAA)'!S115+'€18-xxxx(AAAA-AAAA)'!S115+'€19-xxxx(AAAA-AAAA)'!S115+'€20-xxxx(AAAA-AAAA)'!S115</f>
        <v>0</v>
      </c>
      <c r="AA115" s="526">
        <f>'EnC1_2017-22_DEAL_ONF_Animation'!T115+'EnC2_2018-22_FEDER_ONF_Conserv'!T115+'EnC3_2019-21_OFB-DEAL_ONF_Coli'!T115+'EnC4_2018-20_MTE_ONF_MIGBio'!T115+'EnC5_2020_DEAL_Titè_IPA Desira'!T115+'Sol1_2018_DEAL_ONF_Lutte IC DSD'!T115+'Sol2_2019_DEAL_ONF_Lutte IC'!T115+'€8-xxxx(AAAA-AAAA)'!T115+'€9-xxxx(AAAA-AAAA)'!T115+'€10-xxxx(AAAA-AAAA)'!T115+'€11-xxxx(AAAA-AAAA)'!T115+'€12-xxxx(AAAA-AAAA)'!T115+'€13-xxxx(AAAA-AAAA)'!T115+'€14-xxxx(AAAA-AAAA)'!T115+'€15-xxxx(AAAA-AAAA)'!T115+'€16-xxxx(AAAA-AAAA)'!T115+'€17-xxxx(AAAA-AAAA)'!T115+'€18-xxxx(AAAA-AAAA)'!T115+'€19-xxxx(AAAA-AAAA)'!T115+'€20-xxxx(AAAA-AAAA)'!T115</f>
        <v>17700</v>
      </c>
      <c r="AB115" s="527">
        <f>'EnC1_2017-22_DEAL_ONF_Animation'!U115+'EnC2_2018-22_FEDER_ONF_Conserv'!U115+'EnC3_2019-21_OFB-DEAL_ONF_Coli'!U115+'EnC4_2018-20_MTE_ONF_MIGBio'!U115+'EnC5_2020_DEAL_Titè_IPA Desira'!U115+'Sol1_2018_DEAL_ONF_Lutte IC DSD'!U115+'Sol2_2019_DEAL_ONF_Lutte IC'!U115+'€8-xxxx(AAAA-AAAA)'!U115+'€9-xxxx(AAAA-AAAA)'!U115+'€10-xxxx(AAAA-AAAA)'!U115+'€11-xxxx(AAAA-AAAA)'!U115+'€12-xxxx(AAAA-AAAA)'!U115+'€13-xxxx(AAAA-AAAA)'!U115+'€14-xxxx(AAAA-AAAA)'!U115+'€15-xxxx(AAAA-AAAA)'!U115+'€16-xxxx(AAAA-AAAA)'!U115+'€17-xxxx(AAAA-AAAA)'!U115+'€18-xxxx(AAAA-AAAA)'!U115+'€19-xxxx(AAAA-AAAA)'!U115+'€20-xxxx(AAAA-AAAA)'!U115</f>
        <v>0</v>
      </c>
      <c r="AC115" s="528">
        <f>'EnC1_2017-22_DEAL_ONF_Animation'!V115+'EnC2_2018-22_FEDER_ONF_Conserv'!V115+'EnC3_2019-21_OFB-DEAL_ONF_Coli'!V115+'EnC4_2018-20_MTE_ONF_MIGBio'!V115+'EnC5_2020_DEAL_Titè_IPA Desira'!V115+'Sol1_2018_DEAL_ONF_Lutte IC DSD'!V115+'Sol2_2019_DEAL_ONF_Lutte IC'!V115+'€8-xxxx(AAAA-AAAA)'!V115+'€9-xxxx(AAAA-AAAA)'!V115+'€10-xxxx(AAAA-AAAA)'!V115+'€11-xxxx(AAAA-AAAA)'!V115+'€12-xxxx(AAAA-AAAA)'!V115+'€13-xxxx(AAAA-AAAA)'!V115+'€14-xxxx(AAAA-AAAA)'!V115+'€15-xxxx(AAAA-AAAA)'!V115+'€16-xxxx(AAAA-AAAA)'!V115+'€17-xxxx(AAAA-AAAA)'!V115+'€18-xxxx(AAAA-AAAA)'!V115+'€19-xxxx(AAAA-AAAA)'!V115+'€20-xxxx(AAAA-AAAA)'!V115</f>
        <v>0</v>
      </c>
      <c r="AD115" s="528">
        <f>'EnC1_2017-22_DEAL_ONF_Animation'!W115+'EnC2_2018-22_FEDER_ONF_Conserv'!W115+'EnC3_2019-21_OFB-DEAL_ONF_Coli'!W115+'EnC4_2018-20_MTE_ONF_MIGBio'!W115+'EnC5_2020_DEAL_Titè_IPA Desira'!W115+'Sol1_2018_DEAL_ONF_Lutte IC DSD'!W115+'Sol2_2019_DEAL_ONF_Lutte IC'!W115+'€8-xxxx(AAAA-AAAA)'!W115+'€9-xxxx(AAAA-AAAA)'!W115+'€10-xxxx(AAAA-AAAA)'!W115+'€11-xxxx(AAAA-AAAA)'!W115+'€12-xxxx(AAAA-AAAA)'!W115+'€13-xxxx(AAAA-AAAA)'!W115+'€14-xxxx(AAAA-AAAA)'!W115+'€15-xxxx(AAAA-AAAA)'!W115+'€16-xxxx(AAAA-AAAA)'!W115+'€17-xxxx(AAAA-AAAA)'!W115+'€18-xxxx(AAAA-AAAA)'!W115+'€19-xxxx(AAAA-AAAA)'!W115+'€20-xxxx(AAAA-AAAA)'!W115</f>
        <v>17700</v>
      </c>
      <c r="AE115" s="528">
        <f>'EnC1_2017-22_DEAL_ONF_Animation'!X115+'EnC2_2018-22_FEDER_ONF_Conserv'!X115+'EnC3_2019-21_OFB-DEAL_ONF_Coli'!X115+'EnC4_2018-20_MTE_ONF_MIGBio'!X115+'EnC5_2020_DEAL_Titè_IPA Desira'!X115+'Sol1_2018_DEAL_ONF_Lutte IC DSD'!X115+'Sol2_2019_DEAL_ONF_Lutte IC'!X115+'€8-xxxx(AAAA-AAAA)'!X115+'€9-xxxx(AAAA-AAAA)'!X115+'€10-xxxx(AAAA-AAAA)'!X115+'€11-xxxx(AAAA-AAAA)'!X115+'€12-xxxx(AAAA-AAAA)'!X115+'€13-xxxx(AAAA-AAAA)'!X115+'€14-xxxx(AAAA-AAAA)'!X115+'€15-xxxx(AAAA-AAAA)'!X115+'€16-xxxx(AAAA-AAAA)'!X115+'€17-xxxx(AAAA-AAAA)'!X115+'€18-xxxx(AAAA-AAAA)'!X115+'€19-xxxx(AAAA-AAAA)'!X115+'€20-xxxx(AAAA-AAAA)'!X115</f>
        <v>0</v>
      </c>
      <c r="AF115" s="529">
        <f>'EnC1_2017-22_DEAL_ONF_Animation'!Y115+'EnC2_2018-22_FEDER_ONF_Conserv'!Y115+'EnC3_2019-21_OFB-DEAL_ONF_Coli'!Y115+'EnC4_2018-20_MTE_ONF_MIGBio'!Y115+'EnC5_2020_DEAL_Titè_IPA Desira'!Y115+'Sol1_2018_DEAL_ONF_Lutte IC DSD'!Y115+'Sol2_2019_DEAL_ONF_Lutte IC'!Y115+'€8-xxxx(AAAA-AAAA)'!Y115+'€9-xxxx(AAAA-AAAA)'!Y115+'€10-xxxx(AAAA-AAAA)'!Y115+'€11-xxxx(AAAA-AAAA)'!Y115+'€12-xxxx(AAAA-AAAA)'!Y115+'€13-xxxx(AAAA-AAAA)'!Y115+'€14-xxxx(AAAA-AAAA)'!Y115+'€15-xxxx(AAAA-AAAA)'!Y115+'€16-xxxx(AAAA-AAAA)'!Y115+'€17-xxxx(AAAA-AAAA)'!Y115+'€18-xxxx(AAAA-AAAA)'!Y115+'€19-xxxx(AAAA-AAAA)'!Y115+'€20-xxxx(AAAA-AAAA)'!Y115</f>
        <v>0</v>
      </c>
      <c r="AG115" s="530">
        <f>O115-H115</f>
        <v>-2500</v>
      </c>
      <c r="AH115" s="531">
        <f t="shared" ref="AH115:AL115" si="101">P115-I115</f>
        <v>-2500</v>
      </c>
      <c r="AI115" s="720">
        <f t="shared" si="101"/>
        <v>0</v>
      </c>
      <c r="AJ115" s="720">
        <f t="shared" si="101"/>
        <v>0</v>
      </c>
      <c r="AK115" s="720">
        <f t="shared" si="101"/>
        <v>0</v>
      </c>
      <c r="AL115" s="721">
        <f t="shared" si="101"/>
        <v>0</v>
      </c>
      <c r="AM115" s="530">
        <f>U115-H115</f>
        <v>15200</v>
      </c>
      <c r="AN115" s="531">
        <f t="shared" ref="AN115:AR115" si="102">V115-I115</f>
        <v>-2500</v>
      </c>
      <c r="AO115" s="720">
        <f t="shared" si="102"/>
        <v>0</v>
      </c>
      <c r="AP115" s="720">
        <f t="shared" si="102"/>
        <v>17700</v>
      </c>
      <c r="AQ115" s="720">
        <f t="shared" si="102"/>
        <v>0</v>
      </c>
      <c r="AR115" s="722">
        <f t="shared" si="102"/>
        <v>0</v>
      </c>
      <c r="AS115" s="269"/>
      <c r="AT115" s="28"/>
      <c r="AU115" s="28"/>
    </row>
    <row r="116" spans="1:47" s="38" customFormat="1" ht="14">
      <c r="A116" s="26"/>
      <c r="B116" s="1116"/>
      <c r="C116" s="1230"/>
      <c r="D116" s="1119"/>
      <c r="E116" s="1122"/>
      <c r="F116" s="1125"/>
      <c r="G116" s="494" t="s">
        <v>108</v>
      </c>
      <c r="H116" s="151"/>
      <c r="I116" s="152"/>
      <c r="J116" s="60"/>
      <c r="K116" s="60"/>
      <c r="L116" s="60"/>
      <c r="M116" s="728"/>
      <c r="N116" s="494" t="s">
        <v>108</v>
      </c>
      <c r="O116" s="188">
        <f>'EnC1_2017-22_DEAL_ONF_Animation'!H116+'EnC2_2018-22_FEDER_ONF_Conserv'!H116+'EnC3_2019-21_OFB-DEAL_ONF_Coli'!H116+'EnC4_2018-20_MTE_ONF_MIGBio'!H116+'EnC5_2020_DEAL_Titè_IPA Desira'!H116+'Sol1_2018_DEAL_ONF_Lutte IC DSD'!H116+'Sol2_2019_DEAL_ONF_Lutte IC'!H116+'€8-xxxx(AAAA-AAAA)'!H116+'€9-xxxx(AAAA-AAAA)'!H116+'€10-xxxx(AAAA-AAAA)'!H116+'€11-xxxx(AAAA-AAAA)'!H116+'€12-xxxx(AAAA-AAAA)'!H116+'€13-xxxx(AAAA-AAAA)'!H116+'€14-xxxx(AAAA-AAAA)'!H116+'€15-xxxx(AAAA-AAAA)'!H116+'€16-xxxx(AAAA-AAAA)'!H116+'€17-xxxx(AAAA-AAAA)'!H116+'€18-xxxx(AAAA-AAAA)'!H116+'€19-xxxx(AAAA-AAAA)'!H116+'€20-xxxx(AAAA-AAAA)'!H116</f>
        <v>0</v>
      </c>
      <c r="P116" s="189">
        <f>'EnC1_2017-22_DEAL_ONF_Animation'!I116+'EnC2_2018-22_FEDER_ONF_Conserv'!I116+'EnC3_2019-21_OFB-DEAL_ONF_Coli'!I116+'EnC4_2018-20_MTE_ONF_MIGBio'!I116+'EnC5_2020_DEAL_Titè_IPA Desira'!I116+'Sol1_2018_DEAL_ONF_Lutte IC DSD'!I116+'Sol2_2019_DEAL_ONF_Lutte IC'!I116+'€8-xxxx(AAAA-AAAA)'!I116+'€9-xxxx(AAAA-AAAA)'!I116+'€10-xxxx(AAAA-AAAA)'!I116+'€11-xxxx(AAAA-AAAA)'!I116+'€12-xxxx(AAAA-AAAA)'!I116+'€13-xxxx(AAAA-AAAA)'!I116+'€14-xxxx(AAAA-AAAA)'!I116+'€15-xxxx(AAAA-AAAA)'!I116+'€16-xxxx(AAAA-AAAA)'!I116+'€17-xxxx(AAAA-AAAA)'!I116+'€18-xxxx(AAAA-AAAA)'!I116+'€19-xxxx(AAAA-AAAA)'!I116+'€20-xxxx(AAAA-AAAA)'!I116</f>
        <v>0</v>
      </c>
      <c r="Q116" s="153">
        <f>'EnC1_2017-22_DEAL_ONF_Animation'!J116+'EnC2_2018-22_FEDER_ONF_Conserv'!J116+'EnC3_2019-21_OFB-DEAL_ONF_Coli'!J116+'EnC4_2018-20_MTE_ONF_MIGBio'!J116+'EnC5_2020_DEAL_Titè_IPA Desira'!J116+'Sol1_2018_DEAL_ONF_Lutte IC DSD'!J116+'Sol2_2019_DEAL_ONF_Lutte IC'!J116+'€8-xxxx(AAAA-AAAA)'!J116+'€9-xxxx(AAAA-AAAA)'!J116+'€10-xxxx(AAAA-AAAA)'!J116+'€11-xxxx(AAAA-AAAA)'!J116+'€12-xxxx(AAAA-AAAA)'!J116+'€13-xxxx(AAAA-AAAA)'!J116+'€14-xxxx(AAAA-AAAA)'!J116+'€15-xxxx(AAAA-AAAA)'!J116+'€16-xxxx(AAAA-AAAA)'!J116+'€17-xxxx(AAAA-AAAA)'!J116+'€18-xxxx(AAAA-AAAA)'!J116+'€19-xxxx(AAAA-AAAA)'!J116+'€20-xxxx(AAAA-AAAA)'!J116</f>
        <v>0</v>
      </c>
      <c r="R116" s="153">
        <f>'EnC1_2017-22_DEAL_ONF_Animation'!K116+'EnC2_2018-22_FEDER_ONF_Conserv'!K116+'EnC3_2019-21_OFB-DEAL_ONF_Coli'!K116+'EnC4_2018-20_MTE_ONF_MIGBio'!K116+'EnC5_2020_DEAL_Titè_IPA Desira'!K116+'Sol1_2018_DEAL_ONF_Lutte IC DSD'!K116+'Sol2_2019_DEAL_ONF_Lutte IC'!K116+'€8-xxxx(AAAA-AAAA)'!K116+'€9-xxxx(AAAA-AAAA)'!K116+'€10-xxxx(AAAA-AAAA)'!K116+'€11-xxxx(AAAA-AAAA)'!K116+'€12-xxxx(AAAA-AAAA)'!K116+'€13-xxxx(AAAA-AAAA)'!K116+'€14-xxxx(AAAA-AAAA)'!K116+'€15-xxxx(AAAA-AAAA)'!K116+'€16-xxxx(AAAA-AAAA)'!K116+'€17-xxxx(AAAA-AAAA)'!K116+'€18-xxxx(AAAA-AAAA)'!K116+'€19-xxxx(AAAA-AAAA)'!K116+'€20-xxxx(AAAA-AAAA)'!K116</f>
        <v>0</v>
      </c>
      <c r="S116" s="153">
        <f>'EnC1_2017-22_DEAL_ONF_Animation'!L116+'EnC2_2018-22_FEDER_ONF_Conserv'!L116+'EnC3_2019-21_OFB-DEAL_ONF_Coli'!L116+'EnC4_2018-20_MTE_ONF_MIGBio'!L116+'EnC5_2020_DEAL_Titè_IPA Desira'!L116+'Sol1_2018_DEAL_ONF_Lutte IC DSD'!L116+'Sol2_2019_DEAL_ONF_Lutte IC'!L116+'€8-xxxx(AAAA-AAAA)'!L116+'€9-xxxx(AAAA-AAAA)'!L116+'€10-xxxx(AAAA-AAAA)'!L116+'€11-xxxx(AAAA-AAAA)'!L116+'€12-xxxx(AAAA-AAAA)'!L116+'€13-xxxx(AAAA-AAAA)'!L116+'€14-xxxx(AAAA-AAAA)'!L116+'€15-xxxx(AAAA-AAAA)'!L116+'€16-xxxx(AAAA-AAAA)'!L116+'€17-xxxx(AAAA-AAAA)'!L116+'€18-xxxx(AAAA-AAAA)'!L116+'€19-xxxx(AAAA-AAAA)'!L116+'€20-xxxx(AAAA-AAAA)'!L116</f>
        <v>0</v>
      </c>
      <c r="T116" s="190">
        <f>'EnC1_2017-22_DEAL_ONF_Animation'!M116+'EnC2_2018-22_FEDER_ONF_Conserv'!M116+'EnC3_2019-21_OFB-DEAL_ONF_Coli'!M116+'EnC4_2018-20_MTE_ONF_MIGBio'!M116+'EnC5_2020_DEAL_Titè_IPA Desira'!M116+'Sol1_2018_DEAL_ONF_Lutte IC DSD'!M116+'Sol2_2019_DEAL_ONF_Lutte IC'!M116+'€8-xxxx(AAAA-AAAA)'!M116+'€9-xxxx(AAAA-AAAA)'!M116+'€10-xxxx(AAAA-AAAA)'!M116+'€11-xxxx(AAAA-AAAA)'!M116+'€12-xxxx(AAAA-AAAA)'!M116+'€13-xxxx(AAAA-AAAA)'!M116+'€14-xxxx(AAAA-AAAA)'!M116+'€15-xxxx(AAAA-AAAA)'!M116+'€16-xxxx(AAAA-AAAA)'!M116+'€17-xxxx(AAAA-AAAA)'!M116+'€18-xxxx(AAAA-AAAA)'!M116+'€19-xxxx(AAAA-AAAA)'!M116+'€20-xxxx(AAAA-AAAA)'!M116</f>
        <v>0</v>
      </c>
      <c r="U116" s="188">
        <f>'EnC1_2017-22_DEAL_ONF_Animation'!N116+'EnC2_2018-22_FEDER_ONF_Conserv'!N116+'EnC3_2019-21_OFB-DEAL_ONF_Coli'!N116+'EnC4_2018-20_MTE_ONF_MIGBio'!N116+'EnC5_2020_DEAL_Titè_IPA Desira'!N116+'Sol1_2018_DEAL_ONF_Lutte IC DSD'!N116+'Sol2_2019_DEAL_ONF_Lutte IC'!N116+'€8-xxxx(AAAA-AAAA)'!N116+'€9-xxxx(AAAA-AAAA)'!N116+'€10-xxxx(AAAA-AAAA)'!N116+'€11-xxxx(AAAA-AAAA)'!N116+'€12-xxxx(AAAA-AAAA)'!N116+'€13-xxxx(AAAA-AAAA)'!N116+'€14-xxxx(AAAA-AAAA)'!N116+'€15-xxxx(AAAA-AAAA)'!N116+'€16-xxxx(AAAA-AAAA)'!N116+'€17-xxxx(AAAA-AAAA)'!N116+'€18-xxxx(AAAA-AAAA)'!N116+'€19-xxxx(AAAA-AAAA)'!N116+'€20-xxxx(AAAA-AAAA)'!N116</f>
        <v>0</v>
      </c>
      <c r="V116" s="189">
        <f>'EnC1_2017-22_DEAL_ONF_Animation'!O116+'EnC2_2018-22_FEDER_ONF_Conserv'!O116+'EnC3_2019-21_OFB-DEAL_ONF_Coli'!O116+'EnC4_2018-20_MTE_ONF_MIGBio'!O116+'EnC5_2020_DEAL_Titè_IPA Desira'!O116+'Sol1_2018_DEAL_ONF_Lutte IC DSD'!O116+'Sol2_2019_DEAL_ONF_Lutte IC'!O116+'€8-xxxx(AAAA-AAAA)'!O116+'€9-xxxx(AAAA-AAAA)'!O116+'€10-xxxx(AAAA-AAAA)'!O116+'€11-xxxx(AAAA-AAAA)'!O116+'€12-xxxx(AAAA-AAAA)'!O116+'€13-xxxx(AAAA-AAAA)'!O116+'€14-xxxx(AAAA-AAAA)'!O116+'€15-xxxx(AAAA-AAAA)'!O116+'€16-xxxx(AAAA-AAAA)'!O116+'€17-xxxx(AAAA-AAAA)'!O116+'€18-xxxx(AAAA-AAAA)'!O116+'€19-xxxx(AAAA-AAAA)'!O116+'€20-xxxx(AAAA-AAAA)'!O116</f>
        <v>0</v>
      </c>
      <c r="W116" s="153">
        <f>'EnC1_2017-22_DEAL_ONF_Animation'!P116+'EnC2_2018-22_FEDER_ONF_Conserv'!P116+'EnC3_2019-21_OFB-DEAL_ONF_Coli'!P116+'EnC4_2018-20_MTE_ONF_MIGBio'!P116+'EnC5_2020_DEAL_Titè_IPA Desira'!P116+'Sol1_2018_DEAL_ONF_Lutte IC DSD'!P116+'Sol2_2019_DEAL_ONF_Lutte IC'!P116+'€8-xxxx(AAAA-AAAA)'!P116+'€9-xxxx(AAAA-AAAA)'!P116+'€10-xxxx(AAAA-AAAA)'!P116+'€11-xxxx(AAAA-AAAA)'!P116+'€12-xxxx(AAAA-AAAA)'!P116+'€13-xxxx(AAAA-AAAA)'!P116+'€14-xxxx(AAAA-AAAA)'!P116+'€15-xxxx(AAAA-AAAA)'!P116+'€16-xxxx(AAAA-AAAA)'!P116+'€17-xxxx(AAAA-AAAA)'!P116+'€18-xxxx(AAAA-AAAA)'!P116+'€19-xxxx(AAAA-AAAA)'!P116+'€20-xxxx(AAAA-AAAA)'!P116</f>
        <v>0</v>
      </c>
      <c r="X116" s="153">
        <f>'EnC1_2017-22_DEAL_ONF_Animation'!Q116+'EnC2_2018-22_FEDER_ONF_Conserv'!Q116+'EnC3_2019-21_OFB-DEAL_ONF_Coli'!Q116+'EnC4_2018-20_MTE_ONF_MIGBio'!Q116+'EnC5_2020_DEAL_Titè_IPA Desira'!Q116+'Sol1_2018_DEAL_ONF_Lutte IC DSD'!Q116+'Sol2_2019_DEAL_ONF_Lutte IC'!Q116+'€8-xxxx(AAAA-AAAA)'!Q116+'€9-xxxx(AAAA-AAAA)'!Q116+'€10-xxxx(AAAA-AAAA)'!Q116+'€11-xxxx(AAAA-AAAA)'!Q116+'€12-xxxx(AAAA-AAAA)'!Q116+'€13-xxxx(AAAA-AAAA)'!Q116+'€14-xxxx(AAAA-AAAA)'!Q116+'€15-xxxx(AAAA-AAAA)'!Q116+'€16-xxxx(AAAA-AAAA)'!Q116+'€17-xxxx(AAAA-AAAA)'!Q116+'€18-xxxx(AAAA-AAAA)'!Q116+'€19-xxxx(AAAA-AAAA)'!Q116+'€20-xxxx(AAAA-AAAA)'!Q116</f>
        <v>0</v>
      </c>
      <c r="Y116" s="153">
        <f>'EnC1_2017-22_DEAL_ONF_Animation'!R116+'EnC2_2018-22_FEDER_ONF_Conserv'!R116+'EnC3_2019-21_OFB-DEAL_ONF_Coli'!R116+'EnC4_2018-20_MTE_ONF_MIGBio'!R116+'EnC5_2020_DEAL_Titè_IPA Desira'!R116+'Sol1_2018_DEAL_ONF_Lutte IC DSD'!R116+'Sol2_2019_DEAL_ONF_Lutte IC'!R116+'€8-xxxx(AAAA-AAAA)'!R116+'€9-xxxx(AAAA-AAAA)'!R116+'€10-xxxx(AAAA-AAAA)'!R116+'€11-xxxx(AAAA-AAAA)'!R116+'€12-xxxx(AAAA-AAAA)'!R116+'€13-xxxx(AAAA-AAAA)'!R116+'€14-xxxx(AAAA-AAAA)'!R116+'€15-xxxx(AAAA-AAAA)'!R116+'€16-xxxx(AAAA-AAAA)'!R116+'€17-xxxx(AAAA-AAAA)'!R116+'€18-xxxx(AAAA-AAAA)'!R116+'€19-xxxx(AAAA-AAAA)'!R116+'€20-xxxx(AAAA-AAAA)'!R116</f>
        <v>0</v>
      </c>
      <c r="Z116" s="154">
        <f>'EnC1_2017-22_DEAL_ONF_Animation'!S116+'EnC2_2018-22_FEDER_ONF_Conserv'!S116+'EnC3_2019-21_OFB-DEAL_ONF_Coli'!S116+'EnC4_2018-20_MTE_ONF_MIGBio'!S116+'EnC5_2020_DEAL_Titè_IPA Desira'!S116+'Sol1_2018_DEAL_ONF_Lutte IC DSD'!S116+'Sol2_2019_DEAL_ONF_Lutte IC'!S116+'€8-xxxx(AAAA-AAAA)'!S116+'€9-xxxx(AAAA-AAAA)'!S116+'€10-xxxx(AAAA-AAAA)'!S116+'€11-xxxx(AAAA-AAAA)'!S116+'€12-xxxx(AAAA-AAAA)'!S116+'€13-xxxx(AAAA-AAAA)'!S116+'€14-xxxx(AAAA-AAAA)'!S116+'€15-xxxx(AAAA-AAAA)'!S116+'€16-xxxx(AAAA-AAAA)'!S116+'€17-xxxx(AAAA-AAAA)'!S116+'€18-xxxx(AAAA-AAAA)'!S116+'€19-xxxx(AAAA-AAAA)'!S116+'€20-xxxx(AAAA-AAAA)'!S116</f>
        <v>0</v>
      </c>
      <c r="AA116" s="191">
        <f>'EnC1_2017-22_DEAL_ONF_Animation'!T116+'EnC2_2018-22_FEDER_ONF_Conserv'!T116+'EnC3_2019-21_OFB-DEAL_ONF_Coli'!T116+'EnC4_2018-20_MTE_ONF_MIGBio'!T116+'EnC5_2020_DEAL_Titè_IPA Desira'!T116+'Sol1_2018_DEAL_ONF_Lutte IC DSD'!T116+'Sol2_2019_DEAL_ONF_Lutte IC'!T116+'€8-xxxx(AAAA-AAAA)'!T116+'€9-xxxx(AAAA-AAAA)'!T116+'€10-xxxx(AAAA-AAAA)'!T116+'€11-xxxx(AAAA-AAAA)'!T116+'€12-xxxx(AAAA-AAAA)'!T116+'€13-xxxx(AAAA-AAAA)'!T116+'€14-xxxx(AAAA-AAAA)'!T116+'€15-xxxx(AAAA-AAAA)'!T116+'€16-xxxx(AAAA-AAAA)'!T116+'€17-xxxx(AAAA-AAAA)'!T116+'€18-xxxx(AAAA-AAAA)'!T116+'€19-xxxx(AAAA-AAAA)'!T116+'€20-xxxx(AAAA-AAAA)'!T116</f>
        <v>0</v>
      </c>
      <c r="AB116" s="192">
        <f>'EnC1_2017-22_DEAL_ONF_Animation'!U116+'EnC2_2018-22_FEDER_ONF_Conserv'!U116+'EnC3_2019-21_OFB-DEAL_ONF_Coli'!U116+'EnC4_2018-20_MTE_ONF_MIGBio'!U116+'EnC5_2020_DEAL_Titè_IPA Desira'!U116+'Sol1_2018_DEAL_ONF_Lutte IC DSD'!U116+'Sol2_2019_DEAL_ONF_Lutte IC'!U116+'€8-xxxx(AAAA-AAAA)'!U116+'€9-xxxx(AAAA-AAAA)'!U116+'€10-xxxx(AAAA-AAAA)'!U116+'€11-xxxx(AAAA-AAAA)'!U116+'€12-xxxx(AAAA-AAAA)'!U116+'€13-xxxx(AAAA-AAAA)'!U116+'€14-xxxx(AAAA-AAAA)'!U116+'€15-xxxx(AAAA-AAAA)'!U116+'€16-xxxx(AAAA-AAAA)'!U116+'€17-xxxx(AAAA-AAAA)'!U116+'€18-xxxx(AAAA-AAAA)'!U116+'€19-xxxx(AAAA-AAAA)'!U116+'€20-xxxx(AAAA-AAAA)'!U116</f>
        <v>0</v>
      </c>
      <c r="AC116" s="193">
        <f>'EnC1_2017-22_DEAL_ONF_Animation'!V116+'EnC2_2018-22_FEDER_ONF_Conserv'!V116+'EnC3_2019-21_OFB-DEAL_ONF_Coli'!V116+'EnC4_2018-20_MTE_ONF_MIGBio'!V116+'EnC5_2020_DEAL_Titè_IPA Desira'!V116+'Sol1_2018_DEAL_ONF_Lutte IC DSD'!V116+'Sol2_2019_DEAL_ONF_Lutte IC'!V116+'€8-xxxx(AAAA-AAAA)'!V116+'€9-xxxx(AAAA-AAAA)'!V116+'€10-xxxx(AAAA-AAAA)'!V116+'€11-xxxx(AAAA-AAAA)'!V116+'€12-xxxx(AAAA-AAAA)'!V116+'€13-xxxx(AAAA-AAAA)'!V116+'€14-xxxx(AAAA-AAAA)'!V116+'€15-xxxx(AAAA-AAAA)'!V116+'€16-xxxx(AAAA-AAAA)'!V116+'€17-xxxx(AAAA-AAAA)'!V116+'€18-xxxx(AAAA-AAAA)'!V116+'€19-xxxx(AAAA-AAAA)'!V116+'€20-xxxx(AAAA-AAAA)'!V116</f>
        <v>0</v>
      </c>
      <c r="AD116" s="193">
        <f>'EnC1_2017-22_DEAL_ONF_Animation'!W116+'EnC2_2018-22_FEDER_ONF_Conserv'!W116+'EnC3_2019-21_OFB-DEAL_ONF_Coli'!W116+'EnC4_2018-20_MTE_ONF_MIGBio'!W116+'EnC5_2020_DEAL_Titè_IPA Desira'!W116+'Sol1_2018_DEAL_ONF_Lutte IC DSD'!W116+'Sol2_2019_DEAL_ONF_Lutte IC'!W116+'€8-xxxx(AAAA-AAAA)'!W116+'€9-xxxx(AAAA-AAAA)'!W116+'€10-xxxx(AAAA-AAAA)'!W116+'€11-xxxx(AAAA-AAAA)'!W116+'€12-xxxx(AAAA-AAAA)'!W116+'€13-xxxx(AAAA-AAAA)'!W116+'€14-xxxx(AAAA-AAAA)'!W116+'€15-xxxx(AAAA-AAAA)'!W116+'€16-xxxx(AAAA-AAAA)'!W116+'€17-xxxx(AAAA-AAAA)'!W116+'€18-xxxx(AAAA-AAAA)'!W116+'€19-xxxx(AAAA-AAAA)'!W116+'€20-xxxx(AAAA-AAAA)'!W116</f>
        <v>0</v>
      </c>
      <c r="AE116" s="193">
        <f>'EnC1_2017-22_DEAL_ONF_Animation'!X116+'EnC2_2018-22_FEDER_ONF_Conserv'!X116+'EnC3_2019-21_OFB-DEAL_ONF_Coli'!X116+'EnC4_2018-20_MTE_ONF_MIGBio'!X116+'EnC5_2020_DEAL_Titè_IPA Desira'!X116+'Sol1_2018_DEAL_ONF_Lutte IC DSD'!X116+'Sol2_2019_DEAL_ONF_Lutte IC'!X116+'€8-xxxx(AAAA-AAAA)'!X116+'€9-xxxx(AAAA-AAAA)'!X116+'€10-xxxx(AAAA-AAAA)'!X116+'€11-xxxx(AAAA-AAAA)'!X116+'€12-xxxx(AAAA-AAAA)'!X116+'€13-xxxx(AAAA-AAAA)'!X116+'€14-xxxx(AAAA-AAAA)'!X116+'€15-xxxx(AAAA-AAAA)'!X116+'€16-xxxx(AAAA-AAAA)'!X116+'€17-xxxx(AAAA-AAAA)'!X116+'€18-xxxx(AAAA-AAAA)'!X116+'€19-xxxx(AAAA-AAAA)'!X116+'€20-xxxx(AAAA-AAAA)'!X116</f>
        <v>0</v>
      </c>
      <c r="AF116" s="194">
        <f>'EnC1_2017-22_DEAL_ONF_Animation'!Y116+'EnC2_2018-22_FEDER_ONF_Conserv'!Y116+'EnC3_2019-21_OFB-DEAL_ONF_Coli'!Y116+'EnC4_2018-20_MTE_ONF_MIGBio'!Y116+'EnC5_2020_DEAL_Titè_IPA Desira'!Y116+'Sol1_2018_DEAL_ONF_Lutte IC DSD'!Y116+'Sol2_2019_DEAL_ONF_Lutte IC'!Y116+'€8-xxxx(AAAA-AAAA)'!Y116+'€9-xxxx(AAAA-AAAA)'!Y116+'€10-xxxx(AAAA-AAAA)'!Y116+'€11-xxxx(AAAA-AAAA)'!Y116+'€12-xxxx(AAAA-AAAA)'!Y116+'€13-xxxx(AAAA-AAAA)'!Y116+'€14-xxxx(AAAA-AAAA)'!Y116+'€15-xxxx(AAAA-AAAA)'!Y116+'€16-xxxx(AAAA-AAAA)'!Y116+'€17-xxxx(AAAA-AAAA)'!Y116+'€18-xxxx(AAAA-AAAA)'!Y116+'€19-xxxx(AAAA-AAAA)'!Y116+'€20-xxxx(AAAA-AAAA)'!Y116</f>
        <v>0</v>
      </c>
      <c r="AG116" s="195">
        <f t="shared" ref="AG116:AG156" si="103">O116-H116</f>
        <v>0</v>
      </c>
      <c r="AH116" s="196">
        <f t="shared" ref="AH116:AH156" si="104">P116-I116</f>
        <v>0</v>
      </c>
      <c r="AI116" s="619">
        <f t="shared" ref="AI116:AI156" si="105">Q116-J116</f>
        <v>0</v>
      </c>
      <c r="AJ116" s="619">
        <f t="shared" ref="AJ116:AJ156" si="106">R116-K116</f>
        <v>0</v>
      </c>
      <c r="AK116" s="619">
        <f t="shared" ref="AK116:AK156" si="107">S116-L116</f>
        <v>0</v>
      </c>
      <c r="AL116" s="682">
        <f t="shared" ref="AL116:AL156" si="108">T116-M116</f>
        <v>0</v>
      </c>
      <c r="AM116" s="198">
        <f t="shared" ref="AM116:AM156" si="109">U116-H116</f>
        <v>0</v>
      </c>
      <c r="AN116" s="196">
        <f t="shared" ref="AN116:AN156" si="110">V116-I116</f>
        <v>0</v>
      </c>
      <c r="AO116" s="619">
        <f t="shared" ref="AO116:AO156" si="111">W116-J116</f>
        <v>0</v>
      </c>
      <c r="AP116" s="619">
        <f t="shared" ref="AP116:AP156" si="112">X116-K116</f>
        <v>0</v>
      </c>
      <c r="AQ116" s="619">
        <f t="shared" ref="AQ116:AQ156" si="113">Y116-L116</f>
        <v>0</v>
      </c>
      <c r="AR116" s="624">
        <f t="shared" ref="AR116:AR156" si="114">Z116-M116</f>
        <v>0</v>
      </c>
      <c r="AS116" s="270"/>
      <c r="AT116" s="28"/>
      <c r="AU116" s="28"/>
    </row>
    <row r="117" spans="1:47" s="38" customFormat="1" ht="14">
      <c r="A117" s="26"/>
      <c r="B117" s="1116"/>
      <c r="C117" s="1230"/>
      <c r="D117" s="1120"/>
      <c r="E117" s="1123"/>
      <c r="F117" s="1126"/>
      <c r="G117" s="495" t="s">
        <v>109</v>
      </c>
      <c r="H117" s="155"/>
      <c r="I117" s="156"/>
      <c r="J117" s="61"/>
      <c r="K117" s="61"/>
      <c r="L117" s="61"/>
      <c r="M117" s="729"/>
      <c r="N117" s="495" t="s">
        <v>109</v>
      </c>
      <c r="O117" s="199">
        <f>'EnC1_2017-22_DEAL_ONF_Animation'!H117+'EnC2_2018-22_FEDER_ONF_Conserv'!H117+'EnC3_2019-21_OFB-DEAL_ONF_Coli'!H117+'EnC4_2018-20_MTE_ONF_MIGBio'!H117+'EnC5_2020_DEAL_Titè_IPA Desira'!H117+'Sol1_2018_DEAL_ONF_Lutte IC DSD'!H117+'Sol2_2019_DEAL_ONF_Lutte IC'!H117+'€8-xxxx(AAAA-AAAA)'!H117+'€9-xxxx(AAAA-AAAA)'!H117+'€10-xxxx(AAAA-AAAA)'!H117+'€11-xxxx(AAAA-AAAA)'!H117+'€12-xxxx(AAAA-AAAA)'!H117+'€13-xxxx(AAAA-AAAA)'!H117+'€14-xxxx(AAAA-AAAA)'!H117+'€15-xxxx(AAAA-AAAA)'!H117+'€16-xxxx(AAAA-AAAA)'!H117+'€17-xxxx(AAAA-AAAA)'!H117+'€18-xxxx(AAAA-AAAA)'!H117+'€19-xxxx(AAAA-AAAA)'!H117+'€20-xxxx(AAAA-AAAA)'!H117</f>
        <v>0</v>
      </c>
      <c r="P117" s="200">
        <f>'EnC1_2017-22_DEAL_ONF_Animation'!I117+'EnC2_2018-22_FEDER_ONF_Conserv'!I117+'EnC3_2019-21_OFB-DEAL_ONF_Coli'!I117+'EnC4_2018-20_MTE_ONF_MIGBio'!I117+'EnC5_2020_DEAL_Titè_IPA Desira'!I117+'Sol1_2018_DEAL_ONF_Lutte IC DSD'!I117+'Sol2_2019_DEAL_ONF_Lutte IC'!I117+'€8-xxxx(AAAA-AAAA)'!I117+'€9-xxxx(AAAA-AAAA)'!I117+'€10-xxxx(AAAA-AAAA)'!I117+'€11-xxxx(AAAA-AAAA)'!I117+'€12-xxxx(AAAA-AAAA)'!I117+'€13-xxxx(AAAA-AAAA)'!I117+'€14-xxxx(AAAA-AAAA)'!I117+'€15-xxxx(AAAA-AAAA)'!I117+'€16-xxxx(AAAA-AAAA)'!I117+'€17-xxxx(AAAA-AAAA)'!I117+'€18-xxxx(AAAA-AAAA)'!I117+'€19-xxxx(AAAA-AAAA)'!I117+'€20-xxxx(AAAA-AAAA)'!I117</f>
        <v>0</v>
      </c>
      <c r="Q117" s="153">
        <f>'EnC1_2017-22_DEAL_ONF_Animation'!J117+'EnC2_2018-22_FEDER_ONF_Conserv'!J117+'EnC3_2019-21_OFB-DEAL_ONF_Coli'!J117+'EnC4_2018-20_MTE_ONF_MIGBio'!J117+'EnC5_2020_DEAL_Titè_IPA Desira'!J117+'Sol1_2018_DEAL_ONF_Lutte IC DSD'!J117+'Sol2_2019_DEAL_ONF_Lutte IC'!J117+'€8-xxxx(AAAA-AAAA)'!J117+'€9-xxxx(AAAA-AAAA)'!J117+'€10-xxxx(AAAA-AAAA)'!J117+'€11-xxxx(AAAA-AAAA)'!J117+'€12-xxxx(AAAA-AAAA)'!J117+'€13-xxxx(AAAA-AAAA)'!J117+'€14-xxxx(AAAA-AAAA)'!J117+'€15-xxxx(AAAA-AAAA)'!J117+'€16-xxxx(AAAA-AAAA)'!J117+'€17-xxxx(AAAA-AAAA)'!J117+'€18-xxxx(AAAA-AAAA)'!J117+'€19-xxxx(AAAA-AAAA)'!J117+'€20-xxxx(AAAA-AAAA)'!J117</f>
        <v>0</v>
      </c>
      <c r="R117" s="153">
        <f>'EnC1_2017-22_DEAL_ONF_Animation'!K117+'EnC2_2018-22_FEDER_ONF_Conserv'!K117+'EnC3_2019-21_OFB-DEAL_ONF_Coli'!K117+'EnC4_2018-20_MTE_ONF_MIGBio'!K117+'EnC5_2020_DEAL_Titè_IPA Desira'!K117+'Sol1_2018_DEAL_ONF_Lutte IC DSD'!K117+'Sol2_2019_DEAL_ONF_Lutte IC'!K117+'€8-xxxx(AAAA-AAAA)'!K117+'€9-xxxx(AAAA-AAAA)'!K117+'€10-xxxx(AAAA-AAAA)'!K117+'€11-xxxx(AAAA-AAAA)'!K117+'€12-xxxx(AAAA-AAAA)'!K117+'€13-xxxx(AAAA-AAAA)'!K117+'€14-xxxx(AAAA-AAAA)'!K117+'€15-xxxx(AAAA-AAAA)'!K117+'€16-xxxx(AAAA-AAAA)'!K117+'€17-xxxx(AAAA-AAAA)'!K117+'€18-xxxx(AAAA-AAAA)'!K117+'€19-xxxx(AAAA-AAAA)'!K117+'€20-xxxx(AAAA-AAAA)'!K117</f>
        <v>0</v>
      </c>
      <c r="S117" s="153">
        <f>'EnC1_2017-22_DEAL_ONF_Animation'!L117+'EnC2_2018-22_FEDER_ONF_Conserv'!L117+'EnC3_2019-21_OFB-DEAL_ONF_Coli'!L117+'EnC4_2018-20_MTE_ONF_MIGBio'!L117+'EnC5_2020_DEAL_Titè_IPA Desira'!L117+'Sol1_2018_DEAL_ONF_Lutte IC DSD'!L117+'Sol2_2019_DEAL_ONF_Lutte IC'!L117+'€8-xxxx(AAAA-AAAA)'!L117+'€9-xxxx(AAAA-AAAA)'!L117+'€10-xxxx(AAAA-AAAA)'!L117+'€11-xxxx(AAAA-AAAA)'!L117+'€12-xxxx(AAAA-AAAA)'!L117+'€13-xxxx(AAAA-AAAA)'!L117+'€14-xxxx(AAAA-AAAA)'!L117+'€15-xxxx(AAAA-AAAA)'!L117+'€16-xxxx(AAAA-AAAA)'!L117+'€17-xxxx(AAAA-AAAA)'!L117+'€18-xxxx(AAAA-AAAA)'!L117+'€19-xxxx(AAAA-AAAA)'!L117+'€20-xxxx(AAAA-AAAA)'!L117</f>
        <v>0</v>
      </c>
      <c r="T117" s="190">
        <f>'EnC1_2017-22_DEAL_ONF_Animation'!M117+'EnC2_2018-22_FEDER_ONF_Conserv'!M117+'EnC3_2019-21_OFB-DEAL_ONF_Coli'!M117+'EnC4_2018-20_MTE_ONF_MIGBio'!M117+'EnC5_2020_DEAL_Titè_IPA Desira'!M117+'Sol1_2018_DEAL_ONF_Lutte IC DSD'!M117+'Sol2_2019_DEAL_ONF_Lutte IC'!M117+'€8-xxxx(AAAA-AAAA)'!M117+'€9-xxxx(AAAA-AAAA)'!M117+'€10-xxxx(AAAA-AAAA)'!M117+'€11-xxxx(AAAA-AAAA)'!M117+'€12-xxxx(AAAA-AAAA)'!M117+'€13-xxxx(AAAA-AAAA)'!M117+'€14-xxxx(AAAA-AAAA)'!M117+'€15-xxxx(AAAA-AAAA)'!M117+'€16-xxxx(AAAA-AAAA)'!M117+'€17-xxxx(AAAA-AAAA)'!M117+'€18-xxxx(AAAA-AAAA)'!M117+'€19-xxxx(AAAA-AAAA)'!M117+'€20-xxxx(AAAA-AAAA)'!M117</f>
        <v>0</v>
      </c>
      <c r="U117" s="199">
        <f>'EnC1_2017-22_DEAL_ONF_Animation'!N117+'EnC2_2018-22_FEDER_ONF_Conserv'!N117+'EnC3_2019-21_OFB-DEAL_ONF_Coli'!N117+'EnC4_2018-20_MTE_ONF_MIGBio'!N117+'EnC5_2020_DEAL_Titè_IPA Desira'!N117+'Sol1_2018_DEAL_ONF_Lutte IC DSD'!N117+'Sol2_2019_DEAL_ONF_Lutte IC'!N117+'€8-xxxx(AAAA-AAAA)'!N117+'€9-xxxx(AAAA-AAAA)'!N117+'€10-xxxx(AAAA-AAAA)'!N117+'€11-xxxx(AAAA-AAAA)'!N117+'€12-xxxx(AAAA-AAAA)'!N117+'€13-xxxx(AAAA-AAAA)'!N117+'€14-xxxx(AAAA-AAAA)'!N117+'€15-xxxx(AAAA-AAAA)'!N117+'€16-xxxx(AAAA-AAAA)'!N117+'€17-xxxx(AAAA-AAAA)'!N117+'€18-xxxx(AAAA-AAAA)'!N117+'€19-xxxx(AAAA-AAAA)'!N117+'€20-xxxx(AAAA-AAAA)'!N117</f>
        <v>17700</v>
      </c>
      <c r="V117" s="200">
        <f>'EnC1_2017-22_DEAL_ONF_Animation'!O117+'EnC2_2018-22_FEDER_ONF_Conserv'!O117+'EnC3_2019-21_OFB-DEAL_ONF_Coli'!O117+'EnC4_2018-20_MTE_ONF_MIGBio'!O117+'EnC5_2020_DEAL_Titè_IPA Desira'!O117+'Sol1_2018_DEAL_ONF_Lutte IC DSD'!O117+'Sol2_2019_DEAL_ONF_Lutte IC'!O117+'€8-xxxx(AAAA-AAAA)'!O117+'€9-xxxx(AAAA-AAAA)'!O117+'€10-xxxx(AAAA-AAAA)'!O117+'€11-xxxx(AAAA-AAAA)'!O117+'€12-xxxx(AAAA-AAAA)'!O117+'€13-xxxx(AAAA-AAAA)'!O117+'€14-xxxx(AAAA-AAAA)'!O117+'€15-xxxx(AAAA-AAAA)'!O117+'€16-xxxx(AAAA-AAAA)'!O117+'€17-xxxx(AAAA-AAAA)'!O117+'€18-xxxx(AAAA-AAAA)'!O117+'€19-xxxx(AAAA-AAAA)'!O117+'€20-xxxx(AAAA-AAAA)'!O117</f>
        <v>0</v>
      </c>
      <c r="W117" s="153">
        <f>'EnC1_2017-22_DEAL_ONF_Animation'!P117+'EnC2_2018-22_FEDER_ONF_Conserv'!P117+'EnC3_2019-21_OFB-DEAL_ONF_Coli'!P117+'EnC4_2018-20_MTE_ONF_MIGBio'!P117+'EnC5_2020_DEAL_Titè_IPA Desira'!P117+'Sol1_2018_DEAL_ONF_Lutte IC DSD'!P117+'Sol2_2019_DEAL_ONF_Lutte IC'!P117+'€8-xxxx(AAAA-AAAA)'!P117+'€9-xxxx(AAAA-AAAA)'!P117+'€10-xxxx(AAAA-AAAA)'!P117+'€11-xxxx(AAAA-AAAA)'!P117+'€12-xxxx(AAAA-AAAA)'!P117+'€13-xxxx(AAAA-AAAA)'!P117+'€14-xxxx(AAAA-AAAA)'!P117+'€15-xxxx(AAAA-AAAA)'!P117+'€16-xxxx(AAAA-AAAA)'!P117+'€17-xxxx(AAAA-AAAA)'!P117+'€18-xxxx(AAAA-AAAA)'!P117+'€19-xxxx(AAAA-AAAA)'!P117+'€20-xxxx(AAAA-AAAA)'!P117</f>
        <v>0</v>
      </c>
      <c r="X117" s="153">
        <f>'EnC1_2017-22_DEAL_ONF_Animation'!Q117+'EnC2_2018-22_FEDER_ONF_Conserv'!Q117+'EnC3_2019-21_OFB-DEAL_ONF_Coli'!Q117+'EnC4_2018-20_MTE_ONF_MIGBio'!Q117+'EnC5_2020_DEAL_Titè_IPA Desira'!Q117+'Sol1_2018_DEAL_ONF_Lutte IC DSD'!Q117+'Sol2_2019_DEAL_ONF_Lutte IC'!Q117+'€8-xxxx(AAAA-AAAA)'!Q117+'€9-xxxx(AAAA-AAAA)'!Q117+'€10-xxxx(AAAA-AAAA)'!Q117+'€11-xxxx(AAAA-AAAA)'!Q117+'€12-xxxx(AAAA-AAAA)'!Q117+'€13-xxxx(AAAA-AAAA)'!Q117+'€14-xxxx(AAAA-AAAA)'!Q117+'€15-xxxx(AAAA-AAAA)'!Q117+'€16-xxxx(AAAA-AAAA)'!Q117+'€17-xxxx(AAAA-AAAA)'!Q117+'€18-xxxx(AAAA-AAAA)'!Q117+'€19-xxxx(AAAA-AAAA)'!Q117+'€20-xxxx(AAAA-AAAA)'!Q117</f>
        <v>17700</v>
      </c>
      <c r="Y117" s="153">
        <f>'EnC1_2017-22_DEAL_ONF_Animation'!R117+'EnC2_2018-22_FEDER_ONF_Conserv'!R117+'EnC3_2019-21_OFB-DEAL_ONF_Coli'!R117+'EnC4_2018-20_MTE_ONF_MIGBio'!R117+'EnC5_2020_DEAL_Titè_IPA Desira'!R117+'Sol1_2018_DEAL_ONF_Lutte IC DSD'!R117+'Sol2_2019_DEAL_ONF_Lutte IC'!R117+'€8-xxxx(AAAA-AAAA)'!R117+'€9-xxxx(AAAA-AAAA)'!R117+'€10-xxxx(AAAA-AAAA)'!R117+'€11-xxxx(AAAA-AAAA)'!R117+'€12-xxxx(AAAA-AAAA)'!R117+'€13-xxxx(AAAA-AAAA)'!R117+'€14-xxxx(AAAA-AAAA)'!R117+'€15-xxxx(AAAA-AAAA)'!R117+'€16-xxxx(AAAA-AAAA)'!R117+'€17-xxxx(AAAA-AAAA)'!R117+'€18-xxxx(AAAA-AAAA)'!R117+'€19-xxxx(AAAA-AAAA)'!R117+'€20-xxxx(AAAA-AAAA)'!R117</f>
        <v>0</v>
      </c>
      <c r="Z117" s="154">
        <f>'EnC1_2017-22_DEAL_ONF_Animation'!S117+'EnC2_2018-22_FEDER_ONF_Conserv'!S117+'EnC3_2019-21_OFB-DEAL_ONF_Coli'!S117+'EnC4_2018-20_MTE_ONF_MIGBio'!S117+'EnC5_2020_DEAL_Titè_IPA Desira'!S117+'Sol1_2018_DEAL_ONF_Lutte IC DSD'!S117+'Sol2_2019_DEAL_ONF_Lutte IC'!S117+'€8-xxxx(AAAA-AAAA)'!S117+'€9-xxxx(AAAA-AAAA)'!S117+'€10-xxxx(AAAA-AAAA)'!S117+'€11-xxxx(AAAA-AAAA)'!S117+'€12-xxxx(AAAA-AAAA)'!S117+'€13-xxxx(AAAA-AAAA)'!S117+'€14-xxxx(AAAA-AAAA)'!S117+'€15-xxxx(AAAA-AAAA)'!S117+'€16-xxxx(AAAA-AAAA)'!S117+'€17-xxxx(AAAA-AAAA)'!S117+'€18-xxxx(AAAA-AAAA)'!S117+'€19-xxxx(AAAA-AAAA)'!S117+'€20-xxxx(AAAA-AAAA)'!S117</f>
        <v>0</v>
      </c>
      <c r="AA117" s="201">
        <f>'EnC1_2017-22_DEAL_ONF_Animation'!T117+'EnC2_2018-22_FEDER_ONF_Conserv'!T117+'EnC3_2019-21_OFB-DEAL_ONF_Coli'!T117+'EnC4_2018-20_MTE_ONF_MIGBio'!T117+'EnC5_2020_DEAL_Titè_IPA Desira'!T117+'Sol1_2018_DEAL_ONF_Lutte IC DSD'!T117+'Sol2_2019_DEAL_ONF_Lutte IC'!T117+'€8-xxxx(AAAA-AAAA)'!T117+'€9-xxxx(AAAA-AAAA)'!T117+'€10-xxxx(AAAA-AAAA)'!T117+'€11-xxxx(AAAA-AAAA)'!T117+'€12-xxxx(AAAA-AAAA)'!T117+'€13-xxxx(AAAA-AAAA)'!T117+'€14-xxxx(AAAA-AAAA)'!T117+'€15-xxxx(AAAA-AAAA)'!T117+'€16-xxxx(AAAA-AAAA)'!T117+'€17-xxxx(AAAA-AAAA)'!T117+'€18-xxxx(AAAA-AAAA)'!T117+'€19-xxxx(AAAA-AAAA)'!T117+'€20-xxxx(AAAA-AAAA)'!T117</f>
        <v>17700</v>
      </c>
      <c r="AB117" s="202">
        <f>'EnC1_2017-22_DEAL_ONF_Animation'!U117+'EnC2_2018-22_FEDER_ONF_Conserv'!U117+'EnC3_2019-21_OFB-DEAL_ONF_Coli'!U117+'EnC4_2018-20_MTE_ONF_MIGBio'!U117+'EnC5_2020_DEAL_Titè_IPA Desira'!U117+'Sol1_2018_DEAL_ONF_Lutte IC DSD'!U117+'Sol2_2019_DEAL_ONF_Lutte IC'!U117+'€8-xxxx(AAAA-AAAA)'!U117+'€9-xxxx(AAAA-AAAA)'!U117+'€10-xxxx(AAAA-AAAA)'!U117+'€11-xxxx(AAAA-AAAA)'!U117+'€12-xxxx(AAAA-AAAA)'!U117+'€13-xxxx(AAAA-AAAA)'!U117+'€14-xxxx(AAAA-AAAA)'!U117+'€15-xxxx(AAAA-AAAA)'!U117+'€16-xxxx(AAAA-AAAA)'!U117+'€17-xxxx(AAAA-AAAA)'!U117+'€18-xxxx(AAAA-AAAA)'!U117+'€19-xxxx(AAAA-AAAA)'!U117+'€20-xxxx(AAAA-AAAA)'!U117</f>
        <v>0</v>
      </c>
      <c r="AC117" s="193">
        <f>'EnC1_2017-22_DEAL_ONF_Animation'!V117+'EnC2_2018-22_FEDER_ONF_Conserv'!V117+'EnC3_2019-21_OFB-DEAL_ONF_Coli'!V117+'EnC4_2018-20_MTE_ONF_MIGBio'!V117+'EnC5_2020_DEAL_Titè_IPA Desira'!V117+'Sol1_2018_DEAL_ONF_Lutte IC DSD'!V117+'Sol2_2019_DEAL_ONF_Lutte IC'!V117+'€8-xxxx(AAAA-AAAA)'!V117+'€9-xxxx(AAAA-AAAA)'!V117+'€10-xxxx(AAAA-AAAA)'!V117+'€11-xxxx(AAAA-AAAA)'!V117+'€12-xxxx(AAAA-AAAA)'!V117+'€13-xxxx(AAAA-AAAA)'!V117+'€14-xxxx(AAAA-AAAA)'!V117+'€15-xxxx(AAAA-AAAA)'!V117+'€16-xxxx(AAAA-AAAA)'!V117+'€17-xxxx(AAAA-AAAA)'!V117+'€18-xxxx(AAAA-AAAA)'!V117+'€19-xxxx(AAAA-AAAA)'!V117+'€20-xxxx(AAAA-AAAA)'!V117</f>
        <v>0</v>
      </c>
      <c r="AD117" s="193">
        <f>'EnC1_2017-22_DEAL_ONF_Animation'!W117+'EnC2_2018-22_FEDER_ONF_Conserv'!W117+'EnC3_2019-21_OFB-DEAL_ONF_Coli'!W117+'EnC4_2018-20_MTE_ONF_MIGBio'!W117+'EnC5_2020_DEAL_Titè_IPA Desira'!W117+'Sol1_2018_DEAL_ONF_Lutte IC DSD'!W117+'Sol2_2019_DEAL_ONF_Lutte IC'!W117+'€8-xxxx(AAAA-AAAA)'!W117+'€9-xxxx(AAAA-AAAA)'!W117+'€10-xxxx(AAAA-AAAA)'!W117+'€11-xxxx(AAAA-AAAA)'!W117+'€12-xxxx(AAAA-AAAA)'!W117+'€13-xxxx(AAAA-AAAA)'!W117+'€14-xxxx(AAAA-AAAA)'!W117+'€15-xxxx(AAAA-AAAA)'!W117+'€16-xxxx(AAAA-AAAA)'!W117+'€17-xxxx(AAAA-AAAA)'!W117+'€18-xxxx(AAAA-AAAA)'!W117+'€19-xxxx(AAAA-AAAA)'!W117+'€20-xxxx(AAAA-AAAA)'!W117</f>
        <v>17700</v>
      </c>
      <c r="AE117" s="193">
        <f>'EnC1_2017-22_DEAL_ONF_Animation'!X117+'EnC2_2018-22_FEDER_ONF_Conserv'!X117+'EnC3_2019-21_OFB-DEAL_ONF_Coli'!X117+'EnC4_2018-20_MTE_ONF_MIGBio'!X117+'EnC5_2020_DEAL_Titè_IPA Desira'!X117+'Sol1_2018_DEAL_ONF_Lutte IC DSD'!X117+'Sol2_2019_DEAL_ONF_Lutte IC'!X117+'€8-xxxx(AAAA-AAAA)'!X117+'€9-xxxx(AAAA-AAAA)'!X117+'€10-xxxx(AAAA-AAAA)'!X117+'€11-xxxx(AAAA-AAAA)'!X117+'€12-xxxx(AAAA-AAAA)'!X117+'€13-xxxx(AAAA-AAAA)'!X117+'€14-xxxx(AAAA-AAAA)'!X117+'€15-xxxx(AAAA-AAAA)'!X117+'€16-xxxx(AAAA-AAAA)'!X117+'€17-xxxx(AAAA-AAAA)'!X117+'€18-xxxx(AAAA-AAAA)'!X117+'€19-xxxx(AAAA-AAAA)'!X117+'€20-xxxx(AAAA-AAAA)'!X117</f>
        <v>0</v>
      </c>
      <c r="AF117" s="194">
        <f>'EnC1_2017-22_DEAL_ONF_Animation'!Y117+'EnC2_2018-22_FEDER_ONF_Conserv'!Y117+'EnC3_2019-21_OFB-DEAL_ONF_Coli'!Y117+'EnC4_2018-20_MTE_ONF_MIGBio'!Y117+'EnC5_2020_DEAL_Titè_IPA Desira'!Y117+'Sol1_2018_DEAL_ONF_Lutte IC DSD'!Y117+'Sol2_2019_DEAL_ONF_Lutte IC'!Y117+'€8-xxxx(AAAA-AAAA)'!Y117+'€9-xxxx(AAAA-AAAA)'!Y117+'€10-xxxx(AAAA-AAAA)'!Y117+'€11-xxxx(AAAA-AAAA)'!Y117+'€12-xxxx(AAAA-AAAA)'!Y117+'€13-xxxx(AAAA-AAAA)'!Y117+'€14-xxxx(AAAA-AAAA)'!Y117+'€15-xxxx(AAAA-AAAA)'!Y117+'€16-xxxx(AAAA-AAAA)'!Y117+'€17-xxxx(AAAA-AAAA)'!Y117+'€18-xxxx(AAAA-AAAA)'!Y117+'€19-xxxx(AAAA-AAAA)'!Y117+'€20-xxxx(AAAA-AAAA)'!Y117</f>
        <v>0</v>
      </c>
      <c r="AG117" s="203">
        <f t="shared" si="103"/>
        <v>0</v>
      </c>
      <c r="AH117" s="204">
        <f t="shared" si="104"/>
        <v>0</v>
      </c>
      <c r="AI117" s="627">
        <f t="shared" si="105"/>
        <v>0</v>
      </c>
      <c r="AJ117" s="627">
        <f t="shared" si="106"/>
        <v>0</v>
      </c>
      <c r="AK117" s="627">
        <f t="shared" si="107"/>
        <v>0</v>
      </c>
      <c r="AL117" s="684">
        <f t="shared" si="108"/>
        <v>0</v>
      </c>
      <c r="AM117" s="205">
        <f t="shared" si="109"/>
        <v>17700</v>
      </c>
      <c r="AN117" s="204">
        <f t="shared" si="110"/>
        <v>0</v>
      </c>
      <c r="AO117" s="627">
        <f t="shared" si="111"/>
        <v>0</v>
      </c>
      <c r="AP117" s="627">
        <f t="shared" si="112"/>
        <v>17700</v>
      </c>
      <c r="AQ117" s="627">
        <f t="shared" si="113"/>
        <v>0</v>
      </c>
      <c r="AR117" s="633">
        <f t="shared" si="114"/>
        <v>0</v>
      </c>
      <c r="AS117" s="270"/>
      <c r="AT117" s="28"/>
      <c r="AU117" s="28"/>
    </row>
    <row r="118" spans="1:47" ht="14">
      <c r="A118" s="26"/>
      <c r="B118" s="1116"/>
      <c r="C118" s="1231"/>
      <c r="D118" s="1127" t="s">
        <v>47</v>
      </c>
      <c r="E118" s="1128" t="s">
        <v>74</v>
      </c>
      <c r="F118" s="1129">
        <v>1</v>
      </c>
      <c r="G118" s="496" t="s">
        <v>106</v>
      </c>
      <c r="H118" s="157">
        <f>8000/2</f>
        <v>4000</v>
      </c>
      <c r="I118" s="158">
        <f>8000/2</f>
        <v>4000</v>
      </c>
      <c r="J118" s="59"/>
      <c r="K118" s="59"/>
      <c r="L118" s="59"/>
      <c r="M118" s="730"/>
      <c r="N118" s="496" t="s">
        <v>106</v>
      </c>
      <c r="O118" s="206">
        <f>'EnC1_2017-22_DEAL_ONF_Animation'!H118+'EnC2_2018-22_FEDER_ONF_Conserv'!H118+'EnC3_2019-21_OFB-DEAL_ONF_Coli'!H118+'EnC4_2018-20_MTE_ONF_MIGBio'!H118+'EnC5_2020_DEAL_Titè_IPA Desira'!H118+'Sol1_2018_DEAL_ONF_Lutte IC DSD'!H118+'Sol2_2019_DEAL_ONF_Lutte IC'!H118+'€8-xxxx(AAAA-AAAA)'!H118+'€9-xxxx(AAAA-AAAA)'!H118+'€10-xxxx(AAAA-AAAA)'!H118+'€11-xxxx(AAAA-AAAA)'!H118+'€12-xxxx(AAAA-AAAA)'!H118+'€13-xxxx(AAAA-AAAA)'!H118+'€14-xxxx(AAAA-AAAA)'!H118+'€15-xxxx(AAAA-AAAA)'!H118+'€16-xxxx(AAAA-AAAA)'!H118+'€17-xxxx(AAAA-AAAA)'!H118+'€18-xxxx(AAAA-AAAA)'!H118+'€19-xxxx(AAAA-AAAA)'!H118+'€20-xxxx(AAAA-AAAA)'!H118</f>
        <v>10000</v>
      </c>
      <c r="P118" s="207">
        <f>'EnC1_2017-22_DEAL_ONF_Animation'!I118+'EnC2_2018-22_FEDER_ONF_Conserv'!I118+'EnC3_2019-21_OFB-DEAL_ONF_Coli'!I118+'EnC4_2018-20_MTE_ONF_MIGBio'!I118+'EnC5_2020_DEAL_Titè_IPA Desira'!I118+'Sol1_2018_DEAL_ONF_Lutte IC DSD'!I118+'Sol2_2019_DEAL_ONF_Lutte IC'!I118+'€8-xxxx(AAAA-AAAA)'!I118+'€9-xxxx(AAAA-AAAA)'!I118+'€10-xxxx(AAAA-AAAA)'!I118+'€11-xxxx(AAAA-AAAA)'!I118+'€12-xxxx(AAAA-AAAA)'!I118+'€13-xxxx(AAAA-AAAA)'!I118+'€14-xxxx(AAAA-AAAA)'!I118+'€15-xxxx(AAAA-AAAA)'!I118+'€16-xxxx(AAAA-AAAA)'!I118+'€17-xxxx(AAAA-AAAA)'!I118+'€18-xxxx(AAAA-AAAA)'!I118+'€19-xxxx(AAAA-AAAA)'!I118+'€20-xxxx(AAAA-AAAA)'!I118</f>
        <v>2000</v>
      </c>
      <c r="Q118" s="159">
        <f>'EnC1_2017-22_DEAL_ONF_Animation'!J118+'EnC2_2018-22_FEDER_ONF_Conserv'!J118+'EnC3_2019-21_OFB-DEAL_ONF_Coli'!J118+'EnC4_2018-20_MTE_ONF_MIGBio'!J118+'EnC5_2020_DEAL_Titè_IPA Desira'!J118+'Sol1_2018_DEAL_ONF_Lutte IC DSD'!J118+'Sol2_2019_DEAL_ONF_Lutte IC'!J118+'€8-xxxx(AAAA-AAAA)'!J118+'€9-xxxx(AAAA-AAAA)'!J118+'€10-xxxx(AAAA-AAAA)'!J118+'€11-xxxx(AAAA-AAAA)'!J118+'€12-xxxx(AAAA-AAAA)'!J118+'€13-xxxx(AAAA-AAAA)'!J118+'€14-xxxx(AAAA-AAAA)'!J118+'€15-xxxx(AAAA-AAAA)'!J118+'€16-xxxx(AAAA-AAAA)'!J118+'€17-xxxx(AAAA-AAAA)'!J118+'€18-xxxx(AAAA-AAAA)'!J118+'€19-xxxx(AAAA-AAAA)'!J118+'€20-xxxx(AAAA-AAAA)'!J118</f>
        <v>2000</v>
      </c>
      <c r="R118" s="159">
        <f>'EnC1_2017-22_DEAL_ONF_Animation'!K118+'EnC2_2018-22_FEDER_ONF_Conserv'!K118+'EnC3_2019-21_OFB-DEAL_ONF_Coli'!K118+'EnC4_2018-20_MTE_ONF_MIGBio'!K118+'EnC5_2020_DEAL_Titè_IPA Desira'!K118+'Sol1_2018_DEAL_ONF_Lutte IC DSD'!K118+'Sol2_2019_DEAL_ONF_Lutte IC'!K118+'€8-xxxx(AAAA-AAAA)'!K118+'€9-xxxx(AAAA-AAAA)'!K118+'€10-xxxx(AAAA-AAAA)'!K118+'€11-xxxx(AAAA-AAAA)'!K118+'€12-xxxx(AAAA-AAAA)'!K118+'€13-xxxx(AAAA-AAAA)'!K118+'€14-xxxx(AAAA-AAAA)'!K118+'€15-xxxx(AAAA-AAAA)'!K118+'€16-xxxx(AAAA-AAAA)'!K118+'€17-xxxx(AAAA-AAAA)'!K118+'€18-xxxx(AAAA-AAAA)'!K118+'€19-xxxx(AAAA-AAAA)'!K118+'€20-xxxx(AAAA-AAAA)'!K118</f>
        <v>2000</v>
      </c>
      <c r="S118" s="159">
        <f>'EnC1_2017-22_DEAL_ONF_Animation'!L118+'EnC2_2018-22_FEDER_ONF_Conserv'!L118+'EnC3_2019-21_OFB-DEAL_ONF_Coli'!L118+'EnC4_2018-20_MTE_ONF_MIGBio'!L118+'EnC5_2020_DEAL_Titè_IPA Desira'!L118+'Sol1_2018_DEAL_ONF_Lutte IC DSD'!L118+'Sol2_2019_DEAL_ONF_Lutte IC'!L118+'€8-xxxx(AAAA-AAAA)'!L118+'€9-xxxx(AAAA-AAAA)'!L118+'€10-xxxx(AAAA-AAAA)'!L118+'€11-xxxx(AAAA-AAAA)'!L118+'€12-xxxx(AAAA-AAAA)'!L118+'€13-xxxx(AAAA-AAAA)'!L118+'€14-xxxx(AAAA-AAAA)'!L118+'€15-xxxx(AAAA-AAAA)'!L118+'€16-xxxx(AAAA-AAAA)'!L118+'€17-xxxx(AAAA-AAAA)'!L118+'€18-xxxx(AAAA-AAAA)'!L118+'€19-xxxx(AAAA-AAAA)'!L118+'€20-xxxx(AAAA-AAAA)'!L118</f>
        <v>2000</v>
      </c>
      <c r="T118" s="208">
        <f>'EnC1_2017-22_DEAL_ONF_Animation'!M118+'EnC2_2018-22_FEDER_ONF_Conserv'!M118+'EnC3_2019-21_OFB-DEAL_ONF_Coli'!M118+'EnC4_2018-20_MTE_ONF_MIGBio'!M118+'EnC5_2020_DEAL_Titè_IPA Desira'!M118+'Sol1_2018_DEAL_ONF_Lutte IC DSD'!M118+'Sol2_2019_DEAL_ONF_Lutte IC'!M118+'€8-xxxx(AAAA-AAAA)'!M118+'€9-xxxx(AAAA-AAAA)'!M118+'€10-xxxx(AAAA-AAAA)'!M118+'€11-xxxx(AAAA-AAAA)'!M118+'€12-xxxx(AAAA-AAAA)'!M118+'€13-xxxx(AAAA-AAAA)'!M118+'€14-xxxx(AAAA-AAAA)'!M118+'€15-xxxx(AAAA-AAAA)'!M118+'€16-xxxx(AAAA-AAAA)'!M118+'€17-xxxx(AAAA-AAAA)'!M118+'€18-xxxx(AAAA-AAAA)'!M118+'€19-xxxx(AAAA-AAAA)'!M118+'€20-xxxx(AAAA-AAAA)'!M118</f>
        <v>2000</v>
      </c>
      <c r="U118" s="206">
        <f>'EnC1_2017-22_DEAL_ONF_Animation'!N118+'EnC2_2018-22_FEDER_ONF_Conserv'!N118+'EnC3_2019-21_OFB-DEAL_ONF_Coli'!N118+'EnC4_2018-20_MTE_ONF_MIGBio'!N118+'EnC5_2020_DEAL_Titè_IPA Desira'!N118+'Sol1_2018_DEAL_ONF_Lutte IC DSD'!N118+'Sol2_2019_DEAL_ONF_Lutte IC'!N118+'€8-xxxx(AAAA-AAAA)'!N118+'€9-xxxx(AAAA-AAAA)'!N118+'€10-xxxx(AAAA-AAAA)'!N118+'€11-xxxx(AAAA-AAAA)'!N118+'€12-xxxx(AAAA-AAAA)'!N118+'€13-xxxx(AAAA-AAAA)'!N118+'€14-xxxx(AAAA-AAAA)'!N118+'€15-xxxx(AAAA-AAAA)'!N118+'€16-xxxx(AAAA-AAAA)'!N118+'€17-xxxx(AAAA-AAAA)'!N118+'€18-xxxx(AAAA-AAAA)'!N118+'€19-xxxx(AAAA-AAAA)'!N118+'€20-xxxx(AAAA-AAAA)'!N118</f>
        <v>0</v>
      </c>
      <c r="V118" s="207">
        <f>'EnC1_2017-22_DEAL_ONF_Animation'!O118+'EnC2_2018-22_FEDER_ONF_Conserv'!O118+'EnC3_2019-21_OFB-DEAL_ONF_Coli'!O118+'EnC4_2018-20_MTE_ONF_MIGBio'!O118+'EnC5_2020_DEAL_Titè_IPA Desira'!O118+'Sol1_2018_DEAL_ONF_Lutte IC DSD'!O118+'Sol2_2019_DEAL_ONF_Lutte IC'!O118+'€8-xxxx(AAAA-AAAA)'!O118+'€9-xxxx(AAAA-AAAA)'!O118+'€10-xxxx(AAAA-AAAA)'!O118+'€11-xxxx(AAAA-AAAA)'!O118+'€12-xxxx(AAAA-AAAA)'!O118+'€13-xxxx(AAAA-AAAA)'!O118+'€14-xxxx(AAAA-AAAA)'!O118+'€15-xxxx(AAAA-AAAA)'!O118+'€16-xxxx(AAAA-AAAA)'!O118+'€17-xxxx(AAAA-AAAA)'!O118+'€18-xxxx(AAAA-AAAA)'!O118+'€19-xxxx(AAAA-AAAA)'!O118+'€20-xxxx(AAAA-AAAA)'!O118</f>
        <v>0</v>
      </c>
      <c r="W118" s="159">
        <f>'EnC1_2017-22_DEAL_ONF_Animation'!P118+'EnC2_2018-22_FEDER_ONF_Conserv'!P118+'EnC3_2019-21_OFB-DEAL_ONF_Coli'!P118+'EnC4_2018-20_MTE_ONF_MIGBio'!P118+'EnC5_2020_DEAL_Titè_IPA Desira'!P118+'Sol1_2018_DEAL_ONF_Lutte IC DSD'!P118+'Sol2_2019_DEAL_ONF_Lutte IC'!P118+'€8-xxxx(AAAA-AAAA)'!P118+'€9-xxxx(AAAA-AAAA)'!P118+'€10-xxxx(AAAA-AAAA)'!P118+'€11-xxxx(AAAA-AAAA)'!P118+'€12-xxxx(AAAA-AAAA)'!P118+'€13-xxxx(AAAA-AAAA)'!P118+'€14-xxxx(AAAA-AAAA)'!P118+'€15-xxxx(AAAA-AAAA)'!P118+'€16-xxxx(AAAA-AAAA)'!P118+'€17-xxxx(AAAA-AAAA)'!P118+'€18-xxxx(AAAA-AAAA)'!P118+'€19-xxxx(AAAA-AAAA)'!P118+'€20-xxxx(AAAA-AAAA)'!P118</f>
        <v>0</v>
      </c>
      <c r="X118" s="159">
        <f>'EnC1_2017-22_DEAL_ONF_Animation'!Q118+'EnC2_2018-22_FEDER_ONF_Conserv'!Q118+'EnC3_2019-21_OFB-DEAL_ONF_Coli'!Q118+'EnC4_2018-20_MTE_ONF_MIGBio'!Q118+'EnC5_2020_DEAL_Titè_IPA Desira'!Q118+'Sol1_2018_DEAL_ONF_Lutte IC DSD'!Q118+'Sol2_2019_DEAL_ONF_Lutte IC'!Q118+'€8-xxxx(AAAA-AAAA)'!Q118+'€9-xxxx(AAAA-AAAA)'!Q118+'€10-xxxx(AAAA-AAAA)'!Q118+'€11-xxxx(AAAA-AAAA)'!Q118+'€12-xxxx(AAAA-AAAA)'!Q118+'€13-xxxx(AAAA-AAAA)'!Q118+'€14-xxxx(AAAA-AAAA)'!Q118+'€15-xxxx(AAAA-AAAA)'!Q118+'€16-xxxx(AAAA-AAAA)'!Q118+'€17-xxxx(AAAA-AAAA)'!Q118+'€18-xxxx(AAAA-AAAA)'!Q118+'€19-xxxx(AAAA-AAAA)'!Q118+'€20-xxxx(AAAA-AAAA)'!Q118</f>
        <v>0</v>
      </c>
      <c r="Y118" s="159">
        <f>'EnC1_2017-22_DEAL_ONF_Animation'!R118+'EnC2_2018-22_FEDER_ONF_Conserv'!R118+'EnC3_2019-21_OFB-DEAL_ONF_Coli'!R118+'EnC4_2018-20_MTE_ONF_MIGBio'!R118+'EnC5_2020_DEAL_Titè_IPA Desira'!R118+'Sol1_2018_DEAL_ONF_Lutte IC DSD'!R118+'Sol2_2019_DEAL_ONF_Lutte IC'!R118+'€8-xxxx(AAAA-AAAA)'!R118+'€9-xxxx(AAAA-AAAA)'!R118+'€10-xxxx(AAAA-AAAA)'!R118+'€11-xxxx(AAAA-AAAA)'!R118+'€12-xxxx(AAAA-AAAA)'!R118+'€13-xxxx(AAAA-AAAA)'!R118+'€14-xxxx(AAAA-AAAA)'!R118+'€15-xxxx(AAAA-AAAA)'!R118+'€16-xxxx(AAAA-AAAA)'!R118+'€17-xxxx(AAAA-AAAA)'!R118+'€18-xxxx(AAAA-AAAA)'!R118+'€19-xxxx(AAAA-AAAA)'!R118+'€20-xxxx(AAAA-AAAA)'!R118</f>
        <v>0</v>
      </c>
      <c r="Z118" s="160">
        <f>'EnC1_2017-22_DEAL_ONF_Animation'!S118+'EnC2_2018-22_FEDER_ONF_Conserv'!S118+'EnC3_2019-21_OFB-DEAL_ONF_Coli'!S118+'EnC4_2018-20_MTE_ONF_MIGBio'!S118+'EnC5_2020_DEAL_Titè_IPA Desira'!S118+'Sol1_2018_DEAL_ONF_Lutte IC DSD'!S118+'Sol2_2019_DEAL_ONF_Lutte IC'!S118+'€8-xxxx(AAAA-AAAA)'!S118+'€9-xxxx(AAAA-AAAA)'!S118+'€10-xxxx(AAAA-AAAA)'!S118+'€11-xxxx(AAAA-AAAA)'!S118+'€12-xxxx(AAAA-AAAA)'!S118+'€13-xxxx(AAAA-AAAA)'!S118+'€14-xxxx(AAAA-AAAA)'!S118+'€15-xxxx(AAAA-AAAA)'!S118+'€16-xxxx(AAAA-AAAA)'!S118+'€17-xxxx(AAAA-AAAA)'!S118+'€18-xxxx(AAAA-AAAA)'!S118+'€19-xxxx(AAAA-AAAA)'!S118+'€20-xxxx(AAAA-AAAA)'!S118</f>
        <v>0</v>
      </c>
      <c r="AA118" s="609">
        <f>'EnC1_2017-22_DEAL_ONF_Animation'!T118+'EnC2_2018-22_FEDER_ONF_Conserv'!T118+'EnC3_2019-21_OFB-DEAL_ONF_Coli'!T118+'EnC4_2018-20_MTE_ONF_MIGBio'!T118+'EnC5_2020_DEAL_Titè_IPA Desira'!T118+'Sol1_2018_DEAL_ONF_Lutte IC DSD'!T118+'Sol2_2019_DEAL_ONF_Lutte IC'!T118+'€8-xxxx(AAAA-AAAA)'!T118+'€9-xxxx(AAAA-AAAA)'!T118+'€10-xxxx(AAAA-AAAA)'!T118+'€11-xxxx(AAAA-AAAA)'!T118+'€12-xxxx(AAAA-AAAA)'!T118+'€13-xxxx(AAAA-AAAA)'!T118+'€14-xxxx(AAAA-AAAA)'!T118+'€15-xxxx(AAAA-AAAA)'!T118+'€16-xxxx(AAAA-AAAA)'!T118+'€17-xxxx(AAAA-AAAA)'!T118+'€18-xxxx(AAAA-AAAA)'!T118+'€19-xxxx(AAAA-AAAA)'!T118+'€20-xxxx(AAAA-AAAA)'!T118</f>
        <v>-10000</v>
      </c>
      <c r="AB118" s="610">
        <f>'EnC1_2017-22_DEAL_ONF_Animation'!U118+'EnC2_2018-22_FEDER_ONF_Conserv'!U118+'EnC3_2019-21_OFB-DEAL_ONF_Coli'!U118+'EnC4_2018-20_MTE_ONF_MIGBio'!U118+'EnC5_2020_DEAL_Titè_IPA Desira'!U118+'Sol1_2018_DEAL_ONF_Lutte IC DSD'!U118+'Sol2_2019_DEAL_ONF_Lutte IC'!U118+'€8-xxxx(AAAA-AAAA)'!U118+'€9-xxxx(AAAA-AAAA)'!U118+'€10-xxxx(AAAA-AAAA)'!U118+'€11-xxxx(AAAA-AAAA)'!U118+'€12-xxxx(AAAA-AAAA)'!U118+'€13-xxxx(AAAA-AAAA)'!U118+'€14-xxxx(AAAA-AAAA)'!U118+'€15-xxxx(AAAA-AAAA)'!U118+'€16-xxxx(AAAA-AAAA)'!U118+'€17-xxxx(AAAA-AAAA)'!U118+'€18-xxxx(AAAA-AAAA)'!U118+'€19-xxxx(AAAA-AAAA)'!U118+'€20-xxxx(AAAA-AAAA)'!U118</f>
        <v>-2000</v>
      </c>
      <c r="AC118" s="611">
        <f>'EnC1_2017-22_DEAL_ONF_Animation'!V118+'EnC2_2018-22_FEDER_ONF_Conserv'!V118+'EnC3_2019-21_OFB-DEAL_ONF_Coli'!V118+'EnC4_2018-20_MTE_ONF_MIGBio'!V118+'EnC5_2020_DEAL_Titè_IPA Desira'!V118+'Sol1_2018_DEAL_ONF_Lutte IC DSD'!V118+'Sol2_2019_DEAL_ONF_Lutte IC'!V118+'€8-xxxx(AAAA-AAAA)'!V118+'€9-xxxx(AAAA-AAAA)'!V118+'€10-xxxx(AAAA-AAAA)'!V118+'€11-xxxx(AAAA-AAAA)'!V118+'€12-xxxx(AAAA-AAAA)'!V118+'€13-xxxx(AAAA-AAAA)'!V118+'€14-xxxx(AAAA-AAAA)'!V118+'€15-xxxx(AAAA-AAAA)'!V118+'€16-xxxx(AAAA-AAAA)'!V118+'€17-xxxx(AAAA-AAAA)'!V118+'€18-xxxx(AAAA-AAAA)'!V118+'€19-xxxx(AAAA-AAAA)'!V118+'€20-xxxx(AAAA-AAAA)'!V118</f>
        <v>-2000</v>
      </c>
      <c r="AD118" s="611">
        <f>'EnC1_2017-22_DEAL_ONF_Animation'!W118+'EnC2_2018-22_FEDER_ONF_Conserv'!W118+'EnC3_2019-21_OFB-DEAL_ONF_Coli'!W118+'EnC4_2018-20_MTE_ONF_MIGBio'!W118+'EnC5_2020_DEAL_Titè_IPA Desira'!W118+'Sol1_2018_DEAL_ONF_Lutte IC DSD'!W118+'Sol2_2019_DEAL_ONF_Lutte IC'!W118+'€8-xxxx(AAAA-AAAA)'!W118+'€9-xxxx(AAAA-AAAA)'!W118+'€10-xxxx(AAAA-AAAA)'!W118+'€11-xxxx(AAAA-AAAA)'!W118+'€12-xxxx(AAAA-AAAA)'!W118+'€13-xxxx(AAAA-AAAA)'!W118+'€14-xxxx(AAAA-AAAA)'!W118+'€15-xxxx(AAAA-AAAA)'!W118+'€16-xxxx(AAAA-AAAA)'!W118+'€17-xxxx(AAAA-AAAA)'!W118+'€18-xxxx(AAAA-AAAA)'!W118+'€19-xxxx(AAAA-AAAA)'!W118+'€20-xxxx(AAAA-AAAA)'!W118</f>
        <v>-2000</v>
      </c>
      <c r="AE118" s="611">
        <f>'EnC1_2017-22_DEAL_ONF_Animation'!X118+'EnC2_2018-22_FEDER_ONF_Conserv'!X118+'EnC3_2019-21_OFB-DEAL_ONF_Coli'!X118+'EnC4_2018-20_MTE_ONF_MIGBio'!X118+'EnC5_2020_DEAL_Titè_IPA Desira'!X118+'Sol1_2018_DEAL_ONF_Lutte IC DSD'!X118+'Sol2_2019_DEAL_ONF_Lutte IC'!X118+'€8-xxxx(AAAA-AAAA)'!X118+'€9-xxxx(AAAA-AAAA)'!X118+'€10-xxxx(AAAA-AAAA)'!X118+'€11-xxxx(AAAA-AAAA)'!X118+'€12-xxxx(AAAA-AAAA)'!X118+'€13-xxxx(AAAA-AAAA)'!X118+'€14-xxxx(AAAA-AAAA)'!X118+'€15-xxxx(AAAA-AAAA)'!X118+'€16-xxxx(AAAA-AAAA)'!X118+'€17-xxxx(AAAA-AAAA)'!X118+'€18-xxxx(AAAA-AAAA)'!X118+'€19-xxxx(AAAA-AAAA)'!X118+'€20-xxxx(AAAA-AAAA)'!X118</f>
        <v>-2000</v>
      </c>
      <c r="AF118" s="612">
        <f>'EnC1_2017-22_DEAL_ONF_Animation'!Y118+'EnC2_2018-22_FEDER_ONF_Conserv'!Y118+'EnC3_2019-21_OFB-DEAL_ONF_Coli'!Y118+'EnC4_2018-20_MTE_ONF_MIGBio'!Y118+'EnC5_2020_DEAL_Titè_IPA Desira'!Y118+'Sol1_2018_DEAL_ONF_Lutte IC DSD'!Y118+'Sol2_2019_DEAL_ONF_Lutte IC'!Y118+'€8-xxxx(AAAA-AAAA)'!Y118+'€9-xxxx(AAAA-AAAA)'!Y118+'€10-xxxx(AAAA-AAAA)'!Y118+'€11-xxxx(AAAA-AAAA)'!Y118+'€12-xxxx(AAAA-AAAA)'!Y118+'€13-xxxx(AAAA-AAAA)'!Y118+'€14-xxxx(AAAA-AAAA)'!Y118+'€15-xxxx(AAAA-AAAA)'!Y118+'€16-xxxx(AAAA-AAAA)'!Y118+'€17-xxxx(AAAA-AAAA)'!Y118+'€18-xxxx(AAAA-AAAA)'!Y118+'€19-xxxx(AAAA-AAAA)'!Y118+'€20-xxxx(AAAA-AAAA)'!Y118</f>
        <v>-2000</v>
      </c>
      <c r="AG118" s="613">
        <f t="shared" si="103"/>
        <v>6000</v>
      </c>
      <c r="AH118" s="614">
        <f t="shared" si="104"/>
        <v>-2000</v>
      </c>
      <c r="AI118" s="611">
        <f t="shared" si="105"/>
        <v>2000</v>
      </c>
      <c r="AJ118" s="611">
        <f t="shared" si="106"/>
        <v>2000</v>
      </c>
      <c r="AK118" s="611">
        <f t="shared" si="107"/>
        <v>2000</v>
      </c>
      <c r="AL118" s="688">
        <f t="shared" si="108"/>
        <v>2000</v>
      </c>
      <c r="AM118" s="615">
        <f t="shared" si="109"/>
        <v>-4000</v>
      </c>
      <c r="AN118" s="685">
        <f t="shared" si="110"/>
        <v>-4000</v>
      </c>
      <c r="AO118" s="611">
        <f t="shared" si="111"/>
        <v>0</v>
      </c>
      <c r="AP118" s="611">
        <f t="shared" si="112"/>
        <v>0</v>
      </c>
      <c r="AQ118" s="611">
        <f t="shared" si="113"/>
        <v>0</v>
      </c>
      <c r="AR118" s="616">
        <f t="shared" si="114"/>
        <v>0</v>
      </c>
      <c r="AS118" s="271"/>
      <c r="AT118" s="28"/>
      <c r="AU118" s="28"/>
    </row>
    <row r="119" spans="1:47" s="38" customFormat="1" ht="14">
      <c r="A119" s="26"/>
      <c r="B119" s="1116"/>
      <c r="C119" s="1231"/>
      <c r="D119" s="1119"/>
      <c r="E119" s="1122"/>
      <c r="F119" s="1125"/>
      <c r="G119" s="497" t="s">
        <v>108</v>
      </c>
      <c r="H119" s="161"/>
      <c r="I119" s="162"/>
      <c r="J119" s="60"/>
      <c r="K119" s="60"/>
      <c r="L119" s="60"/>
      <c r="M119" s="728"/>
      <c r="N119" s="497" t="s">
        <v>108</v>
      </c>
      <c r="O119" s="209">
        <f>'EnC1_2017-22_DEAL_ONF_Animation'!H119+'EnC2_2018-22_FEDER_ONF_Conserv'!H119+'EnC3_2019-21_OFB-DEAL_ONF_Coli'!H119+'EnC4_2018-20_MTE_ONF_MIGBio'!H119+'EnC5_2020_DEAL_Titè_IPA Desira'!H119+'Sol1_2018_DEAL_ONF_Lutte IC DSD'!H119+'Sol2_2019_DEAL_ONF_Lutte IC'!H119+'€8-xxxx(AAAA-AAAA)'!H119+'€9-xxxx(AAAA-AAAA)'!H119+'€10-xxxx(AAAA-AAAA)'!H119+'€11-xxxx(AAAA-AAAA)'!H119+'€12-xxxx(AAAA-AAAA)'!H119+'€13-xxxx(AAAA-AAAA)'!H119+'€14-xxxx(AAAA-AAAA)'!H119+'€15-xxxx(AAAA-AAAA)'!H119+'€16-xxxx(AAAA-AAAA)'!H119+'€17-xxxx(AAAA-AAAA)'!H119+'€18-xxxx(AAAA-AAAA)'!H119+'€19-xxxx(AAAA-AAAA)'!H119+'€20-xxxx(AAAA-AAAA)'!H119</f>
        <v>0</v>
      </c>
      <c r="P119" s="210">
        <f>'EnC1_2017-22_DEAL_ONF_Animation'!I119+'EnC2_2018-22_FEDER_ONF_Conserv'!I119+'EnC3_2019-21_OFB-DEAL_ONF_Coli'!I119+'EnC4_2018-20_MTE_ONF_MIGBio'!I119+'EnC5_2020_DEAL_Titè_IPA Desira'!I119+'Sol1_2018_DEAL_ONF_Lutte IC DSD'!I119+'Sol2_2019_DEAL_ONF_Lutte IC'!I119+'€8-xxxx(AAAA-AAAA)'!I119+'€9-xxxx(AAAA-AAAA)'!I119+'€10-xxxx(AAAA-AAAA)'!I119+'€11-xxxx(AAAA-AAAA)'!I119+'€12-xxxx(AAAA-AAAA)'!I119+'€13-xxxx(AAAA-AAAA)'!I119+'€14-xxxx(AAAA-AAAA)'!I119+'€15-xxxx(AAAA-AAAA)'!I119+'€16-xxxx(AAAA-AAAA)'!I119+'€17-xxxx(AAAA-AAAA)'!I119+'€18-xxxx(AAAA-AAAA)'!I119+'€19-xxxx(AAAA-AAAA)'!I119+'€20-xxxx(AAAA-AAAA)'!I119</f>
        <v>0</v>
      </c>
      <c r="Q119" s="163">
        <f>'EnC1_2017-22_DEAL_ONF_Animation'!J119+'EnC2_2018-22_FEDER_ONF_Conserv'!J119+'EnC3_2019-21_OFB-DEAL_ONF_Coli'!J119+'EnC4_2018-20_MTE_ONF_MIGBio'!J119+'EnC5_2020_DEAL_Titè_IPA Desira'!J119+'Sol1_2018_DEAL_ONF_Lutte IC DSD'!J119+'Sol2_2019_DEAL_ONF_Lutte IC'!J119+'€8-xxxx(AAAA-AAAA)'!J119+'€9-xxxx(AAAA-AAAA)'!J119+'€10-xxxx(AAAA-AAAA)'!J119+'€11-xxxx(AAAA-AAAA)'!J119+'€12-xxxx(AAAA-AAAA)'!J119+'€13-xxxx(AAAA-AAAA)'!J119+'€14-xxxx(AAAA-AAAA)'!J119+'€15-xxxx(AAAA-AAAA)'!J119+'€16-xxxx(AAAA-AAAA)'!J119+'€17-xxxx(AAAA-AAAA)'!J119+'€18-xxxx(AAAA-AAAA)'!J119+'€19-xxxx(AAAA-AAAA)'!J119+'€20-xxxx(AAAA-AAAA)'!J119</f>
        <v>0</v>
      </c>
      <c r="R119" s="163">
        <f>'EnC1_2017-22_DEAL_ONF_Animation'!K119+'EnC2_2018-22_FEDER_ONF_Conserv'!K119+'EnC3_2019-21_OFB-DEAL_ONF_Coli'!K119+'EnC4_2018-20_MTE_ONF_MIGBio'!K119+'EnC5_2020_DEAL_Titè_IPA Desira'!K119+'Sol1_2018_DEAL_ONF_Lutte IC DSD'!K119+'Sol2_2019_DEAL_ONF_Lutte IC'!K119+'€8-xxxx(AAAA-AAAA)'!K119+'€9-xxxx(AAAA-AAAA)'!K119+'€10-xxxx(AAAA-AAAA)'!K119+'€11-xxxx(AAAA-AAAA)'!K119+'€12-xxxx(AAAA-AAAA)'!K119+'€13-xxxx(AAAA-AAAA)'!K119+'€14-xxxx(AAAA-AAAA)'!K119+'€15-xxxx(AAAA-AAAA)'!K119+'€16-xxxx(AAAA-AAAA)'!K119+'€17-xxxx(AAAA-AAAA)'!K119+'€18-xxxx(AAAA-AAAA)'!K119+'€19-xxxx(AAAA-AAAA)'!K119+'€20-xxxx(AAAA-AAAA)'!K119</f>
        <v>0</v>
      </c>
      <c r="S119" s="163">
        <f>'EnC1_2017-22_DEAL_ONF_Animation'!L119+'EnC2_2018-22_FEDER_ONF_Conserv'!L119+'EnC3_2019-21_OFB-DEAL_ONF_Coli'!L119+'EnC4_2018-20_MTE_ONF_MIGBio'!L119+'EnC5_2020_DEAL_Titè_IPA Desira'!L119+'Sol1_2018_DEAL_ONF_Lutte IC DSD'!L119+'Sol2_2019_DEAL_ONF_Lutte IC'!L119+'€8-xxxx(AAAA-AAAA)'!L119+'€9-xxxx(AAAA-AAAA)'!L119+'€10-xxxx(AAAA-AAAA)'!L119+'€11-xxxx(AAAA-AAAA)'!L119+'€12-xxxx(AAAA-AAAA)'!L119+'€13-xxxx(AAAA-AAAA)'!L119+'€14-xxxx(AAAA-AAAA)'!L119+'€15-xxxx(AAAA-AAAA)'!L119+'€16-xxxx(AAAA-AAAA)'!L119+'€17-xxxx(AAAA-AAAA)'!L119+'€18-xxxx(AAAA-AAAA)'!L119+'€19-xxxx(AAAA-AAAA)'!L119+'€20-xxxx(AAAA-AAAA)'!L119</f>
        <v>0</v>
      </c>
      <c r="T119" s="211">
        <f>'EnC1_2017-22_DEAL_ONF_Animation'!M119+'EnC2_2018-22_FEDER_ONF_Conserv'!M119+'EnC3_2019-21_OFB-DEAL_ONF_Coli'!M119+'EnC4_2018-20_MTE_ONF_MIGBio'!M119+'EnC5_2020_DEAL_Titè_IPA Desira'!M119+'Sol1_2018_DEAL_ONF_Lutte IC DSD'!M119+'Sol2_2019_DEAL_ONF_Lutte IC'!M119+'€8-xxxx(AAAA-AAAA)'!M119+'€9-xxxx(AAAA-AAAA)'!M119+'€10-xxxx(AAAA-AAAA)'!M119+'€11-xxxx(AAAA-AAAA)'!M119+'€12-xxxx(AAAA-AAAA)'!M119+'€13-xxxx(AAAA-AAAA)'!M119+'€14-xxxx(AAAA-AAAA)'!M119+'€15-xxxx(AAAA-AAAA)'!M119+'€16-xxxx(AAAA-AAAA)'!M119+'€17-xxxx(AAAA-AAAA)'!M119+'€18-xxxx(AAAA-AAAA)'!M119+'€19-xxxx(AAAA-AAAA)'!M119+'€20-xxxx(AAAA-AAAA)'!M119</f>
        <v>0</v>
      </c>
      <c r="U119" s="209">
        <f>'EnC1_2017-22_DEAL_ONF_Animation'!N119+'EnC2_2018-22_FEDER_ONF_Conserv'!N119+'EnC3_2019-21_OFB-DEAL_ONF_Coli'!N119+'EnC4_2018-20_MTE_ONF_MIGBio'!N119+'EnC5_2020_DEAL_Titè_IPA Desira'!N119+'Sol1_2018_DEAL_ONF_Lutte IC DSD'!N119+'Sol2_2019_DEAL_ONF_Lutte IC'!N119+'€8-xxxx(AAAA-AAAA)'!N119+'€9-xxxx(AAAA-AAAA)'!N119+'€10-xxxx(AAAA-AAAA)'!N119+'€11-xxxx(AAAA-AAAA)'!N119+'€12-xxxx(AAAA-AAAA)'!N119+'€13-xxxx(AAAA-AAAA)'!N119+'€14-xxxx(AAAA-AAAA)'!N119+'€15-xxxx(AAAA-AAAA)'!N119+'€16-xxxx(AAAA-AAAA)'!N119+'€17-xxxx(AAAA-AAAA)'!N119+'€18-xxxx(AAAA-AAAA)'!N119+'€19-xxxx(AAAA-AAAA)'!N119+'€20-xxxx(AAAA-AAAA)'!N119</f>
        <v>0</v>
      </c>
      <c r="V119" s="210">
        <f>'EnC1_2017-22_DEAL_ONF_Animation'!O119+'EnC2_2018-22_FEDER_ONF_Conserv'!O119+'EnC3_2019-21_OFB-DEAL_ONF_Coli'!O119+'EnC4_2018-20_MTE_ONF_MIGBio'!O119+'EnC5_2020_DEAL_Titè_IPA Desira'!O119+'Sol1_2018_DEAL_ONF_Lutte IC DSD'!O119+'Sol2_2019_DEAL_ONF_Lutte IC'!O119+'€8-xxxx(AAAA-AAAA)'!O119+'€9-xxxx(AAAA-AAAA)'!O119+'€10-xxxx(AAAA-AAAA)'!O119+'€11-xxxx(AAAA-AAAA)'!O119+'€12-xxxx(AAAA-AAAA)'!O119+'€13-xxxx(AAAA-AAAA)'!O119+'€14-xxxx(AAAA-AAAA)'!O119+'€15-xxxx(AAAA-AAAA)'!O119+'€16-xxxx(AAAA-AAAA)'!O119+'€17-xxxx(AAAA-AAAA)'!O119+'€18-xxxx(AAAA-AAAA)'!O119+'€19-xxxx(AAAA-AAAA)'!O119+'€20-xxxx(AAAA-AAAA)'!O119</f>
        <v>0</v>
      </c>
      <c r="W119" s="163">
        <f>'EnC1_2017-22_DEAL_ONF_Animation'!P119+'EnC2_2018-22_FEDER_ONF_Conserv'!P119+'EnC3_2019-21_OFB-DEAL_ONF_Coli'!P119+'EnC4_2018-20_MTE_ONF_MIGBio'!P119+'EnC5_2020_DEAL_Titè_IPA Desira'!P119+'Sol1_2018_DEAL_ONF_Lutte IC DSD'!P119+'Sol2_2019_DEAL_ONF_Lutte IC'!P119+'€8-xxxx(AAAA-AAAA)'!P119+'€9-xxxx(AAAA-AAAA)'!P119+'€10-xxxx(AAAA-AAAA)'!P119+'€11-xxxx(AAAA-AAAA)'!P119+'€12-xxxx(AAAA-AAAA)'!P119+'€13-xxxx(AAAA-AAAA)'!P119+'€14-xxxx(AAAA-AAAA)'!P119+'€15-xxxx(AAAA-AAAA)'!P119+'€16-xxxx(AAAA-AAAA)'!P119+'€17-xxxx(AAAA-AAAA)'!P119+'€18-xxxx(AAAA-AAAA)'!P119+'€19-xxxx(AAAA-AAAA)'!P119+'€20-xxxx(AAAA-AAAA)'!P119</f>
        <v>0</v>
      </c>
      <c r="X119" s="163">
        <f>'EnC1_2017-22_DEAL_ONF_Animation'!Q119+'EnC2_2018-22_FEDER_ONF_Conserv'!Q119+'EnC3_2019-21_OFB-DEAL_ONF_Coli'!Q119+'EnC4_2018-20_MTE_ONF_MIGBio'!Q119+'EnC5_2020_DEAL_Titè_IPA Desira'!Q119+'Sol1_2018_DEAL_ONF_Lutte IC DSD'!Q119+'Sol2_2019_DEAL_ONF_Lutte IC'!Q119+'€8-xxxx(AAAA-AAAA)'!Q119+'€9-xxxx(AAAA-AAAA)'!Q119+'€10-xxxx(AAAA-AAAA)'!Q119+'€11-xxxx(AAAA-AAAA)'!Q119+'€12-xxxx(AAAA-AAAA)'!Q119+'€13-xxxx(AAAA-AAAA)'!Q119+'€14-xxxx(AAAA-AAAA)'!Q119+'€15-xxxx(AAAA-AAAA)'!Q119+'€16-xxxx(AAAA-AAAA)'!Q119+'€17-xxxx(AAAA-AAAA)'!Q119+'€18-xxxx(AAAA-AAAA)'!Q119+'€19-xxxx(AAAA-AAAA)'!Q119+'€20-xxxx(AAAA-AAAA)'!Q119</f>
        <v>0</v>
      </c>
      <c r="Y119" s="163">
        <f>'EnC1_2017-22_DEAL_ONF_Animation'!R119+'EnC2_2018-22_FEDER_ONF_Conserv'!R119+'EnC3_2019-21_OFB-DEAL_ONF_Coli'!R119+'EnC4_2018-20_MTE_ONF_MIGBio'!R119+'EnC5_2020_DEAL_Titè_IPA Desira'!R119+'Sol1_2018_DEAL_ONF_Lutte IC DSD'!R119+'Sol2_2019_DEAL_ONF_Lutte IC'!R119+'€8-xxxx(AAAA-AAAA)'!R119+'€9-xxxx(AAAA-AAAA)'!R119+'€10-xxxx(AAAA-AAAA)'!R119+'€11-xxxx(AAAA-AAAA)'!R119+'€12-xxxx(AAAA-AAAA)'!R119+'€13-xxxx(AAAA-AAAA)'!R119+'€14-xxxx(AAAA-AAAA)'!R119+'€15-xxxx(AAAA-AAAA)'!R119+'€16-xxxx(AAAA-AAAA)'!R119+'€17-xxxx(AAAA-AAAA)'!R119+'€18-xxxx(AAAA-AAAA)'!R119+'€19-xxxx(AAAA-AAAA)'!R119+'€20-xxxx(AAAA-AAAA)'!R119</f>
        <v>0</v>
      </c>
      <c r="Z119" s="164">
        <f>'EnC1_2017-22_DEAL_ONF_Animation'!S119+'EnC2_2018-22_FEDER_ONF_Conserv'!S119+'EnC3_2019-21_OFB-DEAL_ONF_Coli'!S119+'EnC4_2018-20_MTE_ONF_MIGBio'!S119+'EnC5_2020_DEAL_Titè_IPA Desira'!S119+'Sol1_2018_DEAL_ONF_Lutte IC DSD'!S119+'Sol2_2019_DEAL_ONF_Lutte IC'!S119+'€8-xxxx(AAAA-AAAA)'!S119+'€9-xxxx(AAAA-AAAA)'!S119+'€10-xxxx(AAAA-AAAA)'!S119+'€11-xxxx(AAAA-AAAA)'!S119+'€12-xxxx(AAAA-AAAA)'!S119+'€13-xxxx(AAAA-AAAA)'!S119+'€14-xxxx(AAAA-AAAA)'!S119+'€15-xxxx(AAAA-AAAA)'!S119+'€16-xxxx(AAAA-AAAA)'!S119+'€17-xxxx(AAAA-AAAA)'!S119+'€18-xxxx(AAAA-AAAA)'!S119+'€19-xxxx(AAAA-AAAA)'!S119+'€20-xxxx(AAAA-AAAA)'!S119</f>
        <v>0</v>
      </c>
      <c r="AA119" s="617">
        <f>'EnC1_2017-22_DEAL_ONF_Animation'!T119+'EnC2_2018-22_FEDER_ONF_Conserv'!T119+'EnC3_2019-21_OFB-DEAL_ONF_Coli'!T119+'EnC4_2018-20_MTE_ONF_MIGBio'!T119+'EnC5_2020_DEAL_Titè_IPA Desira'!T119+'Sol1_2018_DEAL_ONF_Lutte IC DSD'!T119+'Sol2_2019_DEAL_ONF_Lutte IC'!T119+'€8-xxxx(AAAA-AAAA)'!T119+'€9-xxxx(AAAA-AAAA)'!T119+'€10-xxxx(AAAA-AAAA)'!T119+'€11-xxxx(AAAA-AAAA)'!T119+'€12-xxxx(AAAA-AAAA)'!T119+'€13-xxxx(AAAA-AAAA)'!T119+'€14-xxxx(AAAA-AAAA)'!T119+'€15-xxxx(AAAA-AAAA)'!T119+'€16-xxxx(AAAA-AAAA)'!T119+'€17-xxxx(AAAA-AAAA)'!T119+'€18-xxxx(AAAA-AAAA)'!T119+'€19-xxxx(AAAA-AAAA)'!T119+'€20-xxxx(AAAA-AAAA)'!T119</f>
        <v>0</v>
      </c>
      <c r="AB119" s="618">
        <f>'EnC1_2017-22_DEAL_ONF_Animation'!U119+'EnC2_2018-22_FEDER_ONF_Conserv'!U119+'EnC3_2019-21_OFB-DEAL_ONF_Coli'!U119+'EnC4_2018-20_MTE_ONF_MIGBio'!U119+'EnC5_2020_DEAL_Titè_IPA Desira'!U119+'Sol1_2018_DEAL_ONF_Lutte IC DSD'!U119+'Sol2_2019_DEAL_ONF_Lutte IC'!U119+'€8-xxxx(AAAA-AAAA)'!U119+'€9-xxxx(AAAA-AAAA)'!U119+'€10-xxxx(AAAA-AAAA)'!U119+'€11-xxxx(AAAA-AAAA)'!U119+'€12-xxxx(AAAA-AAAA)'!U119+'€13-xxxx(AAAA-AAAA)'!U119+'€14-xxxx(AAAA-AAAA)'!U119+'€15-xxxx(AAAA-AAAA)'!U119+'€16-xxxx(AAAA-AAAA)'!U119+'€17-xxxx(AAAA-AAAA)'!U119+'€18-xxxx(AAAA-AAAA)'!U119+'€19-xxxx(AAAA-AAAA)'!U119+'€20-xxxx(AAAA-AAAA)'!U119</f>
        <v>0</v>
      </c>
      <c r="AC119" s="619">
        <f>'EnC1_2017-22_DEAL_ONF_Animation'!V119+'EnC2_2018-22_FEDER_ONF_Conserv'!V119+'EnC3_2019-21_OFB-DEAL_ONF_Coli'!V119+'EnC4_2018-20_MTE_ONF_MIGBio'!V119+'EnC5_2020_DEAL_Titè_IPA Desira'!V119+'Sol1_2018_DEAL_ONF_Lutte IC DSD'!V119+'Sol2_2019_DEAL_ONF_Lutte IC'!V119+'€8-xxxx(AAAA-AAAA)'!V119+'€9-xxxx(AAAA-AAAA)'!V119+'€10-xxxx(AAAA-AAAA)'!V119+'€11-xxxx(AAAA-AAAA)'!V119+'€12-xxxx(AAAA-AAAA)'!V119+'€13-xxxx(AAAA-AAAA)'!V119+'€14-xxxx(AAAA-AAAA)'!V119+'€15-xxxx(AAAA-AAAA)'!V119+'€16-xxxx(AAAA-AAAA)'!V119+'€17-xxxx(AAAA-AAAA)'!V119+'€18-xxxx(AAAA-AAAA)'!V119+'€19-xxxx(AAAA-AAAA)'!V119+'€20-xxxx(AAAA-AAAA)'!V119</f>
        <v>0</v>
      </c>
      <c r="AD119" s="619">
        <f>'EnC1_2017-22_DEAL_ONF_Animation'!W119+'EnC2_2018-22_FEDER_ONF_Conserv'!W119+'EnC3_2019-21_OFB-DEAL_ONF_Coli'!W119+'EnC4_2018-20_MTE_ONF_MIGBio'!W119+'EnC5_2020_DEAL_Titè_IPA Desira'!W119+'Sol1_2018_DEAL_ONF_Lutte IC DSD'!W119+'Sol2_2019_DEAL_ONF_Lutte IC'!W119+'€8-xxxx(AAAA-AAAA)'!W119+'€9-xxxx(AAAA-AAAA)'!W119+'€10-xxxx(AAAA-AAAA)'!W119+'€11-xxxx(AAAA-AAAA)'!W119+'€12-xxxx(AAAA-AAAA)'!W119+'€13-xxxx(AAAA-AAAA)'!W119+'€14-xxxx(AAAA-AAAA)'!W119+'€15-xxxx(AAAA-AAAA)'!W119+'€16-xxxx(AAAA-AAAA)'!W119+'€17-xxxx(AAAA-AAAA)'!W119+'€18-xxxx(AAAA-AAAA)'!W119+'€19-xxxx(AAAA-AAAA)'!W119+'€20-xxxx(AAAA-AAAA)'!W119</f>
        <v>0</v>
      </c>
      <c r="AE119" s="619">
        <f>'EnC1_2017-22_DEAL_ONF_Animation'!X119+'EnC2_2018-22_FEDER_ONF_Conserv'!X119+'EnC3_2019-21_OFB-DEAL_ONF_Coli'!X119+'EnC4_2018-20_MTE_ONF_MIGBio'!X119+'EnC5_2020_DEAL_Titè_IPA Desira'!X119+'Sol1_2018_DEAL_ONF_Lutte IC DSD'!X119+'Sol2_2019_DEAL_ONF_Lutte IC'!X119+'€8-xxxx(AAAA-AAAA)'!X119+'€9-xxxx(AAAA-AAAA)'!X119+'€10-xxxx(AAAA-AAAA)'!X119+'€11-xxxx(AAAA-AAAA)'!X119+'€12-xxxx(AAAA-AAAA)'!X119+'€13-xxxx(AAAA-AAAA)'!X119+'€14-xxxx(AAAA-AAAA)'!X119+'€15-xxxx(AAAA-AAAA)'!X119+'€16-xxxx(AAAA-AAAA)'!X119+'€17-xxxx(AAAA-AAAA)'!X119+'€18-xxxx(AAAA-AAAA)'!X119+'€19-xxxx(AAAA-AAAA)'!X119+'€20-xxxx(AAAA-AAAA)'!X119</f>
        <v>0</v>
      </c>
      <c r="AF119" s="620">
        <f>'EnC1_2017-22_DEAL_ONF_Animation'!Y119+'EnC2_2018-22_FEDER_ONF_Conserv'!Y119+'EnC3_2019-21_OFB-DEAL_ONF_Coli'!Y119+'EnC4_2018-20_MTE_ONF_MIGBio'!Y119+'EnC5_2020_DEAL_Titè_IPA Desira'!Y119+'Sol1_2018_DEAL_ONF_Lutte IC DSD'!Y119+'Sol2_2019_DEAL_ONF_Lutte IC'!Y119+'€8-xxxx(AAAA-AAAA)'!Y119+'€9-xxxx(AAAA-AAAA)'!Y119+'€10-xxxx(AAAA-AAAA)'!Y119+'€11-xxxx(AAAA-AAAA)'!Y119+'€12-xxxx(AAAA-AAAA)'!Y119+'€13-xxxx(AAAA-AAAA)'!Y119+'€14-xxxx(AAAA-AAAA)'!Y119+'€15-xxxx(AAAA-AAAA)'!Y119+'€16-xxxx(AAAA-AAAA)'!Y119+'€17-xxxx(AAAA-AAAA)'!Y119+'€18-xxxx(AAAA-AAAA)'!Y119+'€19-xxxx(AAAA-AAAA)'!Y119+'€20-xxxx(AAAA-AAAA)'!Y119</f>
        <v>0</v>
      </c>
      <c r="AG119" s="621">
        <f t="shared" si="103"/>
        <v>0</v>
      </c>
      <c r="AH119" s="622">
        <f t="shared" si="104"/>
        <v>0</v>
      </c>
      <c r="AI119" s="619">
        <f t="shared" si="105"/>
        <v>0</v>
      </c>
      <c r="AJ119" s="619">
        <f t="shared" si="106"/>
        <v>0</v>
      </c>
      <c r="AK119" s="619">
        <f t="shared" si="107"/>
        <v>0</v>
      </c>
      <c r="AL119" s="682">
        <f t="shared" si="108"/>
        <v>0</v>
      </c>
      <c r="AM119" s="623">
        <f t="shared" si="109"/>
        <v>0</v>
      </c>
      <c r="AN119" s="686">
        <f t="shared" si="110"/>
        <v>0</v>
      </c>
      <c r="AO119" s="619">
        <f t="shared" si="111"/>
        <v>0</v>
      </c>
      <c r="AP119" s="619">
        <f t="shared" si="112"/>
        <v>0</v>
      </c>
      <c r="AQ119" s="619">
        <f t="shared" si="113"/>
        <v>0</v>
      </c>
      <c r="AR119" s="624">
        <f t="shared" si="114"/>
        <v>0</v>
      </c>
      <c r="AS119" s="270"/>
      <c r="AT119" s="28"/>
      <c r="AU119" s="28"/>
    </row>
    <row r="120" spans="1:47" s="38" customFormat="1" ht="14">
      <c r="A120" s="26"/>
      <c r="B120" s="1116"/>
      <c r="C120" s="1231"/>
      <c r="D120" s="1119"/>
      <c r="E120" s="1123"/>
      <c r="F120" s="1125"/>
      <c r="G120" s="498" t="s">
        <v>109</v>
      </c>
      <c r="H120" s="165"/>
      <c r="I120" s="166"/>
      <c r="J120" s="61"/>
      <c r="K120" s="61"/>
      <c r="L120" s="61"/>
      <c r="M120" s="729"/>
      <c r="N120" s="498" t="s">
        <v>109</v>
      </c>
      <c r="O120" s="212">
        <f>'EnC1_2017-22_DEAL_ONF_Animation'!H120+'EnC2_2018-22_FEDER_ONF_Conserv'!H120+'EnC3_2019-21_OFB-DEAL_ONF_Coli'!H120+'EnC4_2018-20_MTE_ONF_MIGBio'!H120+'EnC5_2020_DEAL_Titè_IPA Desira'!H120+'Sol1_2018_DEAL_ONF_Lutte IC DSD'!H120+'Sol2_2019_DEAL_ONF_Lutte IC'!H120+'€8-xxxx(AAAA-AAAA)'!H120+'€9-xxxx(AAAA-AAAA)'!H120+'€10-xxxx(AAAA-AAAA)'!H120+'€11-xxxx(AAAA-AAAA)'!H120+'€12-xxxx(AAAA-AAAA)'!H120+'€13-xxxx(AAAA-AAAA)'!H120+'€14-xxxx(AAAA-AAAA)'!H120+'€15-xxxx(AAAA-AAAA)'!H120+'€16-xxxx(AAAA-AAAA)'!H120+'€17-xxxx(AAAA-AAAA)'!H120+'€18-xxxx(AAAA-AAAA)'!H120+'€19-xxxx(AAAA-AAAA)'!H120+'€20-xxxx(AAAA-AAAA)'!H120</f>
        <v>10000</v>
      </c>
      <c r="P120" s="213">
        <f>'EnC1_2017-22_DEAL_ONF_Animation'!I120+'EnC2_2018-22_FEDER_ONF_Conserv'!I120+'EnC3_2019-21_OFB-DEAL_ONF_Coli'!I120+'EnC4_2018-20_MTE_ONF_MIGBio'!I120+'EnC5_2020_DEAL_Titè_IPA Desira'!I120+'Sol1_2018_DEAL_ONF_Lutte IC DSD'!I120+'Sol2_2019_DEAL_ONF_Lutte IC'!I120+'€8-xxxx(AAAA-AAAA)'!I120+'€9-xxxx(AAAA-AAAA)'!I120+'€10-xxxx(AAAA-AAAA)'!I120+'€11-xxxx(AAAA-AAAA)'!I120+'€12-xxxx(AAAA-AAAA)'!I120+'€13-xxxx(AAAA-AAAA)'!I120+'€14-xxxx(AAAA-AAAA)'!I120+'€15-xxxx(AAAA-AAAA)'!I120+'€16-xxxx(AAAA-AAAA)'!I120+'€17-xxxx(AAAA-AAAA)'!I120+'€18-xxxx(AAAA-AAAA)'!I120+'€19-xxxx(AAAA-AAAA)'!I120+'€20-xxxx(AAAA-AAAA)'!I120</f>
        <v>2000</v>
      </c>
      <c r="Q120" s="167">
        <f>'EnC1_2017-22_DEAL_ONF_Animation'!J120+'EnC2_2018-22_FEDER_ONF_Conserv'!J120+'EnC3_2019-21_OFB-DEAL_ONF_Coli'!J120+'EnC4_2018-20_MTE_ONF_MIGBio'!J120+'EnC5_2020_DEAL_Titè_IPA Desira'!J120+'Sol1_2018_DEAL_ONF_Lutte IC DSD'!J120+'Sol2_2019_DEAL_ONF_Lutte IC'!J120+'€8-xxxx(AAAA-AAAA)'!J120+'€9-xxxx(AAAA-AAAA)'!J120+'€10-xxxx(AAAA-AAAA)'!J120+'€11-xxxx(AAAA-AAAA)'!J120+'€12-xxxx(AAAA-AAAA)'!J120+'€13-xxxx(AAAA-AAAA)'!J120+'€14-xxxx(AAAA-AAAA)'!J120+'€15-xxxx(AAAA-AAAA)'!J120+'€16-xxxx(AAAA-AAAA)'!J120+'€17-xxxx(AAAA-AAAA)'!J120+'€18-xxxx(AAAA-AAAA)'!J120+'€19-xxxx(AAAA-AAAA)'!J120+'€20-xxxx(AAAA-AAAA)'!J120</f>
        <v>2000</v>
      </c>
      <c r="R120" s="167">
        <f>'EnC1_2017-22_DEAL_ONF_Animation'!K120+'EnC2_2018-22_FEDER_ONF_Conserv'!K120+'EnC3_2019-21_OFB-DEAL_ONF_Coli'!K120+'EnC4_2018-20_MTE_ONF_MIGBio'!K120+'EnC5_2020_DEAL_Titè_IPA Desira'!K120+'Sol1_2018_DEAL_ONF_Lutte IC DSD'!K120+'Sol2_2019_DEAL_ONF_Lutte IC'!K120+'€8-xxxx(AAAA-AAAA)'!K120+'€9-xxxx(AAAA-AAAA)'!K120+'€10-xxxx(AAAA-AAAA)'!K120+'€11-xxxx(AAAA-AAAA)'!K120+'€12-xxxx(AAAA-AAAA)'!K120+'€13-xxxx(AAAA-AAAA)'!K120+'€14-xxxx(AAAA-AAAA)'!K120+'€15-xxxx(AAAA-AAAA)'!K120+'€16-xxxx(AAAA-AAAA)'!K120+'€17-xxxx(AAAA-AAAA)'!K120+'€18-xxxx(AAAA-AAAA)'!K120+'€19-xxxx(AAAA-AAAA)'!K120+'€20-xxxx(AAAA-AAAA)'!K120</f>
        <v>2000</v>
      </c>
      <c r="S120" s="167">
        <f>'EnC1_2017-22_DEAL_ONF_Animation'!L120+'EnC2_2018-22_FEDER_ONF_Conserv'!L120+'EnC3_2019-21_OFB-DEAL_ONF_Coli'!L120+'EnC4_2018-20_MTE_ONF_MIGBio'!L120+'EnC5_2020_DEAL_Titè_IPA Desira'!L120+'Sol1_2018_DEAL_ONF_Lutte IC DSD'!L120+'Sol2_2019_DEAL_ONF_Lutte IC'!L120+'€8-xxxx(AAAA-AAAA)'!L120+'€9-xxxx(AAAA-AAAA)'!L120+'€10-xxxx(AAAA-AAAA)'!L120+'€11-xxxx(AAAA-AAAA)'!L120+'€12-xxxx(AAAA-AAAA)'!L120+'€13-xxxx(AAAA-AAAA)'!L120+'€14-xxxx(AAAA-AAAA)'!L120+'€15-xxxx(AAAA-AAAA)'!L120+'€16-xxxx(AAAA-AAAA)'!L120+'€17-xxxx(AAAA-AAAA)'!L120+'€18-xxxx(AAAA-AAAA)'!L120+'€19-xxxx(AAAA-AAAA)'!L120+'€20-xxxx(AAAA-AAAA)'!L120</f>
        <v>2000</v>
      </c>
      <c r="T120" s="214">
        <f>'EnC1_2017-22_DEAL_ONF_Animation'!M120+'EnC2_2018-22_FEDER_ONF_Conserv'!M120+'EnC3_2019-21_OFB-DEAL_ONF_Coli'!M120+'EnC4_2018-20_MTE_ONF_MIGBio'!M120+'EnC5_2020_DEAL_Titè_IPA Desira'!M120+'Sol1_2018_DEAL_ONF_Lutte IC DSD'!M120+'Sol2_2019_DEAL_ONF_Lutte IC'!M120+'€8-xxxx(AAAA-AAAA)'!M120+'€9-xxxx(AAAA-AAAA)'!M120+'€10-xxxx(AAAA-AAAA)'!M120+'€11-xxxx(AAAA-AAAA)'!M120+'€12-xxxx(AAAA-AAAA)'!M120+'€13-xxxx(AAAA-AAAA)'!M120+'€14-xxxx(AAAA-AAAA)'!M120+'€15-xxxx(AAAA-AAAA)'!M120+'€16-xxxx(AAAA-AAAA)'!M120+'€17-xxxx(AAAA-AAAA)'!M120+'€18-xxxx(AAAA-AAAA)'!M120+'€19-xxxx(AAAA-AAAA)'!M120+'€20-xxxx(AAAA-AAAA)'!M120</f>
        <v>2000</v>
      </c>
      <c r="U120" s="212">
        <f>'EnC1_2017-22_DEAL_ONF_Animation'!N120+'EnC2_2018-22_FEDER_ONF_Conserv'!N120+'EnC3_2019-21_OFB-DEAL_ONF_Coli'!N120+'EnC4_2018-20_MTE_ONF_MIGBio'!N120+'EnC5_2020_DEAL_Titè_IPA Desira'!N120+'Sol1_2018_DEAL_ONF_Lutte IC DSD'!N120+'Sol2_2019_DEAL_ONF_Lutte IC'!N120+'€8-xxxx(AAAA-AAAA)'!N120+'€9-xxxx(AAAA-AAAA)'!N120+'€10-xxxx(AAAA-AAAA)'!N120+'€11-xxxx(AAAA-AAAA)'!N120+'€12-xxxx(AAAA-AAAA)'!N120+'€13-xxxx(AAAA-AAAA)'!N120+'€14-xxxx(AAAA-AAAA)'!N120+'€15-xxxx(AAAA-AAAA)'!N120+'€16-xxxx(AAAA-AAAA)'!N120+'€17-xxxx(AAAA-AAAA)'!N120+'€18-xxxx(AAAA-AAAA)'!N120+'€19-xxxx(AAAA-AAAA)'!N120+'€20-xxxx(AAAA-AAAA)'!N120</f>
        <v>0</v>
      </c>
      <c r="V120" s="213">
        <f>'EnC1_2017-22_DEAL_ONF_Animation'!O120+'EnC2_2018-22_FEDER_ONF_Conserv'!O120+'EnC3_2019-21_OFB-DEAL_ONF_Coli'!O120+'EnC4_2018-20_MTE_ONF_MIGBio'!O120+'EnC5_2020_DEAL_Titè_IPA Desira'!O120+'Sol1_2018_DEAL_ONF_Lutte IC DSD'!O120+'Sol2_2019_DEAL_ONF_Lutte IC'!O120+'€8-xxxx(AAAA-AAAA)'!O120+'€9-xxxx(AAAA-AAAA)'!O120+'€10-xxxx(AAAA-AAAA)'!O120+'€11-xxxx(AAAA-AAAA)'!O120+'€12-xxxx(AAAA-AAAA)'!O120+'€13-xxxx(AAAA-AAAA)'!O120+'€14-xxxx(AAAA-AAAA)'!O120+'€15-xxxx(AAAA-AAAA)'!O120+'€16-xxxx(AAAA-AAAA)'!O120+'€17-xxxx(AAAA-AAAA)'!O120+'€18-xxxx(AAAA-AAAA)'!O120+'€19-xxxx(AAAA-AAAA)'!O120+'€20-xxxx(AAAA-AAAA)'!O120</f>
        <v>0</v>
      </c>
      <c r="W120" s="167">
        <f>'EnC1_2017-22_DEAL_ONF_Animation'!P120+'EnC2_2018-22_FEDER_ONF_Conserv'!P120+'EnC3_2019-21_OFB-DEAL_ONF_Coli'!P120+'EnC4_2018-20_MTE_ONF_MIGBio'!P120+'EnC5_2020_DEAL_Titè_IPA Desira'!P120+'Sol1_2018_DEAL_ONF_Lutte IC DSD'!P120+'Sol2_2019_DEAL_ONF_Lutte IC'!P120+'€8-xxxx(AAAA-AAAA)'!P120+'€9-xxxx(AAAA-AAAA)'!P120+'€10-xxxx(AAAA-AAAA)'!P120+'€11-xxxx(AAAA-AAAA)'!P120+'€12-xxxx(AAAA-AAAA)'!P120+'€13-xxxx(AAAA-AAAA)'!P120+'€14-xxxx(AAAA-AAAA)'!P120+'€15-xxxx(AAAA-AAAA)'!P120+'€16-xxxx(AAAA-AAAA)'!P120+'€17-xxxx(AAAA-AAAA)'!P120+'€18-xxxx(AAAA-AAAA)'!P120+'€19-xxxx(AAAA-AAAA)'!P120+'€20-xxxx(AAAA-AAAA)'!P120</f>
        <v>0</v>
      </c>
      <c r="X120" s="167">
        <f>'EnC1_2017-22_DEAL_ONF_Animation'!Q120+'EnC2_2018-22_FEDER_ONF_Conserv'!Q120+'EnC3_2019-21_OFB-DEAL_ONF_Coli'!Q120+'EnC4_2018-20_MTE_ONF_MIGBio'!Q120+'EnC5_2020_DEAL_Titè_IPA Desira'!Q120+'Sol1_2018_DEAL_ONF_Lutte IC DSD'!Q120+'Sol2_2019_DEAL_ONF_Lutte IC'!Q120+'€8-xxxx(AAAA-AAAA)'!Q120+'€9-xxxx(AAAA-AAAA)'!Q120+'€10-xxxx(AAAA-AAAA)'!Q120+'€11-xxxx(AAAA-AAAA)'!Q120+'€12-xxxx(AAAA-AAAA)'!Q120+'€13-xxxx(AAAA-AAAA)'!Q120+'€14-xxxx(AAAA-AAAA)'!Q120+'€15-xxxx(AAAA-AAAA)'!Q120+'€16-xxxx(AAAA-AAAA)'!Q120+'€17-xxxx(AAAA-AAAA)'!Q120+'€18-xxxx(AAAA-AAAA)'!Q120+'€19-xxxx(AAAA-AAAA)'!Q120+'€20-xxxx(AAAA-AAAA)'!Q120</f>
        <v>0</v>
      </c>
      <c r="Y120" s="167">
        <f>'EnC1_2017-22_DEAL_ONF_Animation'!R120+'EnC2_2018-22_FEDER_ONF_Conserv'!R120+'EnC3_2019-21_OFB-DEAL_ONF_Coli'!R120+'EnC4_2018-20_MTE_ONF_MIGBio'!R120+'EnC5_2020_DEAL_Titè_IPA Desira'!R120+'Sol1_2018_DEAL_ONF_Lutte IC DSD'!R120+'Sol2_2019_DEAL_ONF_Lutte IC'!R120+'€8-xxxx(AAAA-AAAA)'!R120+'€9-xxxx(AAAA-AAAA)'!R120+'€10-xxxx(AAAA-AAAA)'!R120+'€11-xxxx(AAAA-AAAA)'!R120+'€12-xxxx(AAAA-AAAA)'!R120+'€13-xxxx(AAAA-AAAA)'!R120+'€14-xxxx(AAAA-AAAA)'!R120+'€15-xxxx(AAAA-AAAA)'!R120+'€16-xxxx(AAAA-AAAA)'!R120+'€17-xxxx(AAAA-AAAA)'!R120+'€18-xxxx(AAAA-AAAA)'!R120+'€19-xxxx(AAAA-AAAA)'!R120+'€20-xxxx(AAAA-AAAA)'!R120</f>
        <v>0</v>
      </c>
      <c r="Z120" s="168">
        <f>'EnC1_2017-22_DEAL_ONF_Animation'!S120+'EnC2_2018-22_FEDER_ONF_Conserv'!S120+'EnC3_2019-21_OFB-DEAL_ONF_Coli'!S120+'EnC4_2018-20_MTE_ONF_MIGBio'!S120+'EnC5_2020_DEAL_Titè_IPA Desira'!S120+'Sol1_2018_DEAL_ONF_Lutte IC DSD'!S120+'Sol2_2019_DEAL_ONF_Lutte IC'!S120+'€8-xxxx(AAAA-AAAA)'!S120+'€9-xxxx(AAAA-AAAA)'!S120+'€10-xxxx(AAAA-AAAA)'!S120+'€11-xxxx(AAAA-AAAA)'!S120+'€12-xxxx(AAAA-AAAA)'!S120+'€13-xxxx(AAAA-AAAA)'!S120+'€14-xxxx(AAAA-AAAA)'!S120+'€15-xxxx(AAAA-AAAA)'!S120+'€16-xxxx(AAAA-AAAA)'!S120+'€17-xxxx(AAAA-AAAA)'!S120+'€18-xxxx(AAAA-AAAA)'!S120+'€19-xxxx(AAAA-AAAA)'!S120+'€20-xxxx(AAAA-AAAA)'!S120</f>
        <v>0</v>
      </c>
      <c r="AA120" s="625">
        <f>'EnC1_2017-22_DEAL_ONF_Animation'!T120+'EnC2_2018-22_FEDER_ONF_Conserv'!T120+'EnC3_2019-21_OFB-DEAL_ONF_Coli'!T120+'EnC4_2018-20_MTE_ONF_MIGBio'!T120+'EnC5_2020_DEAL_Titè_IPA Desira'!T120+'Sol1_2018_DEAL_ONF_Lutte IC DSD'!T120+'Sol2_2019_DEAL_ONF_Lutte IC'!T120+'€8-xxxx(AAAA-AAAA)'!T120+'€9-xxxx(AAAA-AAAA)'!T120+'€10-xxxx(AAAA-AAAA)'!T120+'€11-xxxx(AAAA-AAAA)'!T120+'€12-xxxx(AAAA-AAAA)'!T120+'€13-xxxx(AAAA-AAAA)'!T120+'€14-xxxx(AAAA-AAAA)'!T120+'€15-xxxx(AAAA-AAAA)'!T120+'€16-xxxx(AAAA-AAAA)'!T120+'€17-xxxx(AAAA-AAAA)'!T120+'€18-xxxx(AAAA-AAAA)'!T120+'€19-xxxx(AAAA-AAAA)'!T120+'€20-xxxx(AAAA-AAAA)'!T120</f>
        <v>-10000</v>
      </c>
      <c r="AB120" s="626">
        <f>'EnC1_2017-22_DEAL_ONF_Animation'!U120+'EnC2_2018-22_FEDER_ONF_Conserv'!U120+'EnC3_2019-21_OFB-DEAL_ONF_Coli'!U120+'EnC4_2018-20_MTE_ONF_MIGBio'!U120+'EnC5_2020_DEAL_Titè_IPA Desira'!U120+'Sol1_2018_DEAL_ONF_Lutte IC DSD'!U120+'Sol2_2019_DEAL_ONF_Lutte IC'!U120+'€8-xxxx(AAAA-AAAA)'!U120+'€9-xxxx(AAAA-AAAA)'!U120+'€10-xxxx(AAAA-AAAA)'!U120+'€11-xxxx(AAAA-AAAA)'!U120+'€12-xxxx(AAAA-AAAA)'!U120+'€13-xxxx(AAAA-AAAA)'!U120+'€14-xxxx(AAAA-AAAA)'!U120+'€15-xxxx(AAAA-AAAA)'!U120+'€16-xxxx(AAAA-AAAA)'!U120+'€17-xxxx(AAAA-AAAA)'!U120+'€18-xxxx(AAAA-AAAA)'!U120+'€19-xxxx(AAAA-AAAA)'!U120+'€20-xxxx(AAAA-AAAA)'!U120</f>
        <v>-2000</v>
      </c>
      <c r="AC120" s="627">
        <f>'EnC1_2017-22_DEAL_ONF_Animation'!V120+'EnC2_2018-22_FEDER_ONF_Conserv'!V120+'EnC3_2019-21_OFB-DEAL_ONF_Coli'!V120+'EnC4_2018-20_MTE_ONF_MIGBio'!V120+'EnC5_2020_DEAL_Titè_IPA Desira'!V120+'Sol1_2018_DEAL_ONF_Lutte IC DSD'!V120+'Sol2_2019_DEAL_ONF_Lutte IC'!V120+'€8-xxxx(AAAA-AAAA)'!V120+'€9-xxxx(AAAA-AAAA)'!V120+'€10-xxxx(AAAA-AAAA)'!V120+'€11-xxxx(AAAA-AAAA)'!V120+'€12-xxxx(AAAA-AAAA)'!V120+'€13-xxxx(AAAA-AAAA)'!V120+'€14-xxxx(AAAA-AAAA)'!V120+'€15-xxxx(AAAA-AAAA)'!V120+'€16-xxxx(AAAA-AAAA)'!V120+'€17-xxxx(AAAA-AAAA)'!V120+'€18-xxxx(AAAA-AAAA)'!V120+'€19-xxxx(AAAA-AAAA)'!V120+'€20-xxxx(AAAA-AAAA)'!V120</f>
        <v>-2000</v>
      </c>
      <c r="AD120" s="627">
        <f>'EnC1_2017-22_DEAL_ONF_Animation'!W120+'EnC2_2018-22_FEDER_ONF_Conserv'!W120+'EnC3_2019-21_OFB-DEAL_ONF_Coli'!W120+'EnC4_2018-20_MTE_ONF_MIGBio'!W120+'EnC5_2020_DEAL_Titè_IPA Desira'!W120+'Sol1_2018_DEAL_ONF_Lutte IC DSD'!W120+'Sol2_2019_DEAL_ONF_Lutte IC'!W120+'€8-xxxx(AAAA-AAAA)'!W120+'€9-xxxx(AAAA-AAAA)'!W120+'€10-xxxx(AAAA-AAAA)'!W120+'€11-xxxx(AAAA-AAAA)'!W120+'€12-xxxx(AAAA-AAAA)'!W120+'€13-xxxx(AAAA-AAAA)'!W120+'€14-xxxx(AAAA-AAAA)'!W120+'€15-xxxx(AAAA-AAAA)'!W120+'€16-xxxx(AAAA-AAAA)'!W120+'€17-xxxx(AAAA-AAAA)'!W120+'€18-xxxx(AAAA-AAAA)'!W120+'€19-xxxx(AAAA-AAAA)'!W120+'€20-xxxx(AAAA-AAAA)'!W120</f>
        <v>-2000</v>
      </c>
      <c r="AE120" s="627">
        <f>'EnC1_2017-22_DEAL_ONF_Animation'!X120+'EnC2_2018-22_FEDER_ONF_Conserv'!X120+'EnC3_2019-21_OFB-DEAL_ONF_Coli'!X120+'EnC4_2018-20_MTE_ONF_MIGBio'!X120+'EnC5_2020_DEAL_Titè_IPA Desira'!X120+'Sol1_2018_DEAL_ONF_Lutte IC DSD'!X120+'Sol2_2019_DEAL_ONF_Lutte IC'!X120+'€8-xxxx(AAAA-AAAA)'!X120+'€9-xxxx(AAAA-AAAA)'!X120+'€10-xxxx(AAAA-AAAA)'!X120+'€11-xxxx(AAAA-AAAA)'!X120+'€12-xxxx(AAAA-AAAA)'!X120+'€13-xxxx(AAAA-AAAA)'!X120+'€14-xxxx(AAAA-AAAA)'!X120+'€15-xxxx(AAAA-AAAA)'!X120+'€16-xxxx(AAAA-AAAA)'!X120+'€17-xxxx(AAAA-AAAA)'!X120+'€18-xxxx(AAAA-AAAA)'!X120+'€19-xxxx(AAAA-AAAA)'!X120+'€20-xxxx(AAAA-AAAA)'!X120</f>
        <v>-2000</v>
      </c>
      <c r="AF120" s="628">
        <f>'EnC1_2017-22_DEAL_ONF_Animation'!Y120+'EnC2_2018-22_FEDER_ONF_Conserv'!Y120+'EnC3_2019-21_OFB-DEAL_ONF_Coli'!Y120+'EnC4_2018-20_MTE_ONF_MIGBio'!Y120+'EnC5_2020_DEAL_Titè_IPA Desira'!Y120+'Sol1_2018_DEAL_ONF_Lutte IC DSD'!Y120+'Sol2_2019_DEAL_ONF_Lutte IC'!Y120+'€8-xxxx(AAAA-AAAA)'!Y120+'€9-xxxx(AAAA-AAAA)'!Y120+'€10-xxxx(AAAA-AAAA)'!Y120+'€11-xxxx(AAAA-AAAA)'!Y120+'€12-xxxx(AAAA-AAAA)'!Y120+'€13-xxxx(AAAA-AAAA)'!Y120+'€14-xxxx(AAAA-AAAA)'!Y120+'€15-xxxx(AAAA-AAAA)'!Y120+'€16-xxxx(AAAA-AAAA)'!Y120+'€17-xxxx(AAAA-AAAA)'!Y120+'€18-xxxx(AAAA-AAAA)'!Y120+'€19-xxxx(AAAA-AAAA)'!Y120+'€20-xxxx(AAAA-AAAA)'!Y120</f>
        <v>-2000</v>
      </c>
      <c r="AG120" s="629">
        <f t="shared" si="103"/>
        <v>10000</v>
      </c>
      <c r="AH120" s="630">
        <f t="shared" si="104"/>
        <v>2000</v>
      </c>
      <c r="AI120" s="619">
        <f t="shared" si="105"/>
        <v>2000</v>
      </c>
      <c r="AJ120" s="619">
        <f t="shared" si="106"/>
        <v>2000</v>
      </c>
      <c r="AK120" s="619">
        <f t="shared" si="107"/>
        <v>2000</v>
      </c>
      <c r="AL120" s="682">
        <f t="shared" si="108"/>
        <v>2000</v>
      </c>
      <c r="AM120" s="632">
        <f t="shared" si="109"/>
        <v>0</v>
      </c>
      <c r="AN120" s="687">
        <f t="shared" si="110"/>
        <v>0</v>
      </c>
      <c r="AO120" s="619">
        <f t="shared" si="111"/>
        <v>0</v>
      </c>
      <c r="AP120" s="619">
        <f t="shared" si="112"/>
        <v>0</v>
      </c>
      <c r="AQ120" s="619">
        <f t="shared" si="113"/>
        <v>0</v>
      </c>
      <c r="AR120" s="624">
        <f t="shared" si="114"/>
        <v>0</v>
      </c>
      <c r="AS120" s="270"/>
      <c r="AT120" s="28"/>
      <c r="AU120" s="28"/>
    </row>
    <row r="121" spans="1:47" s="38" customFormat="1" ht="14">
      <c r="A121" s="26"/>
      <c r="B121" s="1116"/>
      <c r="C121" s="1231"/>
      <c r="D121" s="1119" t="s">
        <v>48</v>
      </c>
      <c r="E121" s="1128" t="s">
        <v>76</v>
      </c>
      <c r="F121" s="1125">
        <v>1</v>
      </c>
      <c r="G121" s="496" t="s">
        <v>106</v>
      </c>
      <c r="H121" s="157">
        <f>150000/2</f>
        <v>75000</v>
      </c>
      <c r="I121" s="158">
        <f>150000/5/2</f>
        <v>15000</v>
      </c>
      <c r="J121" s="169">
        <f>150000/5/2</f>
        <v>15000</v>
      </c>
      <c r="K121" s="169">
        <f>150000/5/2</f>
        <v>15000</v>
      </c>
      <c r="L121" s="169">
        <f>150000/5/2</f>
        <v>15000</v>
      </c>
      <c r="M121" s="499">
        <f>150000/5/2</f>
        <v>15000</v>
      </c>
      <c r="N121" s="496" t="s">
        <v>106</v>
      </c>
      <c r="O121" s="206">
        <f>'EnC1_2017-22_DEAL_ONF_Animation'!H121+'EnC2_2018-22_FEDER_ONF_Conserv'!H121+'EnC3_2019-21_OFB-DEAL_ONF_Coli'!H121+'EnC4_2018-20_MTE_ONF_MIGBio'!H121+'EnC5_2020_DEAL_Titè_IPA Desira'!H121+'Sol1_2018_DEAL_ONF_Lutte IC DSD'!H121+'Sol2_2019_DEAL_ONF_Lutte IC'!H121+'€8-xxxx(AAAA-AAAA)'!H121+'€9-xxxx(AAAA-AAAA)'!H121+'€10-xxxx(AAAA-AAAA)'!H121+'€11-xxxx(AAAA-AAAA)'!H121+'€12-xxxx(AAAA-AAAA)'!H121+'€13-xxxx(AAAA-AAAA)'!H121+'€14-xxxx(AAAA-AAAA)'!H121+'€15-xxxx(AAAA-AAAA)'!H121+'€16-xxxx(AAAA-AAAA)'!H121+'€17-xxxx(AAAA-AAAA)'!H121+'€18-xxxx(AAAA-AAAA)'!H121+'€19-xxxx(AAAA-AAAA)'!H121+'€20-xxxx(AAAA-AAAA)'!H121</f>
        <v>116400</v>
      </c>
      <c r="P121" s="207">
        <f>'EnC1_2017-22_DEAL_ONF_Animation'!I121+'EnC2_2018-22_FEDER_ONF_Conserv'!I121+'EnC3_2019-21_OFB-DEAL_ONF_Coli'!I121+'EnC4_2018-20_MTE_ONF_MIGBio'!I121+'EnC5_2020_DEAL_Titè_IPA Desira'!I121+'Sol1_2018_DEAL_ONF_Lutte IC DSD'!I121+'Sol2_2019_DEAL_ONF_Lutte IC'!I121+'€8-xxxx(AAAA-AAAA)'!I121+'€9-xxxx(AAAA-AAAA)'!I121+'€10-xxxx(AAAA-AAAA)'!I121+'€11-xxxx(AAAA-AAAA)'!I121+'€12-xxxx(AAAA-AAAA)'!I121+'€13-xxxx(AAAA-AAAA)'!I121+'€14-xxxx(AAAA-AAAA)'!I121+'€15-xxxx(AAAA-AAAA)'!I121+'€16-xxxx(AAAA-AAAA)'!I121+'€17-xxxx(AAAA-AAAA)'!I121+'€18-xxxx(AAAA-AAAA)'!I121+'€19-xxxx(AAAA-AAAA)'!I121+'€20-xxxx(AAAA-AAAA)'!I121</f>
        <v>23280</v>
      </c>
      <c r="Q121" s="215">
        <f>'EnC1_2017-22_DEAL_ONF_Animation'!J121+'EnC2_2018-22_FEDER_ONF_Conserv'!J121+'EnC3_2019-21_OFB-DEAL_ONF_Coli'!J121+'EnC4_2018-20_MTE_ONF_MIGBio'!J121+'EnC5_2020_DEAL_Titè_IPA Desira'!J121+'Sol1_2018_DEAL_ONF_Lutte IC DSD'!J121+'Sol2_2019_DEAL_ONF_Lutte IC'!J121+'€8-xxxx(AAAA-AAAA)'!J121+'€9-xxxx(AAAA-AAAA)'!J121+'€10-xxxx(AAAA-AAAA)'!J121+'€11-xxxx(AAAA-AAAA)'!J121+'€12-xxxx(AAAA-AAAA)'!J121+'€13-xxxx(AAAA-AAAA)'!J121+'€14-xxxx(AAAA-AAAA)'!J121+'€15-xxxx(AAAA-AAAA)'!J121+'€16-xxxx(AAAA-AAAA)'!J121+'€17-xxxx(AAAA-AAAA)'!J121+'€18-xxxx(AAAA-AAAA)'!J121+'€19-xxxx(AAAA-AAAA)'!J121+'€20-xxxx(AAAA-AAAA)'!J121</f>
        <v>23280</v>
      </c>
      <c r="R121" s="215">
        <f>'EnC1_2017-22_DEAL_ONF_Animation'!K121+'EnC2_2018-22_FEDER_ONF_Conserv'!K121+'EnC3_2019-21_OFB-DEAL_ONF_Coli'!K121+'EnC4_2018-20_MTE_ONF_MIGBio'!K121+'EnC5_2020_DEAL_Titè_IPA Desira'!K121+'Sol1_2018_DEAL_ONF_Lutte IC DSD'!K121+'Sol2_2019_DEAL_ONF_Lutte IC'!K121+'€8-xxxx(AAAA-AAAA)'!K121+'€9-xxxx(AAAA-AAAA)'!K121+'€10-xxxx(AAAA-AAAA)'!K121+'€11-xxxx(AAAA-AAAA)'!K121+'€12-xxxx(AAAA-AAAA)'!K121+'€13-xxxx(AAAA-AAAA)'!K121+'€14-xxxx(AAAA-AAAA)'!K121+'€15-xxxx(AAAA-AAAA)'!K121+'€16-xxxx(AAAA-AAAA)'!K121+'€17-xxxx(AAAA-AAAA)'!K121+'€18-xxxx(AAAA-AAAA)'!K121+'€19-xxxx(AAAA-AAAA)'!K121+'€20-xxxx(AAAA-AAAA)'!K121</f>
        <v>23280</v>
      </c>
      <c r="S121" s="215">
        <f>'EnC1_2017-22_DEAL_ONF_Animation'!L121+'EnC2_2018-22_FEDER_ONF_Conserv'!L121+'EnC3_2019-21_OFB-DEAL_ONF_Coli'!L121+'EnC4_2018-20_MTE_ONF_MIGBio'!L121+'EnC5_2020_DEAL_Titè_IPA Desira'!L121+'Sol1_2018_DEAL_ONF_Lutte IC DSD'!L121+'Sol2_2019_DEAL_ONF_Lutte IC'!L121+'€8-xxxx(AAAA-AAAA)'!L121+'€9-xxxx(AAAA-AAAA)'!L121+'€10-xxxx(AAAA-AAAA)'!L121+'€11-xxxx(AAAA-AAAA)'!L121+'€12-xxxx(AAAA-AAAA)'!L121+'€13-xxxx(AAAA-AAAA)'!L121+'€14-xxxx(AAAA-AAAA)'!L121+'€15-xxxx(AAAA-AAAA)'!L121+'€16-xxxx(AAAA-AAAA)'!L121+'€17-xxxx(AAAA-AAAA)'!L121+'€18-xxxx(AAAA-AAAA)'!L121+'€19-xxxx(AAAA-AAAA)'!L121+'€20-xxxx(AAAA-AAAA)'!L121</f>
        <v>23280</v>
      </c>
      <c r="T121" s="216">
        <f>'EnC1_2017-22_DEAL_ONF_Animation'!M121+'EnC2_2018-22_FEDER_ONF_Conserv'!M121+'EnC3_2019-21_OFB-DEAL_ONF_Coli'!M121+'EnC4_2018-20_MTE_ONF_MIGBio'!M121+'EnC5_2020_DEAL_Titè_IPA Desira'!M121+'Sol1_2018_DEAL_ONF_Lutte IC DSD'!M121+'Sol2_2019_DEAL_ONF_Lutte IC'!M121+'€8-xxxx(AAAA-AAAA)'!M121+'€9-xxxx(AAAA-AAAA)'!M121+'€10-xxxx(AAAA-AAAA)'!M121+'€11-xxxx(AAAA-AAAA)'!M121+'€12-xxxx(AAAA-AAAA)'!M121+'€13-xxxx(AAAA-AAAA)'!M121+'€14-xxxx(AAAA-AAAA)'!M121+'€15-xxxx(AAAA-AAAA)'!M121+'€16-xxxx(AAAA-AAAA)'!M121+'€17-xxxx(AAAA-AAAA)'!M121+'€18-xxxx(AAAA-AAAA)'!M121+'€19-xxxx(AAAA-AAAA)'!M121+'€20-xxxx(AAAA-AAAA)'!M121</f>
        <v>23280</v>
      </c>
      <c r="U121" s="206">
        <f>'EnC1_2017-22_DEAL_ONF_Animation'!N121+'EnC2_2018-22_FEDER_ONF_Conserv'!N121+'EnC3_2019-21_OFB-DEAL_ONF_Coli'!N121+'EnC4_2018-20_MTE_ONF_MIGBio'!N121+'EnC5_2020_DEAL_Titè_IPA Desira'!N121+'Sol1_2018_DEAL_ONF_Lutte IC DSD'!N121+'Sol2_2019_DEAL_ONF_Lutte IC'!N121+'€8-xxxx(AAAA-AAAA)'!N121+'€9-xxxx(AAAA-AAAA)'!N121+'€10-xxxx(AAAA-AAAA)'!N121+'€11-xxxx(AAAA-AAAA)'!N121+'€12-xxxx(AAAA-AAAA)'!N121+'€13-xxxx(AAAA-AAAA)'!N121+'€14-xxxx(AAAA-AAAA)'!N121+'€15-xxxx(AAAA-AAAA)'!N121+'€16-xxxx(AAAA-AAAA)'!N121+'€17-xxxx(AAAA-AAAA)'!N121+'€18-xxxx(AAAA-AAAA)'!N121+'€19-xxxx(AAAA-AAAA)'!N121+'€20-xxxx(AAAA-AAAA)'!N121</f>
        <v>3701.605</v>
      </c>
      <c r="V121" s="207">
        <f>'EnC1_2017-22_DEAL_ONF_Animation'!O121+'EnC2_2018-22_FEDER_ONF_Conserv'!O121+'EnC3_2019-21_OFB-DEAL_ONF_Coli'!O121+'EnC4_2018-20_MTE_ONF_MIGBio'!O121+'EnC5_2020_DEAL_Titè_IPA Desira'!O121+'Sol1_2018_DEAL_ONF_Lutte IC DSD'!O121+'Sol2_2019_DEAL_ONF_Lutte IC'!O121+'€8-xxxx(AAAA-AAAA)'!O121+'€9-xxxx(AAAA-AAAA)'!O121+'€10-xxxx(AAAA-AAAA)'!O121+'€11-xxxx(AAAA-AAAA)'!O121+'€12-xxxx(AAAA-AAAA)'!O121+'€13-xxxx(AAAA-AAAA)'!O121+'€14-xxxx(AAAA-AAAA)'!O121+'€15-xxxx(AAAA-AAAA)'!O121+'€16-xxxx(AAAA-AAAA)'!O121+'€17-xxxx(AAAA-AAAA)'!O121+'€18-xxxx(AAAA-AAAA)'!O121+'€19-xxxx(AAAA-AAAA)'!O121+'€20-xxxx(AAAA-AAAA)'!O121</f>
        <v>450</v>
      </c>
      <c r="W121" s="215">
        <f>'EnC1_2017-22_DEAL_ONF_Animation'!P121+'EnC2_2018-22_FEDER_ONF_Conserv'!P121+'EnC3_2019-21_OFB-DEAL_ONF_Coli'!P121+'EnC4_2018-20_MTE_ONF_MIGBio'!P121+'EnC5_2020_DEAL_Titè_IPA Desira'!P121+'Sol1_2018_DEAL_ONF_Lutte IC DSD'!P121+'Sol2_2019_DEAL_ONF_Lutte IC'!P121+'€8-xxxx(AAAA-AAAA)'!P121+'€9-xxxx(AAAA-AAAA)'!P121+'€10-xxxx(AAAA-AAAA)'!P121+'€11-xxxx(AAAA-AAAA)'!P121+'€12-xxxx(AAAA-AAAA)'!P121+'€13-xxxx(AAAA-AAAA)'!P121+'€14-xxxx(AAAA-AAAA)'!P121+'€15-xxxx(AAAA-AAAA)'!P121+'€16-xxxx(AAAA-AAAA)'!P121+'€17-xxxx(AAAA-AAAA)'!P121+'€18-xxxx(AAAA-AAAA)'!P121+'€19-xxxx(AAAA-AAAA)'!P121+'€20-xxxx(AAAA-AAAA)'!P121</f>
        <v>240</v>
      </c>
      <c r="X121" s="215">
        <f>'EnC1_2017-22_DEAL_ONF_Animation'!Q121+'EnC2_2018-22_FEDER_ONF_Conserv'!Q121+'EnC3_2019-21_OFB-DEAL_ONF_Coli'!Q121+'EnC4_2018-20_MTE_ONF_MIGBio'!Q121+'EnC5_2020_DEAL_Titè_IPA Desira'!Q121+'Sol1_2018_DEAL_ONF_Lutte IC DSD'!Q121+'Sol2_2019_DEAL_ONF_Lutte IC'!Q121+'€8-xxxx(AAAA-AAAA)'!Q121+'€9-xxxx(AAAA-AAAA)'!Q121+'€10-xxxx(AAAA-AAAA)'!Q121+'€11-xxxx(AAAA-AAAA)'!Q121+'€12-xxxx(AAAA-AAAA)'!Q121+'€13-xxxx(AAAA-AAAA)'!Q121+'€14-xxxx(AAAA-AAAA)'!Q121+'€15-xxxx(AAAA-AAAA)'!Q121+'€16-xxxx(AAAA-AAAA)'!Q121+'€17-xxxx(AAAA-AAAA)'!Q121+'€18-xxxx(AAAA-AAAA)'!Q121+'€19-xxxx(AAAA-AAAA)'!Q121+'€20-xxxx(AAAA-AAAA)'!Q121</f>
        <v>3011.605</v>
      </c>
      <c r="Y121" s="215">
        <f>'EnC1_2017-22_DEAL_ONF_Animation'!R121+'EnC2_2018-22_FEDER_ONF_Conserv'!R121+'EnC3_2019-21_OFB-DEAL_ONF_Coli'!R121+'EnC4_2018-20_MTE_ONF_MIGBio'!R121+'EnC5_2020_DEAL_Titè_IPA Desira'!R121+'Sol1_2018_DEAL_ONF_Lutte IC DSD'!R121+'Sol2_2019_DEAL_ONF_Lutte IC'!R121+'€8-xxxx(AAAA-AAAA)'!R121+'€9-xxxx(AAAA-AAAA)'!R121+'€10-xxxx(AAAA-AAAA)'!R121+'€11-xxxx(AAAA-AAAA)'!R121+'€12-xxxx(AAAA-AAAA)'!R121+'€13-xxxx(AAAA-AAAA)'!R121+'€14-xxxx(AAAA-AAAA)'!R121+'€15-xxxx(AAAA-AAAA)'!R121+'€16-xxxx(AAAA-AAAA)'!R121+'€17-xxxx(AAAA-AAAA)'!R121+'€18-xxxx(AAAA-AAAA)'!R121+'€19-xxxx(AAAA-AAAA)'!R121+'€20-xxxx(AAAA-AAAA)'!R121</f>
        <v>0</v>
      </c>
      <c r="Z121" s="217">
        <f>'EnC1_2017-22_DEAL_ONF_Animation'!S121+'EnC2_2018-22_FEDER_ONF_Conserv'!S121+'EnC3_2019-21_OFB-DEAL_ONF_Coli'!S121+'EnC4_2018-20_MTE_ONF_MIGBio'!S121+'EnC5_2020_DEAL_Titè_IPA Desira'!S121+'Sol1_2018_DEAL_ONF_Lutte IC DSD'!S121+'Sol2_2019_DEAL_ONF_Lutte IC'!S121+'€8-xxxx(AAAA-AAAA)'!S121+'€9-xxxx(AAAA-AAAA)'!S121+'€10-xxxx(AAAA-AAAA)'!S121+'€11-xxxx(AAAA-AAAA)'!S121+'€12-xxxx(AAAA-AAAA)'!S121+'€13-xxxx(AAAA-AAAA)'!S121+'€14-xxxx(AAAA-AAAA)'!S121+'€15-xxxx(AAAA-AAAA)'!S121+'€16-xxxx(AAAA-AAAA)'!S121+'€17-xxxx(AAAA-AAAA)'!S121+'€18-xxxx(AAAA-AAAA)'!S121+'€19-xxxx(AAAA-AAAA)'!S121+'€20-xxxx(AAAA-AAAA)'!S121</f>
        <v>0</v>
      </c>
      <c r="AA121" s="609">
        <f>'EnC1_2017-22_DEAL_ONF_Animation'!T121+'EnC2_2018-22_FEDER_ONF_Conserv'!T121+'EnC3_2019-21_OFB-DEAL_ONF_Coli'!T121+'EnC4_2018-20_MTE_ONF_MIGBio'!T121+'EnC5_2020_DEAL_Titè_IPA Desira'!T121+'Sol1_2018_DEAL_ONF_Lutte IC DSD'!T121+'Sol2_2019_DEAL_ONF_Lutte IC'!T121+'€8-xxxx(AAAA-AAAA)'!T121+'€9-xxxx(AAAA-AAAA)'!T121+'€10-xxxx(AAAA-AAAA)'!T121+'€11-xxxx(AAAA-AAAA)'!T121+'€12-xxxx(AAAA-AAAA)'!T121+'€13-xxxx(AAAA-AAAA)'!T121+'€14-xxxx(AAAA-AAAA)'!T121+'€15-xxxx(AAAA-AAAA)'!T121+'€16-xxxx(AAAA-AAAA)'!T121+'€17-xxxx(AAAA-AAAA)'!T121+'€18-xxxx(AAAA-AAAA)'!T121+'€19-xxxx(AAAA-AAAA)'!T121+'€20-xxxx(AAAA-AAAA)'!T121</f>
        <v>-112698.395</v>
      </c>
      <c r="AB121" s="610">
        <f>'EnC1_2017-22_DEAL_ONF_Animation'!U121+'EnC2_2018-22_FEDER_ONF_Conserv'!U121+'EnC3_2019-21_OFB-DEAL_ONF_Coli'!U121+'EnC4_2018-20_MTE_ONF_MIGBio'!U121+'EnC5_2020_DEAL_Titè_IPA Desira'!U121+'Sol1_2018_DEAL_ONF_Lutte IC DSD'!U121+'Sol2_2019_DEAL_ONF_Lutte IC'!U121+'€8-xxxx(AAAA-AAAA)'!U121+'€9-xxxx(AAAA-AAAA)'!U121+'€10-xxxx(AAAA-AAAA)'!U121+'€11-xxxx(AAAA-AAAA)'!U121+'€12-xxxx(AAAA-AAAA)'!U121+'€13-xxxx(AAAA-AAAA)'!U121+'€14-xxxx(AAAA-AAAA)'!U121+'€15-xxxx(AAAA-AAAA)'!U121+'€16-xxxx(AAAA-AAAA)'!U121+'€17-xxxx(AAAA-AAAA)'!U121+'€18-xxxx(AAAA-AAAA)'!U121+'€19-xxxx(AAAA-AAAA)'!U121+'€20-xxxx(AAAA-AAAA)'!U121</f>
        <v>-22830</v>
      </c>
      <c r="AC121" s="634">
        <f>'EnC1_2017-22_DEAL_ONF_Animation'!V121+'EnC2_2018-22_FEDER_ONF_Conserv'!V121+'EnC3_2019-21_OFB-DEAL_ONF_Coli'!V121+'EnC4_2018-20_MTE_ONF_MIGBio'!V121+'EnC5_2020_DEAL_Titè_IPA Desira'!V121+'Sol1_2018_DEAL_ONF_Lutte IC DSD'!V121+'Sol2_2019_DEAL_ONF_Lutte IC'!V121+'€8-xxxx(AAAA-AAAA)'!V121+'€9-xxxx(AAAA-AAAA)'!V121+'€10-xxxx(AAAA-AAAA)'!V121+'€11-xxxx(AAAA-AAAA)'!V121+'€12-xxxx(AAAA-AAAA)'!V121+'€13-xxxx(AAAA-AAAA)'!V121+'€14-xxxx(AAAA-AAAA)'!V121+'€15-xxxx(AAAA-AAAA)'!V121+'€16-xxxx(AAAA-AAAA)'!V121+'€17-xxxx(AAAA-AAAA)'!V121+'€18-xxxx(AAAA-AAAA)'!V121+'€19-xxxx(AAAA-AAAA)'!V121+'€20-xxxx(AAAA-AAAA)'!V121</f>
        <v>-23040</v>
      </c>
      <c r="AD121" s="634">
        <f>'EnC1_2017-22_DEAL_ONF_Animation'!W121+'EnC2_2018-22_FEDER_ONF_Conserv'!W121+'EnC3_2019-21_OFB-DEAL_ONF_Coli'!W121+'EnC4_2018-20_MTE_ONF_MIGBio'!W121+'EnC5_2020_DEAL_Titè_IPA Desira'!W121+'Sol1_2018_DEAL_ONF_Lutte IC DSD'!W121+'Sol2_2019_DEAL_ONF_Lutte IC'!W121+'€8-xxxx(AAAA-AAAA)'!W121+'€9-xxxx(AAAA-AAAA)'!W121+'€10-xxxx(AAAA-AAAA)'!W121+'€11-xxxx(AAAA-AAAA)'!W121+'€12-xxxx(AAAA-AAAA)'!W121+'€13-xxxx(AAAA-AAAA)'!W121+'€14-xxxx(AAAA-AAAA)'!W121+'€15-xxxx(AAAA-AAAA)'!W121+'€16-xxxx(AAAA-AAAA)'!W121+'€17-xxxx(AAAA-AAAA)'!W121+'€18-xxxx(AAAA-AAAA)'!W121+'€19-xxxx(AAAA-AAAA)'!W121+'€20-xxxx(AAAA-AAAA)'!W121</f>
        <v>-20268.395</v>
      </c>
      <c r="AE121" s="634">
        <f>'EnC1_2017-22_DEAL_ONF_Animation'!X121+'EnC2_2018-22_FEDER_ONF_Conserv'!X121+'EnC3_2019-21_OFB-DEAL_ONF_Coli'!X121+'EnC4_2018-20_MTE_ONF_MIGBio'!X121+'EnC5_2020_DEAL_Titè_IPA Desira'!X121+'Sol1_2018_DEAL_ONF_Lutte IC DSD'!X121+'Sol2_2019_DEAL_ONF_Lutte IC'!X121+'€8-xxxx(AAAA-AAAA)'!X121+'€9-xxxx(AAAA-AAAA)'!X121+'€10-xxxx(AAAA-AAAA)'!X121+'€11-xxxx(AAAA-AAAA)'!X121+'€12-xxxx(AAAA-AAAA)'!X121+'€13-xxxx(AAAA-AAAA)'!X121+'€14-xxxx(AAAA-AAAA)'!X121+'€15-xxxx(AAAA-AAAA)'!X121+'€16-xxxx(AAAA-AAAA)'!X121+'€17-xxxx(AAAA-AAAA)'!X121+'€18-xxxx(AAAA-AAAA)'!X121+'€19-xxxx(AAAA-AAAA)'!X121+'€20-xxxx(AAAA-AAAA)'!X121</f>
        <v>-23280</v>
      </c>
      <c r="AF121" s="635">
        <f>'EnC1_2017-22_DEAL_ONF_Animation'!Y121+'EnC2_2018-22_FEDER_ONF_Conserv'!Y121+'EnC3_2019-21_OFB-DEAL_ONF_Coli'!Y121+'EnC4_2018-20_MTE_ONF_MIGBio'!Y121+'EnC5_2020_DEAL_Titè_IPA Desira'!Y121+'Sol1_2018_DEAL_ONF_Lutte IC DSD'!Y121+'Sol2_2019_DEAL_ONF_Lutte IC'!Y121+'€8-xxxx(AAAA-AAAA)'!Y121+'€9-xxxx(AAAA-AAAA)'!Y121+'€10-xxxx(AAAA-AAAA)'!Y121+'€11-xxxx(AAAA-AAAA)'!Y121+'€12-xxxx(AAAA-AAAA)'!Y121+'€13-xxxx(AAAA-AAAA)'!Y121+'€14-xxxx(AAAA-AAAA)'!Y121+'€15-xxxx(AAAA-AAAA)'!Y121+'€16-xxxx(AAAA-AAAA)'!Y121+'€17-xxxx(AAAA-AAAA)'!Y121+'€18-xxxx(AAAA-AAAA)'!Y121+'€19-xxxx(AAAA-AAAA)'!Y121+'€20-xxxx(AAAA-AAAA)'!Y121</f>
        <v>-23280</v>
      </c>
      <c r="AG121" s="613">
        <f t="shared" si="103"/>
        <v>41400</v>
      </c>
      <c r="AH121" s="614">
        <f t="shared" si="104"/>
        <v>8280</v>
      </c>
      <c r="AI121" s="636">
        <f t="shared" si="105"/>
        <v>8280</v>
      </c>
      <c r="AJ121" s="636">
        <f t="shared" si="106"/>
        <v>8280</v>
      </c>
      <c r="AK121" s="636">
        <f t="shared" si="107"/>
        <v>8280</v>
      </c>
      <c r="AL121" s="637">
        <f t="shared" si="108"/>
        <v>8280</v>
      </c>
      <c r="AM121" s="615">
        <f t="shared" si="109"/>
        <v>-71298.395000000004</v>
      </c>
      <c r="AN121" s="685">
        <f t="shared" si="110"/>
        <v>-14550</v>
      </c>
      <c r="AO121" s="636">
        <f t="shared" si="111"/>
        <v>-14760</v>
      </c>
      <c r="AP121" s="636">
        <f t="shared" si="112"/>
        <v>-11988.395</v>
      </c>
      <c r="AQ121" s="636">
        <f t="shared" si="113"/>
        <v>-15000</v>
      </c>
      <c r="AR121" s="638">
        <f t="shared" si="114"/>
        <v>-15000</v>
      </c>
      <c r="AS121" s="270"/>
      <c r="AT121" s="28"/>
      <c r="AU121" s="28"/>
    </row>
    <row r="122" spans="1:47" s="38" customFormat="1" ht="14">
      <c r="A122" s="26"/>
      <c r="B122" s="1116"/>
      <c r="C122" s="1231"/>
      <c r="D122" s="1119"/>
      <c r="E122" s="1122"/>
      <c r="F122" s="1125"/>
      <c r="G122" s="497" t="s">
        <v>108</v>
      </c>
      <c r="H122" s="161"/>
      <c r="I122" s="162"/>
      <c r="J122" s="170"/>
      <c r="K122" s="170"/>
      <c r="L122" s="170"/>
      <c r="M122" s="500"/>
      <c r="N122" s="497" t="s">
        <v>108</v>
      </c>
      <c r="O122" s="209">
        <f>'EnC1_2017-22_DEAL_ONF_Animation'!H122+'EnC2_2018-22_FEDER_ONF_Conserv'!H122+'EnC3_2019-21_OFB-DEAL_ONF_Coli'!H122+'EnC4_2018-20_MTE_ONF_MIGBio'!H122+'EnC5_2020_DEAL_Titè_IPA Desira'!H122+'Sol1_2018_DEAL_ONF_Lutte IC DSD'!H122+'Sol2_2019_DEAL_ONF_Lutte IC'!H122+'€8-xxxx(AAAA-AAAA)'!H122+'€9-xxxx(AAAA-AAAA)'!H122+'€10-xxxx(AAAA-AAAA)'!H122+'€11-xxxx(AAAA-AAAA)'!H122+'€12-xxxx(AAAA-AAAA)'!H122+'€13-xxxx(AAAA-AAAA)'!H122+'€14-xxxx(AAAA-AAAA)'!H122+'€15-xxxx(AAAA-AAAA)'!H122+'€16-xxxx(AAAA-AAAA)'!H122+'€17-xxxx(AAAA-AAAA)'!H122+'€18-xxxx(AAAA-AAAA)'!H122+'€19-xxxx(AAAA-AAAA)'!H122+'€20-xxxx(AAAA-AAAA)'!H122</f>
        <v>0</v>
      </c>
      <c r="P122" s="210">
        <f>'EnC1_2017-22_DEAL_ONF_Animation'!I122+'EnC2_2018-22_FEDER_ONF_Conserv'!I122+'EnC3_2019-21_OFB-DEAL_ONF_Coli'!I122+'EnC4_2018-20_MTE_ONF_MIGBio'!I122+'EnC5_2020_DEAL_Titè_IPA Desira'!I122+'Sol1_2018_DEAL_ONF_Lutte IC DSD'!I122+'Sol2_2019_DEAL_ONF_Lutte IC'!I122+'€8-xxxx(AAAA-AAAA)'!I122+'€9-xxxx(AAAA-AAAA)'!I122+'€10-xxxx(AAAA-AAAA)'!I122+'€11-xxxx(AAAA-AAAA)'!I122+'€12-xxxx(AAAA-AAAA)'!I122+'€13-xxxx(AAAA-AAAA)'!I122+'€14-xxxx(AAAA-AAAA)'!I122+'€15-xxxx(AAAA-AAAA)'!I122+'€16-xxxx(AAAA-AAAA)'!I122+'€17-xxxx(AAAA-AAAA)'!I122+'€18-xxxx(AAAA-AAAA)'!I122+'€19-xxxx(AAAA-AAAA)'!I122+'€20-xxxx(AAAA-AAAA)'!I122</f>
        <v>0</v>
      </c>
      <c r="Q122" s="218">
        <f>'EnC1_2017-22_DEAL_ONF_Animation'!J122+'EnC2_2018-22_FEDER_ONF_Conserv'!J122+'EnC3_2019-21_OFB-DEAL_ONF_Coli'!J122+'EnC4_2018-20_MTE_ONF_MIGBio'!J122+'EnC5_2020_DEAL_Titè_IPA Desira'!J122+'Sol1_2018_DEAL_ONF_Lutte IC DSD'!J122+'Sol2_2019_DEAL_ONF_Lutte IC'!J122+'€8-xxxx(AAAA-AAAA)'!J122+'€9-xxxx(AAAA-AAAA)'!J122+'€10-xxxx(AAAA-AAAA)'!J122+'€11-xxxx(AAAA-AAAA)'!J122+'€12-xxxx(AAAA-AAAA)'!J122+'€13-xxxx(AAAA-AAAA)'!J122+'€14-xxxx(AAAA-AAAA)'!J122+'€15-xxxx(AAAA-AAAA)'!J122+'€16-xxxx(AAAA-AAAA)'!J122+'€17-xxxx(AAAA-AAAA)'!J122+'€18-xxxx(AAAA-AAAA)'!J122+'€19-xxxx(AAAA-AAAA)'!J122+'€20-xxxx(AAAA-AAAA)'!J122</f>
        <v>0</v>
      </c>
      <c r="R122" s="218">
        <f>'EnC1_2017-22_DEAL_ONF_Animation'!K122+'EnC2_2018-22_FEDER_ONF_Conserv'!K122+'EnC3_2019-21_OFB-DEAL_ONF_Coli'!K122+'EnC4_2018-20_MTE_ONF_MIGBio'!K122+'EnC5_2020_DEAL_Titè_IPA Desira'!K122+'Sol1_2018_DEAL_ONF_Lutte IC DSD'!K122+'Sol2_2019_DEAL_ONF_Lutte IC'!K122+'€8-xxxx(AAAA-AAAA)'!K122+'€9-xxxx(AAAA-AAAA)'!K122+'€10-xxxx(AAAA-AAAA)'!K122+'€11-xxxx(AAAA-AAAA)'!K122+'€12-xxxx(AAAA-AAAA)'!K122+'€13-xxxx(AAAA-AAAA)'!K122+'€14-xxxx(AAAA-AAAA)'!K122+'€15-xxxx(AAAA-AAAA)'!K122+'€16-xxxx(AAAA-AAAA)'!K122+'€17-xxxx(AAAA-AAAA)'!K122+'€18-xxxx(AAAA-AAAA)'!K122+'€19-xxxx(AAAA-AAAA)'!K122+'€20-xxxx(AAAA-AAAA)'!K122</f>
        <v>0</v>
      </c>
      <c r="S122" s="218">
        <f>'EnC1_2017-22_DEAL_ONF_Animation'!L122+'EnC2_2018-22_FEDER_ONF_Conserv'!L122+'EnC3_2019-21_OFB-DEAL_ONF_Coli'!L122+'EnC4_2018-20_MTE_ONF_MIGBio'!L122+'EnC5_2020_DEAL_Titè_IPA Desira'!L122+'Sol1_2018_DEAL_ONF_Lutte IC DSD'!L122+'Sol2_2019_DEAL_ONF_Lutte IC'!L122+'€8-xxxx(AAAA-AAAA)'!L122+'€9-xxxx(AAAA-AAAA)'!L122+'€10-xxxx(AAAA-AAAA)'!L122+'€11-xxxx(AAAA-AAAA)'!L122+'€12-xxxx(AAAA-AAAA)'!L122+'€13-xxxx(AAAA-AAAA)'!L122+'€14-xxxx(AAAA-AAAA)'!L122+'€15-xxxx(AAAA-AAAA)'!L122+'€16-xxxx(AAAA-AAAA)'!L122+'€17-xxxx(AAAA-AAAA)'!L122+'€18-xxxx(AAAA-AAAA)'!L122+'€19-xxxx(AAAA-AAAA)'!L122+'€20-xxxx(AAAA-AAAA)'!L122</f>
        <v>0</v>
      </c>
      <c r="T122" s="219">
        <f>'EnC1_2017-22_DEAL_ONF_Animation'!M122+'EnC2_2018-22_FEDER_ONF_Conserv'!M122+'EnC3_2019-21_OFB-DEAL_ONF_Coli'!M122+'EnC4_2018-20_MTE_ONF_MIGBio'!M122+'EnC5_2020_DEAL_Titè_IPA Desira'!M122+'Sol1_2018_DEAL_ONF_Lutte IC DSD'!M122+'Sol2_2019_DEAL_ONF_Lutte IC'!M122+'€8-xxxx(AAAA-AAAA)'!M122+'€9-xxxx(AAAA-AAAA)'!M122+'€10-xxxx(AAAA-AAAA)'!M122+'€11-xxxx(AAAA-AAAA)'!M122+'€12-xxxx(AAAA-AAAA)'!M122+'€13-xxxx(AAAA-AAAA)'!M122+'€14-xxxx(AAAA-AAAA)'!M122+'€15-xxxx(AAAA-AAAA)'!M122+'€16-xxxx(AAAA-AAAA)'!M122+'€17-xxxx(AAAA-AAAA)'!M122+'€18-xxxx(AAAA-AAAA)'!M122+'€19-xxxx(AAAA-AAAA)'!M122+'€20-xxxx(AAAA-AAAA)'!M122</f>
        <v>0</v>
      </c>
      <c r="U122" s="209">
        <f>'EnC1_2017-22_DEAL_ONF_Animation'!N122+'EnC2_2018-22_FEDER_ONF_Conserv'!N122+'EnC3_2019-21_OFB-DEAL_ONF_Coli'!N122+'EnC4_2018-20_MTE_ONF_MIGBio'!N122+'EnC5_2020_DEAL_Titè_IPA Desira'!N122+'Sol1_2018_DEAL_ONF_Lutte IC DSD'!N122+'Sol2_2019_DEAL_ONF_Lutte IC'!N122+'€8-xxxx(AAAA-AAAA)'!N122+'€9-xxxx(AAAA-AAAA)'!N122+'€10-xxxx(AAAA-AAAA)'!N122+'€11-xxxx(AAAA-AAAA)'!N122+'€12-xxxx(AAAA-AAAA)'!N122+'€13-xxxx(AAAA-AAAA)'!N122+'€14-xxxx(AAAA-AAAA)'!N122+'€15-xxxx(AAAA-AAAA)'!N122+'€16-xxxx(AAAA-AAAA)'!N122+'€17-xxxx(AAAA-AAAA)'!N122+'€18-xxxx(AAAA-AAAA)'!N122+'€19-xxxx(AAAA-AAAA)'!N122+'€20-xxxx(AAAA-AAAA)'!N122</f>
        <v>0</v>
      </c>
      <c r="V122" s="210">
        <f>'EnC1_2017-22_DEAL_ONF_Animation'!O122+'EnC2_2018-22_FEDER_ONF_Conserv'!O122+'EnC3_2019-21_OFB-DEAL_ONF_Coli'!O122+'EnC4_2018-20_MTE_ONF_MIGBio'!O122+'EnC5_2020_DEAL_Titè_IPA Desira'!O122+'Sol1_2018_DEAL_ONF_Lutte IC DSD'!O122+'Sol2_2019_DEAL_ONF_Lutte IC'!O122+'€8-xxxx(AAAA-AAAA)'!O122+'€9-xxxx(AAAA-AAAA)'!O122+'€10-xxxx(AAAA-AAAA)'!O122+'€11-xxxx(AAAA-AAAA)'!O122+'€12-xxxx(AAAA-AAAA)'!O122+'€13-xxxx(AAAA-AAAA)'!O122+'€14-xxxx(AAAA-AAAA)'!O122+'€15-xxxx(AAAA-AAAA)'!O122+'€16-xxxx(AAAA-AAAA)'!O122+'€17-xxxx(AAAA-AAAA)'!O122+'€18-xxxx(AAAA-AAAA)'!O122+'€19-xxxx(AAAA-AAAA)'!O122+'€20-xxxx(AAAA-AAAA)'!O122</f>
        <v>0</v>
      </c>
      <c r="W122" s="218">
        <f>'EnC1_2017-22_DEAL_ONF_Animation'!P122+'EnC2_2018-22_FEDER_ONF_Conserv'!P122+'EnC3_2019-21_OFB-DEAL_ONF_Coli'!P122+'EnC4_2018-20_MTE_ONF_MIGBio'!P122+'EnC5_2020_DEAL_Titè_IPA Desira'!P122+'Sol1_2018_DEAL_ONF_Lutte IC DSD'!P122+'Sol2_2019_DEAL_ONF_Lutte IC'!P122+'€8-xxxx(AAAA-AAAA)'!P122+'€9-xxxx(AAAA-AAAA)'!P122+'€10-xxxx(AAAA-AAAA)'!P122+'€11-xxxx(AAAA-AAAA)'!P122+'€12-xxxx(AAAA-AAAA)'!P122+'€13-xxxx(AAAA-AAAA)'!P122+'€14-xxxx(AAAA-AAAA)'!P122+'€15-xxxx(AAAA-AAAA)'!P122+'€16-xxxx(AAAA-AAAA)'!P122+'€17-xxxx(AAAA-AAAA)'!P122+'€18-xxxx(AAAA-AAAA)'!P122+'€19-xxxx(AAAA-AAAA)'!P122+'€20-xxxx(AAAA-AAAA)'!P122</f>
        <v>0</v>
      </c>
      <c r="X122" s="218">
        <f>'EnC1_2017-22_DEAL_ONF_Animation'!Q122+'EnC2_2018-22_FEDER_ONF_Conserv'!Q122+'EnC3_2019-21_OFB-DEAL_ONF_Coli'!Q122+'EnC4_2018-20_MTE_ONF_MIGBio'!Q122+'EnC5_2020_DEAL_Titè_IPA Desira'!Q122+'Sol1_2018_DEAL_ONF_Lutte IC DSD'!Q122+'Sol2_2019_DEAL_ONF_Lutte IC'!Q122+'€8-xxxx(AAAA-AAAA)'!Q122+'€9-xxxx(AAAA-AAAA)'!Q122+'€10-xxxx(AAAA-AAAA)'!Q122+'€11-xxxx(AAAA-AAAA)'!Q122+'€12-xxxx(AAAA-AAAA)'!Q122+'€13-xxxx(AAAA-AAAA)'!Q122+'€14-xxxx(AAAA-AAAA)'!Q122+'€15-xxxx(AAAA-AAAA)'!Q122+'€16-xxxx(AAAA-AAAA)'!Q122+'€17-xxxx(AAAA-AAAA)'!Q122+'€18-xxxx(AAAA-AAAA)'!Q122+'€19-xxxx(AAAA-AAAA)'!Q122+'€20-xxxx(AAAA-AAAA)'!Q122</f>
        <v>0</v>
      </c>
      <c r="Y122" s="218">
        <f>'EnC1_2017-22_DEAL_ONF_Animation'!R122+'EnC2_2018-22_FEDER_ONF_Conserv'!R122+'EnC3_2019-21_OFB-DEAL_ONF_Coli'!R122+'EnC4_2018-20_MTE_ONF_MIGBio'!R122+'EnC5_2020_DEAL_Titè_IPA Desira'!R122+'Sol1_2018_DEAL_ONF_Lutte IC DSD'!R122+'Sol2_2019_DEAL_ONF_Lutte IC'!R122+'€8-xxxx(AAAA-AAAA)'!R122+'€9-xxxx(AAAA-AAAA)'!R122+'€10-xxxx(AAAA-AAAA)'!R122+'€11-xxxx(AAAA-AAAA)'!R122+'€12-xxxx(AAAA-AAAA)'!R122+'€13-xxxx(AAAA-AAAA)'!R122+'€14-xxxx(AAAA-AAAA)'!R122+'€15-xxxx(AAAA-AAAA)'!R122+'€16-xxxx(AAAA-AAAA)'!R122+'€17-xxxx(AAAA-AAAA)'!R122+'€18-xxxx(AAAA-AAAA)'!R122+'€19-xxxx(AAAA-AAAA)'!R122+'€20-xxxx(AAAA-AAAA)'!R122</f>
        <v>0</v>
      </c>
      <c r="Z122" s="220">
        <f>'EnC1_2017-22_DEAL_ONF_Animation'!S122+'EnC2_2018-22_FEDER_ONF_Conserv'!S122+'EnC3_2019-21_OFB-DEAL_ONF_Coli'!S122+'EnC4_2018-20_MTE_ONF_MIGBio'!S122+'EnC5_2020_DEAL_Titè_IPA Desira'!S122+'Sol1_2018_DEAL_ONF_Lutte IC DSD'!S122+'Sol2_2019_DEAL_ONF_Lutte IC'!S122+'€8-xxxx(AAAA-AAAA)'!S122+'€9-xxxx(AAAA-AAAA)'!S122+'€10-xxxx(AAAA-AAAA)'!S122+'€11-xxxx(AAAA-AAAA)'!S122+'€12-xxxx(AAAA-AAAA)'!S122+'€13-xxxx(AAAA-AAAA)'!S122+'€14-xxxx(AAAA-AAAA)'!S122+'€15-xxxx(AAAA-AAAA)'!S122+'€16-xxxx(AAAA-AAAA)'!S122+'€17-xxxx(AAAA-AAAA)'!S122+'€18-xxxx(AAAA-AAAA)'!S122+'€19-xxxx(AAAA-AAAA)'!S122+'€20-xxxx(AAAA-AAAA)'!S122</f>
        <v>0</v>
      </c>
      <c r="AA122" s="617">
        <f>'EnC1_2017-22_DEAL_ONF_Animation'!T122+'EnC2_2018-22_FEDER_ONF_Conserv'!T122+'EnC3_2019-21_OFB-DEAL_ONF_Coli'!T122+'EnC4_2018-20_MTE_ONF_MIGBio'!T122+'EnC5_2020_DEAL_Titè_IPA Desira'!T122+'Sol1_2018_DEAL_ONF_Lutte IC DSD'!T122+'Sol2_2019_DEAL_ONF_Lutte IC'!T122+'€8-xxxx(AAAA-AAAA)'!T122+'€9-xxxx(AAAA-AAAA)'!T122+'€10-xxxx(AAAA-AAAA)'!T122+'€11-xxxx(AAAA-AAAA)'!T122+'€12-xxxx(AAAA-AAAA)'!T122+'€13-xxxx(AAAA-AAAA)'!T122+'€14-xxxx(AAAA-AAAA)'!T122+'€15-xxxx(AAAA-AAAA)'!T122+'€16-xxxx(AAAA-AAAA)'!T122+'€17-xxxx(AAAA-AAAA)'!T122+'€18-xxxx(AAAA-AAAA)'!T122+'€19-xxxx(AAAA-AAAA)'!T122+'€20-xxxx(AAAA-AAAA)'!T122</f>
        <v>0</v>
      </c>
      <c r="AB122" s="618">
        <f>'EnC1_2017-22_DEAL_ONF_Animation'!U122+'EnC2_2018-22_FEDER_ONF_Conserv'!U122+'EnC3_2019-21_OFB-DEAL_ONF_Coli'!U122+'EnC4_2018-20_MTE_ONF_MIGBio'!U122+'EnC5_2020_DEAL_Titè_IPA Desira'!U122+'Sol1_2018_DEAL_ONF_Lutte IC DSD'!U122+'Sol2_2019_DEAL_ONF_Lutte IC'!U122+'€8-xxxx(AAAA-AAAA)'!U122+'€9-xxxx(AAAA-AAAA)'!U122+'€10-xxxx(AAAA-AAAA)'!U122+'€11-xxxx(AAAA-AAAA)'!U122+'€12-xxxx(AAAA-AAAA)'!U122+'€13-xxxx(AAAA-AAAA)'!U122+'€14-xxxx(AAAA-AAAA)'!U122+'€15-xxxx(AAAA-AAAA)'!U122+'€16-xxxx(AAAA-AAAA)'!U122+'€17-xxxx(AAAA-AAAA)'!U122+'€18-xxxx(AAAA-AAAA)'!U122+'€19-xxxx(AAAA-AAAA)'!U122+'€20-xxxx(AAAA-AAAA)'!U122</f>
        <v>0</v>
      </c>
      <c r="AC122" s="639">
        <f>'EnC1_2017-22_DEAL_ONF_Animation'!V122+'EnC2_2018-22_FEDER_ONF_Conserv'!V122+'EnC3_2019-21_OFB-DEAL_ONF_Coli'!V122+'EnC4_2018-20_MTE_ONF_MIGBio'!V122+'EnC5_2020_DEAL_Titè_IPA Desira'!V122+'Sol1_2018_DEAL_ONF_Lutte IC DSD'!V122+'Sol2_2019_DEAL_ONF_Lutte IC'!V122+'€8-xxxx(AAAA-AAAA)'!V122+'€9-xxxx(AAAA-AAAA)'!V122+'€10-xxxx(AAAA-AAAA)'!V122+'€11-xxxx(AAAA-AAAA)'!V122+'€12-xxxx(AAAA-AAAA)'!V122+'€13-xxxx(AAAA-AAAA)'!V122+'€14-xxxx(AAAA-AAAA)'!V122+'€15-xxxx(AAAA-AAAA)'!V122+'€16-xxxx(AAAA-AAAA)'!V122+'€17-xxxx(AAAA-AAAA)'!V122+'€18-xxxx(AAAA-AAAA)'!V122+'€19-xxxx(AAAA-AAAA)'!V122+'€20-xxxx(AAAA-AAAA)'!V122</f>
        <v>0</v>
      </c>
      <c r="AD122" s="639">
        <f>'EnC1_2017-22_DEAL_ONF_Animation'!W122+'EnC2_2018-22_FEDER_ONF_Conserv'!W122+'EnC3_2019-21_OFB-DEAL_ONF_Coli'!W122+'EnC4_2018-20_MTE_ONF_MIGBio'!W122+'EnC5_2020_DEAL_Titè_IPA Desira'!W122+'Sol1_2018_DEAL_ONF_Lutte IC DSD'!W122+'Sol2_2019_DEAL_ONF_Lutte IC'!W122+'€8-xxxx(AAAA-AAAA)'!W122+'€9-xxxx(AAAA-AAAA)'!W122+'€10-xxxx(AAAA-AAAA)'!W122+'€11-xxxx(AAAA-AAAA)'!W122+'€12-xxxx(AAAA-AAAA)'!W122+'€13-xxxx(AAAA-AAAA)'!W122+'€14-xxxx(AAAA-AAAA)'!W122+'€15-xxxx(AAAA-AAAA)'!W122+'€16-xxxx(AAAA-AAAA)'!W122+'€17-xxxx(AAAA-AAAA)'!W122+'€18-xxxx(AAAA-AAAA)'!W122+'€19-xxxx(AAAA-AAAA)'!W122+'€20-xxxx(AAAA-AAAA)'!W122</f>
        <v>0</v>
      </c>
      <c r="AE122" s="639">
        <f>'EnC1_2017-22_DEAL_ONF_Animation'!X122+'EnC2_2018-22_FEDER_ONF_Conserv'!X122+'EnC3_2019-21_OFB-DEAL_ONF_Coli'!X122+'EnC4_2018-20_MTE_ONF_MIGBio'!X122+'EnC5_2020_DEAL_Titè_IPA Desira'!X122+'Sol1_2018_DEAL_ONF_Lutte IC DSD'!X122+'Sol2_2019_DEAL_ONF_Lutte IC'!X122+'€8-xxxx(AAAA-AAAA)'!X122+'€9-xxxx(AAAA-AAAA)'!X122+'€10-xxxx(AAAA-AAAA)'!X122+'€11-xxxx(AAAA-AAAA)'!X122+'€12-xxxx(AAAA-AAAA)'!X122+'€13-xxxx(AAAA-AAAA)'!X122+'€14-xxxx(AAAA-AAAA)'!X122+'€15-xxxx(AAAA-AAAA)'!X122+'€16-xxxx(AAAA-AAAA)'!X122+'€17-xxxx(AAAA-AAAA)'!X122+'€18-xxxx(AAAA-AAAA)'!X122+'€19-xxxx(AAAA-AAAA)'!X122+'€20-xxxx(AAAA-AAAA)'!X122</f>
        <v>0</v>
      </c>
      <c r="AF122" s="640">
        <f>'EnC1_2017-22_DEAL_ONF_Animation'!Y122+'EnC2_2018-22_FEDER_ONF_Conserv'!Y122+'EnC3_2019-21_OFB-DEAL_ONF_Coli'!Y122+'EnC4_2018-20_MTE_ONF_MIGBio'!Y122+'EnC5_2020_DEAL_Titè_IPA Desira'!Y122+'Sol1_2018_DEAL_ONF_Lutte IC DSD'!Y122+'Sol2_2019_DEAL_ONF_Lutte IC'!Y122+'€8-xxxx(AAAA-AAAA)'!Y122+'€9-xxxx(AAAA-AAAA)'!Y122+'€10-xxxx(AAAA-AAAA)'!Y122+'€11-xxxx(AAAA-AAAA)'!Y122+'€12-xxxx(AAAA-AAAA)'!Y122+'€13-xxxx(AAAA-AAAA)'!Y122+'€14-xxxx(AAAA-AAAA)'!Y122+'€15-xxxx(AAAA-AAAA)'!Y122+'€16-xxxx(AAAA-AAAA)'!Y122+'€17-xxxx(AAAA-AAAA)'!Y122+'€18-xxxx(AAAA-AAAA)'!Y122+'€19-xxxx(AAAA-AAAA)'!Y122+'€20-xxxx(AAAA-AAAA)'!Y122</f>
        <v>0</v>
      </c>
      <c r="AG122" s="621">
        <f t="shared" si="103"/>
        <v>0</v>
      </c>
      <c r="AH122" s="622">
        <f t="shared" si="104"/>
        <v>0</v>
      </c>
      <c r="AI122" s="641">
        <f t="shared" si="105"/>
        <v>0</v>
      </c>
      <c r="AJ122" s="641">
        <f t="shared" si="106"/>
        <v>0</v>
      </c>
      <c r="AK122" s="641">
        <f t="shared" si="107"/>
        <v>0</v>
      </c>
      <c r="AL122" s="642">
        <f t="shared" si="108"/>
        <v>0</v>
      </c>
      <c r="AM122" s="623">
        <f t="shared" si="109"/>
        <v>0</v>
      </c>
      <c r="AN122" s="686">
        <f t="shared" si="110"/>
        <v>0</v>
      </c>
      <c r="AO122" s="641">
        <f t="shared" si="111"/>
        <v>0</v>
      </c>
      <c r="AP122" s="641">
        <f t="shared" si="112"/>
        <v>0</v>
      </c>
      <c r="AQ122" s="641">
        <f t="shared" si="113"/>
        <v>0</v>
      </c>
      <c r="AR122" s="643">
        <f t="shared" si="114"/>
        <v>0</v>
      </c>
      <c r="AS122" s="270"/>
      <c r="AT122" s="28"/>
      <c r="AU122" s="28"/>
    </row>
    <row r="123" spans="1:47" s="38" customFormat="1" ht="14" customHeight="1">
      <c r="A123" s="26"/>
      <c r="B123" s="1116"/>
      <c r="C123" s="1231"/>
      <c r="D123" s="1119"/>
      <c r="E123" s="1122"/>
      <c r="F123" s="1125"/>
      <c r="G123" s="502" t="s">
        <v>109</v>
      </c>
      <c r="H123" s="175"/>
      <c r="I123" s="172"/>
      <c r="J123" s="171"/>
      <c r="K123" s="171"/>
      <c r="L123" s="171"/>
      <c r="M123" s="501"/>
      <c r="N123" s="502" t="s">
        <v>109</v>
      </c>
      <c r="O123" s="236">
        <f>'EnC1_2017-22_DEAL_ONF_Animation'!H123+'EnC2_2018-22_FEDER_ONF_Conserv'!H123+'EnC3_2019-21_OFB-DEAL_ONF_Coli'!H123+'EnC4_2018-20_MTE_ONF_MIGBio'!H123+'EnC5_2020_DEAL_Titè_IPA Desira'!H123+'Sol1_2018_DEAL_ONF_Lutte IC DSD'!H123+'Sol2_2019_DEAL_ONF_Lutte IC'!H123+'€8-xxxx(AAAA-AAAA)'!H123+'€9-xxxx(AAAA-AAAA)'!H123+'€10-xxxx(AAAA-AAAA)'!H123+'€11-xxxx(AAAA-AAAA)'!H123+'€12-xxxx(AAAA-AAAA)'!H123+'€13-xxxx(AAAA-AAAA)'!H123+'€14-xxxx(AAAA-AAAA)'!H123+'€15-xxxx(AAAA-AAAA)'!H123+'€16-xxxx(AAAA-AAAA)'!H123+'€17-xxxx(AAAA-AAAA)'!H123+'€18-xxxx(AAAA-AAAA)'!H123+'€19-xxxx(AAAA-AAAA)'!H123+'€20-xxxx(AAAA-AAAA)'!H123</f>
        <v>116400</v>
      </c>
      <c r="P123" s="256">
        <f>'EnC1_2017-22_DEAL_ONF_Animation'!I123+'EnC2_2018-22_FEDER_ONF_Conserv'!I123+'EnC3_2019-21_OFB-DEAL_ONF_Coli'!I123+'EnC4_2018-20_MTE_ONF_MIGBio'!I123+'EnC5_2020_DEAL_Titè_IPA Desira'!I123+'Sol1_2018_DEAL_ONF_Lutte IC DSD'!I123+'Sol2_2019_DEAL_ONF_Lutte IC'!I123+'€8-xxxx(AAAA-AAAA)'!I123+'€9-xxxx(AAAA-AAAA)'!I123+'€10-xxxx(AAAA-AAAA)'!I123+'€11-xxxx(AAAA-AAAA)'!I123+'€12-xxxx(AAAA-AAAA)'!I123+'€13-xxxx(AAAA-AAAA)'!I123+'€14-xxxx(AAAA-AAAA)'!I123+'€15-xxxx(AAAA-AAAA)'!I123+'€16-xxxx(AAAA-AAAA)'!I123+'€17-xxxx(AAAA-AAAA)'!I123+'€18-xxxx(AAAA-AAAA)'!I123+'€19-xxxx(AAAA-AAAA)'!I123+'€20-xxxx(AAAA-AAAA)'!I123</f>
        <v>23280</v>
      </c>
      <c r="Q123" s="237">
        <f>'EnC1_2017-22_DEAL_ONF_Animation'!J123+'EnC2_2018-22_FEDER_ONF_Conserv'!J123+'EnC3_2019-21_OFB-DEAL_ONF_Coli'!J123+'EnC4_2018-20_MTE_ONF_MIGBio'!J123+'EnC5_2020_DEAL_Titè_IPA Desira'!J123+'Sol1_2018_DEAL_ONF_Lutte IC DSD'!J123+'Sol2_2019_DEAL_ONF_Lutte IC'!J123+'€8-xxxx(AAAA-AAAA)'!J123+'€9-xxxx(AAAA-AAAA)'!J123+'€10-xxxx(AAAA-AAAA)'!J123+'€11-xxxx(AAAA-AAAA)'!J123+'€12-xxxx(AAAA-AAAA)'!J123+'€13-xxxx(AAAA-AAAA)'!J123+'€14-xxxx(AAAA-AAAA)'!J123+'€15-xxxx(AAAA-AAAA)'!J123+'€16-xxxx(AAAA-AAAA)'!J123+'€17-xxxx(AAAA-AAAA)'!J123+'€18-xxxx(AAAA-AAAA)'!J123+'€19-xxxx(AAAA-AAAA)'!J123+'€20-xxxx(AAAA-AAAA)'!J123</f>
        <v>23280</v>
      </c>
      <c r="R123" s="237">
        <f>'EnC1_2017-22_DEAL_ONF_Animation'!K123+'EnC2_2018-22_FEDER_ONF_Conserv'!K123+'EnC3_2019-21_OFB-DEAL_ONF_Coli'!K123+'EnC4_2018-20_MTE_ONF_MIGBio'!K123+'EnC5_2020_DEAL_Titè_IPA Desira'!K123+'Sol1_2018_DEAL_ONF_Lutte IC DSD'!K123+'Sol2_2019_DEAL_ONF_Lutte IC'!K123+'€8-xxxx(AAAA-AAAA)'!K123+'€9-xxxx(AAAA-AAAA)'!K123+'€10-xxxx(AAAA-AAAA)'!K123+'€11-xxxx(AAAA-AAAA)'!K123+'€12-xxxx(AAAA-AAAA)'!K123+'€13-xxxx(AAAA-AAAA)'!K123+'€14-xxxx(AAAA-AAAA)'!K123+'€15-xxxx(AAAA-AAAA)'!K123+'€16-xxxx(AAAA-AAAA)'!K123+'€17-xxxx(AAAA-AAAA)'!K123+'€18-xxxx(AAAA-AAAA)'!K123+'€19-xxxx(AAAA-AAAA)'!K123+'€20-xxxx(AAAA-AAAA)'!K123</f>
        <v>23280</v>
      </c>
      <c r="S123" s="237">
        <f>'EnC1_2017-22_DEAL_ONF_Animation'!L123+'EnC2_2018-22_FEDER_ONF_Conserv'!L123+'EnC3_2019-21_OFB-DEAL_ONF_Coli'!L123+'EnC4_2018-20_MTE_ONF_MIGBio'!L123+'EnC5_2020_DEAL_Titè_IPA Desira'!L123+'Sol1_2018_DEAL_ONF_Lutte IC DSD'!L123+'Sol2_2019_DEAL_ONF_Lutte IC'!L123+'€8-xxxx(AAAA-AAAA)'!L123+'€9-xxxx(AAAA-AAAA)'!L123+'€10-xxxx(AAAA-AAAA)'!L123+'€11-xxxx(AAAA-AAAA)'!L123+'€12-xxxx(AAAA-AAAA)'!L123+'€13-xxxx(AAAA-AAAA)'!L123+'€14-xxxx(AAAA-AAAA)'!L123+'€15-xxxx(AAAA-AAAA)'!L123+'€16-xxxx(AAAA-AAAA)'!L123+'€17-xxxx(AAAA-AAAA)'!L123+'€18-xxxx(AAAA-AAAA)'!L123+'€19-xxxx(AAAA-AAAA)'!L123+'€20-xxxx(AAAA-AAAA)'!L123</f>
        <v>23280</v>
      </c>
      <c r="T123" s="238">
        <f>'EnC1_2017-22_DEAL_ONF_Animation'!M123+'EnC2_2018-22_FEDER_ONF_Conserv'!M123+'EnC3_2019-21_OFB-DEAL_ONF_Coli'!M123+'EnC4_2018-20_MTE_ONF_MIGBio'!M123+'EnC5_2020_DEAL_Titè_IPA Desira'!M123+'Sol1_2018_DEAL_ONF_Lutte IC DSD'!M123+'Sol2_2019_DEAL_ONF_Lutte IC'!M123+'€8-xxxx(AAAA-AAAA)'!M123+'€9-xxxx(AAAA-AAAA)'!M123+'€10-xxxx(AAAA-AAAA)'!M123+'€11-xxxx(AAAA-AAAA)'!M123+'€12-xxxx(AAAA-AAAA)'!M123+'€13-xxxx(AAAA-AAAA)'!M123+'€14-xxxx(AAAA-AAAA)'!M123+'€15-xxxx(AAAA-AAAA)'!M123+'€16-xxxx(AAAA-AAAA)'!M123+'€17-xxxx(AAAA-AAAA)'!M123+'€18-xxxx(AAAA-AAAA)'!M123+'€19-xxxx(AAAA-AAAA)'!M123+'€20-xxxx(AAAA-AAAA)'!M123</f>
        <v>23280</v>
      </c>
      <c r="U123" s="236">
        <f>'EnC1_2017-22_DEAL_ONF_Animation'!N123+'EnC2_2018-22_FEDER_ONF_Conserv'!N123+'EnC3_2019-21_OFB-DEAL_ONF_Coli'!N123+'EnC4_2018-20_MTE_ONF_MIGBio'!N123+'EnC5_2020_DEAL_Titè_IPA Desira'!N123+'Sol1_2018_DEAL_ONF_Lutte IC DSD'!N123+'Sol2_2019_DEAL_ONF_Lutte IC'!N123+'€8-xxxx(AAAA-AAAA)'!N123+'€9-xxxx(AAAA-AAAA)'!N123+'€10-xxxx(AAAA-AAAA)'!N123+'€11-xxxx(AAAA-AAAA)'!N123+'€12-xxxx(AAAA-AAAA)'!N123+'€13-xxxx(AAAA-AAAA)'!N123+'€14-xxxx(AAAA-AAAA)'!N123+'€15-xxxx(AAAA-AAAA)'!N123+'€16-xxxx(AAAA-AAAA)'!N123+'€17-xxxx(AAAA-AAAA)'!N123+'€18-xxxx(AAAA-AAAA)'!N123+'€19-xxxx(AAAA-AAAA)'!N123+'€20-xxxx(AAAA-AAAA)'!N123</f>
        <v>3701.605</v>
      </c>
      <c r="V123" s="256">
        <f>'EnC1_2017-22_DEAL_ONF_Animation'!O123+'EnC2_2018-22_FEDER_ONF_Conserv'!O123+'EnC3_2019-21_OFB-DEAL_ONF_Coli'!O123+'EnC4_2018-20_MTE_ONF_MIGBio'!O123+'EnC5_2020_DEAL_Titè_IPA Desira'!O123+'Sol1_2018_DEAL_ONF_Lutte IC DSD'!O123+'Sol2_2019_DEAL_ONF_Lutte IC'!O123+'€8-xxxx(AAAA-AAAA)'!O123+'€9-xxxx(AAAA-AAAA)'!O123+'€10-xxxx(AAAA-AAAA)'!O123+'€11-xxxx(AAAA-AAAA)'!O123+'€12-xxxx(AAAA-AAAA)'!O123+'€13-xxxx(AAAA-AAAA)'!O123+'€14-xxxx(AAAA-AAAA)'!O123+'€15-xxxx(AAAA-AAAA)'!O123+'€16-xxxx(AAAA-AAAA)'!O123+'€17-xxxx(AAAA-AAAA)'!O123+'€18-xxxx(AAAA-AAAA)'!O123+'€19-xxxx(AAAA-AAAA)'!O123+'€20-xxxx(AAAA-AAAA)'!O123</f>
        <v>450</v>
      </c>
      <c r="W123" s="237">
        <f>'EnC1_2017-22_DEAL_ONF_Animation'!P123+'EnC2_2018-22_FEDER_ONF_Conserv'!P123+'EnC3_2019-21_OFB-DEAL_ONF_Coli'!P123+'EnC4_2018-20_MTE_ONF_MIGBio'!P123+'EnC5_2020_DEAL_Titè_IPA Desira'!P123+'Sol1_2018_DEAL_ONF_Lutte IC DSD'!P123+'Sol2_2019_DEAL_ONF_Lutte IC'!P123+'€8-xxxx(AAAA-AAAA)'!P123+'€9-xxxx(AAAA-AAAA)'!P123+'€10-xxxx(AAAA-AAAA)'!P123+'€11-xxxx(AAAA-AAAA)'!P123+'€12-xxxx(AAAA-AAAA)'!P123+'€13-xxxx(AAAA-AAAA)'!P123+'€14-xxxx(AAAA-AAAA)'!P123+'€15-xxxx(AAAA-AAAA)'!P123+'€16-xxxx(AAAA-AAAA)'!P123+'€17-xxxx(AAAA-AAAA)'!P123+'€18-xxxx(AAAA-AAAA)'!P123+'€19-xxxx(AAAA-AAAA)'!P123+'€20-xxxx(AAAA-AAAA)'!P123</f>
        <v>240</v>
      </c>
      <c r="X123" s="237">
        <f>'EnC1_2017-22_DEAL_ONF_Animation'!Q123+'EnC2_2018-22_FEDER_ONF_Conserv'!Q123+'EnC3_2019-21_OFB-DEAL_ONF_Coli'!Q123+'EnC4_2018-20_MTE_ONF_MIGBio'!Q123+'EnC5_2020_DEAL_Titè_IPA Desira'!Q123+'Sol1_2018_DEAL_ONF_Lutte IC DSD'!Q123+'Sol2_2019_DEAL_ONF_Lutte IC'!Q123+'€8-xxxx(AAAA-AAAA)'!Q123+'€9-xxxx(AAAA-AAAA)'!Q123+'€10-xxxx(AAAA-AAAA)'!Q123+'€11-xxxx(AAAA-AAAA)'!Q123+'€12-xxxx(AAAA-AAAA)'!Q123+'€13-xxxx(AAAA-AAAA)'!Q123+'€14-xxxx(AAAA-AAAA)'!Q123+'€15-xxxx(AAAA-AAAA)'!Q123+'€16-xxxx(AAAA-AAAA)'!Q123+'€17-xxxx(AAAA-AAAA)'!Q123+'€18-xxxx(AAAA-AAAA)'!Q123+'€19-xxxx(AAAA-AAAA)'!Q123+'€20-xxxx(AAAA-AAAA)'!Q123</f>
        <v>3011.605</v>
      </c>
      <c r="Y123" s="237">
        <f>'EnC1_2017-22_DEAL_ONF_Animation'!R123+'EnC2_2018-22_FEDER_ONF_Conserv'!R123+'EnC3_2019-21_OFB-DEAL_ONF_Coli'!R123+'EnC4_2018-20_MTE_ONF_MIGBio'!R123+'EnC5_2020_DEAL_Titè_IPA Desira'!R123+'Sol1_2018_DEAL_ONF_Lutte IC DSD'!R123+'Sol2_2019_DEAL_ONF_Lutte IC'!R123+'€8-xxxx(AAAA-AAAA)'!R123+'€9-xxxx(AAAA-AAAA)'!R123+'€10-xxxx(AAAA-AAAA)'!R123+'€11-xxxx(AAAA-AAAA)'!R123+'€12-xxxx(AAAA-AAAA)'!R123+'€13-xxxx(AAAA-AAAA)'!R123+'€14-xxxx(AAAA-AAAA)'!R123+'€15-xxxx(AAAA-AAAA)'!R123+'€16-xxxx(AAAA-AAAA)'!R123+'€17-xxxx(AAAA-AAAA)'!R123+'€18-xxxx(AAAA-AAAA)'!R123+'€19-xxxx(AAAA-AAAA)'!R123+'€20-xxxx(AAAA-AAAA)'!R123</f>
        <v>0</v>
      </c>
      <c r="Z123" s="239">
        <f>'EnC1_2017-22_DEAL_ONF_Animation'!S123+'EnC2_2018-22_FEDER_ONF_Conserv'!S123+'EnC3_2019-21_OFB-DEAL_ONF_Coli'!S123+'EnC4_2018-20_MTE_ONF_MIGBio'!S123+'EnC5_2020_DEAL_Titè_IPA Desira'!S123+'Sol1_2018_DEAL_ONF_Lutte IC DSD'!S123+'Sol2_2019_DEAL_ONF_Lutte IC'!S123+'€8-xxxx(AAAA-AAAA)'!S123+'€9-xxxx(AAAA-AAAA)'!S123+'€10-xxxx(AAAA-AAAA)'!S123+'€11-xxxx(AAAA-AAAA)'!S123+'€12-xxxx(AAAA-AAAA)'!S123+'€13-xxxx(AAAA-AAAA)'!S123+'€14-xxxx(AAAA-AAAA)'!S123+'€15-xxxx(AAAA-AAAA)'!S123+'€16-xxxx(AAAA-AAAA)'!S123+'€17-xxxx(AAAA-AAAA)'!S123+'€18-xxxx(AAAA-AAAA)'!S123+'€19-xxxx(AAAA-AAAA)'!S123+'€20-xxxx(AAAA-AAAA)'!S123</f>
        <v>0</v>
      </c>
      <c r="AA123" s="693">
        <f>'EnC1_2017-22_DEAL_ONF_Animation'!T123+'EnC2_2018-22_FEDER_ONF_Conserv'!T123+'EnC3_2019-21_OFB-DEAL_ONF_Coli'!T123+'EnC4_2018-20_MTE_ONF_MIGBio'!T123+'EnC5_2020_DEAL_Titè_IPA Desira'!T123+'Sol1_2018_DEAL_ONF_Lutte IC DSD'!T123+'Sol2_2019_DEAL_ONF_Lutte IC'!T123+'€8-xxxx(AAAA-AAAA)'!T123+'€9-xxxx(AAAA-AAAA)'!T123+'€10-xxxx(AAAA-AAAA)'!T123+'€11-xxxx(AAAA-AAAA)'!T123+'€12-xxxx(AAAA-AAAA)'!T123+'€13-xxxx(AAAA-AAAA)'!T123+'€14-xxxx(AAAA-AAAA)'!T123+'€15-xxxx(AAAA-AAAA)'!T123+'€16-xxxx(AAAA-AAAA)'!T123+'€17-xxxx(AAAA-AAAA)'!T123+'€18-xxxx(AAAA-AAAA)'!T123+'€19-xxxx(AAAA-AAAA)'!T123+'€20-xxxx(AAAA-AAAA)'!T123</f>
        <v>-112698.395</v>
      </c>
      <c r="AB123" s="711">
        <f>'EnC1_2017-22_DEAL_ONF_Animation'!U123+'EnC2_2018-22_FEDER_ONF_Conserv'!U123+'EnC3_2019-21_OFB-DEAL_ONF_Coli'!U123+'EnC4_2018-20_MTE_ONF_MIGBio'!U123+'EnC5_2020_DEAL_Titè_IPA Desira'!U123+'Sol1_2018_DEAL_ONF_Lutte IC DSD'!U123+'Sol2_2019_DEAL_ONF_Lutte IC'!U123+'€8-xxxx(AAAA-AAAA)'!U123+'€9-xxxx(AAAA-AAAA)'!U123+'€10-xxxx(AAAA-AAAA)'!U123+'€11-xxxx(AAAA-AAAA)'!U123+'€12-xxxx(AAAA-AAAA)'!U123+'€13-xxxx(AAAA-AAAA)'!U123+'€14-xxxx(AAAA-AAAA)'!U123+'€15-xxxx(AAAA-AAAA)'!U123+'€16-xxxx(AAAA-AAAA)'!U123+'€17-xxxx(AAAA-AAAA)'!U123+'€18-xxxx(AAAA-AAAA)'!U123+'€19-xxxx(AAAA-AAAA)'!U123+'€20-xxxx(AAAA-AAAA)'!U123</f>
        <v>-22830</v>
      </c>
      <c r="AC123" s="694">
        <f>'EnC1_2017-22_DEAL_ONF_Animation'!V123+'EnC2_2018-22_FEDER_ONF_Conserv'!V123+'EnC3_2019-21_OFB-DEAL_ONF_Coli'!V123+'EnC4_2018-20_MTE_ONF_MIGBio'!V123+'EnC5_2020_DEAL_Titè_IPA Desira'!V123+'Sol1_2018_DEAL_ONF_Lutte IC DSD'!V123+'Sol2_2019_DEAL_ONF_Lutte IC'!V123+'€8-xxxx(AAAA-AAAA)'!V123+'€9-xxxx(AAAA-AAAA)'!V123+'€10-xxxx(AAAA-AAAA)'!V123+'€11-xxxx(AAAA-AAAA)'!V123+'€12-xxxx(AAAA-AAAA)'!V123+'€13-xxxx(AAAA-AAAA)'!V123+'€14-xxxx(AAAA-AAAA)'!V123+'€15-xxxx(AAAA-AAAA)'!V123+'€16-xxxx(AAAA-AAAA)'!V123+'€17-xxxx(AAAA-AAAA)'!V123+'€18-xxxx(AAAA-AAAA)'!V123+'€19-xxxx(AAAA-AAAA)'!V123+'€20-xxxx(AAAA-AAAA)'!V123</f>
        <v>-23040</v>
      </c>
      <c r="AD123" s="694">
        <f>'EnC1_2017-22_DEAL_ONF_Animation'!W123+'EnC2_2018-22_FEDER_ONF_Conserv'!W123+'EnC3_2019-21_OFB-DEAL_ONF_Coli'!W123+'EnC4_2018-20_MTE_ONF_MIGBio'!W123+'EnC5_2020_DEAL_Titè_IPA Desira'!W123+'Sol1_2018_DEAL_ONF_Lutte IC DSD'!W123+'Sol2_2019_DEAL_ONF_Lutte IC'!W123+'€8-xxxx(AAAA-AAAA)'!W123+'€9-xxxx(AAAA-AAAA)'!W123+'€10-xxxx(AAAA-AAAA)'!W123+'€11-xxxx(AAAA-AAAA)'!W123+'€12-xxxx(AAAA-AAAA)'!W123+'€13-xxxx(AAAA-AAAA)'!W123+'€14-xxxx(AAAA-AAAA)'!W123+'€15-xxxx(AAAA-AAAA)'!W123+'€16-xxxx(AAAA-AAAA)'!W123+'€17-xxxx(AAAA-AAAA)'!W123+'€18-xxxx(AAAA-AAAA)'!W123+'€19-xxxx(AAAA-AAAA)'!W123+'€20-xxxx(AAAA-AAAA)'!W123</f>
        <v>-20268.395</v>
      </c>
      <c r="AE123" s="694">
        <f>'EnC1_2017-22_DEAL_ONF_Animation'!X123+'EnC2_2018-22_FEDER_ONF_Conserv'!X123+'EnC3_2019-21_OFB-DEAL_ONF_Coli'!X123+'EnC4_2018-20_MTE_ONF_MIGBio'!X123+'EnC5_2020_DEAL_Titè_IPA Desira'!X123+'Sol1_2018_DEAL_ONF_Lutte IC DSD'!X123+'Sol2_2019_DEAL_ONF_Lutte IC'!X123+'€8-xxxx(AAAA-AAAA)'!X123+'€9-xxxx(AAAA-AAAA)'!X123+'€10-xxxx(AAAA-AAAA)'!X123+'€11-xxxx(AAAA-AAAA)'!X123+'€12-xxxx(AAAA-AAAA)'!X123+'€13-xxxx(AAAA-AAAA)'!X123+'€14-xxxx(AAAA-AAAA)'!X123+'€15-xxxx(AAAA-AAAA)'!X123+'€16-xxxx(AAAA-AAAA)'!X123+'€17-xxxx(AAAA-AAAA)'!X123+'€18-xxxx(AAAA-AAAA)'!X123+'€19-xxxx(AAAA-AAAA)'!X123+'€20-xxxx(AAAA-AAAA)'!X123</f>
        <v>-23280</v>
      </c>
      <c r="AF123" s="695">
        <f>'EnC1_2017-22_DEAL_ONF_Animation'!Y123+'EnC2_2018-22_FEDER_ONF_Conserv'!Y123+'EnC3_2019-21_OFB-DEAL_ONF_Coli'!Y123+'EnC4_2018-20_MTE_ONF_MIGBio'!Y123+'EnC5_2020_DEAL_Titè_IPA Desira'!Y123+'Sol1_2018_DEAL_ONF_Lutte IC DSD'!Y123+'Sol2_2019_DEAL_ONF_Lutte IC'!Y123+'€8-xxxx(AAAA-AAAA)'!Y123+'€9-xxxx(AAAA-AAAA)'!Y123+'€10-xxxx(AAAA-AAAA)'!Y123+'€11-xxxx(AAAA-AAAA)'!Y123+'€12-xxxx(AAAA-AAAA)'!Y123+'€13-xxxx(AAAA-AAAA)'!Y123+'€14-xxxx(AAAA-AAAA)'!Y123+'€15-xxxx(AAAA-AAAA)'!Y123+'€16-xxxx(AAAA-AAAA)'!Y123+'€17-xxxx(AAAA-AAAA)'!Y123+'€18-xxxx(AAAA-AAAA)'!Y123+'€19-xxxx(AAAA-AAAA)'!Y123+'€20-xxxx(AAAA-AAAA)'!Y123</f>
        <v>-23280</v>
      </c>
      <c r="AG123" s="696">
        <f t="shared" si="103"/>
        <v>116400</v>
      </c>
      <c r="AH123" s="712">
        <f t="shared" si="104"/>
        <v>23280</v>
      </c>
      <c r="AI123" s="646">
        <f t="shared" si="105"/>
        <v>23280</v>
      </c>
      <c r="AJ123" s="646">
        <f t="shared" si="106"/>
        <v>23280</v>
      </c>
      <c r="AK123" s="646">
        <f t="shared" si="107"/>
        <v>23280</v>
      </c>
      <c r="AL123" s="647">
        <f t="shared" si="108"/>
        <v>23280</v>
      </c>
      <c r="AM123" s="697">
        <f t="shared" si="109"/>
        <v>3701.605</v>
      </c>
      <c r="AN123" s="687">
        <f t="shared" si="110"/>
        <v>450</v>
      </c>
      <c r="AO123" s="646">
        <f t="shared" si="111"/>
        <v>240</v>
      </c>
      <c r="AP123" s="646">
        <f t="shared" si="112"/>
        <v>3011.605</v>
      </c>
      <c r="AQ123" s="646">
        <f t="shared" si="113"/>
        <v>0</v>
      </c>
      <c r="AR123" s="648">
        <f t="shared" si="114"/>
        <v>0</v>
      </c>
      <c r="AS123" s="270"/>
      <c r="AT123" s="28"/>
      <c r="AU123" s="28"/>
    </row>
    <row r="124" spans="1:47" s="38" customFormat="1" ht="14" customHeight="1">
      <c r="A124" s="14"/>
      <c r="B124" s="1116"/>
      <c r="C124" s="1107" t="s">
        <v>128</v>
      </c>
      <c r="D124" s="1108"/>
      <c r="E124" s="1108"/>
      <c r="F124" s="1113">
        <v>2</v>
      </c>
      <c r="G124" s="517" t="s">
        <v>106</v>
      </c>
      <c r="H124" s="850">
        <f>H115+H118+H121</f>
        <v>81500</v>
      </c>
      <c r="I124" s="115">
        <f t="shared" ref="I124:M124" si="115">I115+I118+I121</f>
        <v>21500</v>
      </c>
      <c r="J124" s="102">
        <f t="shared" si="115"/>
        <v>15000</v>
      </c>
      <c r="K124" s="102">
        <f t="shared" si="115"/>
        <v>15000</v>
      </c>
      <c r="L124" s="102">
        <f t="shared" si="115"/>
        <v>15000</v>
      </c>
      <c r="M124" s="504">
        <f t="shared" si="115"/>
        <v>15000</v>
      </c>
      <c r="N124" s="517" t="s">
        <v>106</v>
      </c>
      <c r="O124" s="100">
        <f>'EnC1_2017-22_DEAL_ONF_Animation'!H124+'EnC2_2018-22_FEDER_ONF_Conserv'!H124+'EnC3_2019-21_OFB-DEAL_ONF_Coli'!H124+'EnC4_2018-20_MTE_ONF_MIGBio'!H124+'EnC5_2020_DEAL_Titè_IPA Desira'!H124+'Sol1_2018_DEAL_ONF_Lutte IC DSD'!H124+'Sol2_2019_DEAL_ONF_Lutte IC'!H124+'€8-xxxx(AAAA-AAAA)'!H124+'€9-xxxx(AAAA-AAAA)'!H124+'€10-xxxx(AAAA-AAAA)'!H124+'€11-xxxx(AAAA-AAAA)'!H124+'€12-xxxx(AAAA-AAAA)'!H124+'€13-xxxx(AAAA-AAAA)'!H124+'€14-xxxx(AAAA-AAAA)'!H124+'€15-xxxx(AAAA-AAAA)'!H124+'€16-xxxx(AAAA-AAAA)'!H124+'€17-xxxx(AAAA-AAAA)'!H124+'€18-xxxx(AAAA-AAAA)'!H124+'€19-xxxx(AAAA-AAAA)'!H124+'€20-xxxx(AAAA-AAAA)'!H124</f>
        <v>126400</v>
      </c>
      <c r="P124" s="101">
        <f>'EnC1_2017-22_DEAL_ONF_Animation'!I124+'EnC2_2018-22_FEDER_ONF_Conserv'!I124+'EnC3_2019-21_OFB-DEAL_ONF_Coli'!I124+'EnC4_2018-20_MTE_ONF_MIGBio'!I124+'EnC5_2020_DEAL_Titè_IPA Desira'!I124+'Sol1_2018_DEAL_ONF_Lutte IC DSD'!I124+'Sol2_2019_DEAL_ONF_Lutte IC'!I124+'€8-xxxx(AAAA-AAAA)'!I124+'€9-xxxx(AAAA-AAAA)'!I124+'€10-xxxx(AAAA-AAAA)'!I124+'€11-xxxx(AAAA-AAAA)'!I124+'€12-xxxx(AAAA-AAAA)'!I124+'€13-xxxx(AAAA-AAAA)'!I124+'€14-xxxx(AAAA-AAAA)'!I124+'€15-xxxx(AAAA-AAAA)'!I124+'€16-xxxx(AAAA-AAAA)'!I124+'€17-xxxx(AAAA-AAAA)'!I124+'€18-xxxx(AAAA-AAAA)'!I124+'€19-xxxx(AAAA-AAAA)'!I124+'€20-xxxx(AAAA-AAAA)'!I124</f>
        <v>25280</v>
      </c>
      <c r="Q124" s="102">
        <f>'EnC1_2017-22_DEAL_ONF_Animation'!J124+'EnC2_2018-22_FEDER_ONF_Conserv'!J124+'EnC3_2019-21_OFB-DEAL_ONF_Coli'!J124+'EnC4_2018-20_MTE_ONF_MIGBio'!J124+'EnC5_2020_DEAL_Titè_IPA Desira'!J124+'Sol1_2018_DEAL_ONF_Lutte IC DSD'!J124+'Sol2_2019_DEAL_ONF_Lutte IC'!J124+'€8-xxxx(AAAA-AAAA)'!J124+'€9-xxxx(AAAA-AAAA)'!J124+'€10-xxxx(AAAA-AAAA)'!J124+'€11-xxxx(AAAA-AAAA)'!J124+'€12-xxxx(AAAA-AAAA)'!J124+'€13-xxxx(AAAA-AAAA)'!J124+'€14-xxxx(AAAA-AAAA)'!J124+'€15-xxxx(AAAA-AAAA)'!J124+'€16-xxxx(AAAA-AAAA)'!J124+'€17-xxxx(AAAA-AAAA)'!J124+'€18-xxxx(AAAA-AAAA)'!J124+'€19-xxxx(AAAA-AAAA)'!J124+'€20-xxxx(AAAA-AAAA)'!J124</f>
        <v>25280</v>
      </c>
      <c r="R124" s="102">
        <f>'EnC1_2017-22_DEAL_ONF_Animation'!K124+'EnC2_2018-22_FEDER_ONF_Conserv'!K124+'EnC3_2019-21_OFB-DEAL_ONF_Coli'!K124+'EnC4_2018-20_MTE_ONF_MIGBio'!K124+'EnC5_2020_DEAL_Titè_IPA Desira'!K124+'Sol1_2018_DEAL_ONF_Lutte IC DSD'!K124+'Sol2_2019_DEAL_ONF_Lutte IC'!K124+'€8-xxxx(AAAA-AAAA)'!K124+'€9-xxxx(AAAA-AAAA)'!K124+'€10-xxxx(AAAA-AAAA)'!K124+'€11-xxxx(AAAA-AAAA)'!K124+'€12-xxxx(AAAA-AAAA)'!K124+'€13-xxxx(AAAA-AAAA)'!K124+'€14-xxxx(AAAA-AAAA)'!K124+'€15-xxxx(AAAA-AAAA)'!K124+'€16-xxxx(AAAA-AAAA)'!K124+'€17-xxxx(AAAA-AAAA)'!K124+'€18-xxxx(AAAA-AAAA)'!K124+'€19-xxxx(AAAA-AAAA)'!K124+'€20-xxxx(AAAA-AAAA)'!K124</f>
        <v>25280</v>
      </c>
      <c r="S124" s="102">
        <f>'EnC1_2017-22_DEAL_ONF_Animation'!L124+'EnC2_2018-22_FEDER_ONF_Conserv'!L124+'EnC3_2019-21_OFB-DEAL_ONF_Coli'!L124+'EnC4_2018-20_MTE_ONF_MIGBio'!L124+'EnC5_2020_DEAL_Titè_IPA Desira'!L124+'Sol1_2018_DEAL_ONF_Lutte IC DSD'!L124+'Sol2_2019_DEAL_ONF_Lutte IC'!L124+'€8-xxxx(AAAA-AAAA)'!L124+'€9-xxxx(AAAA-AAAA)'!L124+'€10-xxxx(AAAA-AAAA)'!L124+'€11-xxxx(AAAA-AAAA)'!L124+'€12-xxxx(AAAA-AAAA)'!L124+'€13-xxxx(AAAA-AAAA)'!L124+'€14-xxxx(AAAA-AAAA)'!L124+'€15-xxxx(AAAA-AAAA)'!L124+'€16-xxxx(AAAA-AAAA)'!L124+'€17-xxxx(AAAA-AAAA)'!L124+'€18-xxxx(AAAA-AAAA)'!L124+'€19-xxxx(AAAA-AAAA)'!L124+'€20-xxxx(AAAA-AAAA)'!L124</f>
        <v>25280</v>
      </c>
      <c r="T124" s="103">
        <f>'EnC1_2017-22_DEAL_ONF_Animation'!M124+'EnC2_2018-22_FEDER_ONF_Conserv'!M124+'EnC3_2019-21_OFB-DEAL_ONF_Coli'!M124+'EnC4_2018-20_MTE_ONF_MIGBio'!M124+'EnC5_2020_DEAL_Titè_IPA Desira'!M124+'Sol1_2018_DEAL_ONF_Lutte IC DSD'!M124+'Sol2_2019_DEAL_ONF_Lutte IC'!M124+'€8-xxxx(AAAA-AAAA)'!M124+'€9-xxxx(AAAA-AAAA)'!M124+'€10-xxxx(AAAA-AAAA)'!M124+'€11-xxxx(AAAA-AAAA)'!M124+'€12-xxxx(AAAA-AAAA)'!M124+'€13-xxxx(AAAA-AAAA)'!M124+'€14-xxxx(AAAA-AAAA)'!M124+'€15-xxxx(AAAA-AAAA)'!M124+'€16-xxxx(AAAA-AAAA)'!M124+'€17-xxxx(AAAA-AAAA)'!M124+'€18-xxxx(AAAA-AAAA)'!M124+'€19-xxxx(AAAA-AAAA)'!M124+'€20-xxxx(AAAA-AAAA)'!M124</f>
        <v>25280</v>
      </c>
      <c r="U124" s="100">
        <f>'EnC1_2017-22_DEAL_ONF_Animation'!N124+'EnC2_2018-22_FEDER_ONF_Conserv'!N124+'EnC3_2019-21_OFB-DEAL_ONF_Coli'!N124+'EnC4_2018-20_MTE_ONF_MIGBio'!N124+'EnC5_2020_DEAL_Titè_IPA Desira'!N124+'Sol1_2018_DEAL_ONF_Lutte IC DSD'!N124+'Sol2_2019_DEAL_ONF_Lutte IC'!N124+'€8-xxxx(AAAA-AAAA)'!N124+'€9-xxxx(AAAA-AAAA)'!N124+'€10-xxxx(AAAA-AAAA)'!N124+'€11-xxxx(AAAA-AAAA)'!N124+'€12-xxxx(AAAA-AAAA)'!N124+'€13-xxxx(AAAA-AAAA)'!N124+'€14-xxxx(AAAA-AAAA)'!N124+'€15-xxxx(AAAA-AAAA)'!N124+'€16-xxxx(AAAA-AAAA)'!N124+'€17-xxxx(AAAA-AAAA)'!N124+'€18-xxxx(AAAA-AAAA)'!N124+'€19-xxxx(AAAA-AAAA)'!N124+'€20-xxxx(AAAA-AAAA)'!N124</f>
        <v>21401.605</v>
      </c>
      <c r="V124" s="101">
        <f>'EnC1_2017-22_DEAL_ONF_Animation'!O124+'EnC2_2018-22_FEDER_ONF_Conserv'!O124+'EnC3_2019-21_OFB-DEAL_ONF_Coli'!O124+'EnC4_2018-20_MTE_ONF_MIGBio'!O124+'EnC5_2020_DEAL_Titè_IPA Desira'!O124+'Sol1_2018_DEAL_ONF_Lutte IC DSD'!O124+'Sol2_2019_DEAL_ONF_Lutte IC'!O124+'€8-xxxx(AAAA-AAAA)'!O124+'€9-xxxx(AAAA-AAAA)'!O124+'€10-xxxx(AAAA-AAAA)'!O124+'€11-xxxx(AAAA-AAAA)'!O124+'€12-xxxx(AAAA-AAAA)'!O124+'€13-xxxx(AAAA-AAAA)'!O124+'€14-xxxx(AAAA-AAAA)'!O124+'€15-xxxx(AAAA-AAAA)'!O124+'€16-xxxx(AAAA-AAAA)'!O124+'€17-xxxx(AAAA-AAAA)'!O124+'€18-xxxx(AAAA-AAAA)'!O124+'€19-xxxx(AAAA-AAAA)'!O124+'€20-xxxx(AAAA-AAAA)'!O124</f>
        <v>450</v>
      </c>
      <c r="W124" s="102">
        <f>'EnC1_2017-22_DEAL_ONF_Animation'!P124+'EnC2_2018-22_FEDER_ONF_Conserv'!P124+'EnC3_2019-21_OFB-DEAL_ONF_Coli'!P124+'EnC4_2018-20_MTE_ONF_MIGBio'!P124+'EnC5_2020_DEAL_Titè_IPA Desira'!P124+'Sol1_2018_DEAL_ONF_Lutte IC DSD'!P124+'Sol2_2019_DEAL_ONF_Lutte IC'!P124+'€8-xxxx(AAAA-AAAA)'!P124+'€9-xxxx(AAAA-AAAA)'!P124+'€10-xxxx(AAAA-AAAA)'!P124+'€11-xxxx(AAAA-AAAA)'!P124+'€12-xxxx(AAAA-AAAA)'!P124+'€13-xxxx(AAAA-AAAA)'!P124+'€14-xxxx(AAAA-AAAA)'!P124+'€15-xxxx(AAAA-AAAA)'!P124+'€16-xxxx(AAAA-AAAA)'!P124+'€17-xxxx(AAAA-AAAA)'!P124+'€18-xxxx(AAAA-AAAA)'!P124+'€19-xxxx(AAAA-AAAA)'!P124+'€20-xxxx(AAAA-AAAA)'!P124</f>
        <v>240</v>
      </c>
      <c r="X124" s="102">
        <f>'EnC1_2017-22_DEAL_ONF_Animation'!Q124+'EnC2_2018-22_FEDER_ONF_Conserv'!Q124+'EnC3_2019-21_OFB-DEAL_ONF_Coli'!Q124+'EnC4_2018-20_MTE_ONF_MIGBio'!Q124+'EnC5_2020_DEAL_Titè_IPA Desira'!Q124+'Sol1_2018_DEAL_ONF_Lutte IC DSD'!Q124+'Sol2_2019_DEAL_ONF_Lutte IC'!Q124+'€8-xxxx(AAAA-AAAA)'!Q124+'€9-xxxx(AAAA-AAAA)'!Q124+'€10-xxxx(AAAA-AAAA)'!Q124+'€11-xxxx(AAAA-AAAA)'!Q124+'€12-xxxx(AAAA-AAAA)'!Q124+'€13-xxxx(AAAA-AAAA)'!Q124+'€14-xxxx(AAAA-AAAA)'!Q124+'€15-xxxx(AAAA-AAAA)'!Q124+'€16-xxxx(AAAA-AAAA)'!Q124+'€17-xxxx(AAAA-AAAA)'!Q124+'€18-xxxx(AAAA-AAAA)'!Q124+'€19-xxxx(AAAA-AAAA)'!Q124+'€20-xxxx(AAAA-AAAA)'!Q124</f>
        <v>20711.605</v>
      </c>
      <c r="Y124" s="102">
        <f>'EnC1_2017-22_DEAL_ONF_Animation'!R124+'EnC2_2018-22_FEDER_ONF_Conserv'!R124+'EnC3_2019-21_OFB-DEAL_ONF_Coli'!R124+'EnC4_2018-20_MTE_ONF_MIGBio'!R124+'EnC5_2020_DEAL_Titè_IPA Desira'!R124+'Sol1_2018_DEAL_ONF_Lutte IC DSD'!R124+'Sol2_2019_DEAL_ONF_Lutte IC'!R124+'€8-xxxx(AAAA-AAAA)'!R124+'€9-xxxx(AAAA-AAAA)'!R124+'€10-xxxx(AAAA-AAAA)'!R124+'€11-xxxx(AAAA-AAAA)'!R124+'€12-xxxx(AAAA-AAAA)'!R124+'€13-xxxx(AAAA-AAAA)'!R124+'€14-xxxx(AAAA-AAAA)'!R124+'€15-xxxx(AAAA-AAAA)'!R124+'€16-xxxx(AAAA-AAAA)'!R124+'€17-xxxx(AAAA-AAAA)'!R124+'€18-xxxx(AAAA-AAAA)'!R124+'€19-xxxx(AAAA-AAAA)'!R124+'€20-xxxx(AAAA-AAAA)'!R124</f>
        <v>0</v>
      </c>
      <c r="Z124" s="104">
        <f>'EnC1_2017-22_DEAL_ONF_Animation'!S124+'EnC2_2018-22_FEDER_ONF_Conserv'!S124+'EnC3_2019-21_OFB-DEAL_ONF_Coli'!S124+'EnC4_2018-20_MTE_ONF_MIGBio'!S124+'EnC5_2020_DEAL_Titè_IPA Desira'!S124+'Sol1_2018_DEAL_ONF_Lutte IC DSD'!S124+'Sol2_2019_DEAL_ONF_Lutte IC'!S124+'€8-xxxx(AAAA-AAAA)'!S124+'€9-xxxx(AAAA-AAAA)'!S124+'€10-xxxx(AAAA-AAAA)'!S124+'€11-xxxx(AAAA-AAAA)'!S124+'€12-xxxx(AAAA-AAAA)'!S124+'€13-xxxx(AAAA-AAAA)'!S124+'€14-xxxx(AAAA-AAAA)'!S124+'€15-xxxx(AAAA-AAAA)'!S124+'€16-xxxx(AAAA-AAAA)'!S124+'€17-xxxx(AAAA-AAAA)'!S124+'€18-xxxx(AAAA-AAAA)'!S124+'€19-xxxx(AAAA-AAAA)'!S124+'€20-xxxx(AAAA-AAAA)'!S124</f>
        <v>0</v>
      </c>
      <c r="AA124" s="655">
        <f>'EnC1_2017-22_DEAL_ONF_Animation'!T124+'EnC2_2018-22_FEDER_ONF_Conserv'!T124+'EnC3_2019-21_OFB-DEAL_ONF_Coli'!T124+'EnC4_2018-20_MTE_ONF_MIGBio'!T124+'EnC5_2020_DEAL_Titè_IPA Desira'!T124+'Sol1_2018_DEAL_ONF_Lutte IC DSD'!T124+'Sol2_2019_DEAL_ONF_Lutte IC'!T124+'€8-xxxx(AAAA-AAAA)'!T124+'€9-xxxx(AAAA-AAAA)'!T124+'€10-xxxx(AAAA-AAAA)'!T124+'€11-xxxx(AAAA-AAAA)'!T124+'€12-xxxx(AAAA-AAAA)'!T124+'€13-xxxx(AAAA-AAAA)'!T124+'€14-xxxx(AAAA-AAAA)'!T124+'€15-xxxx(AAAA-AAAA)'!T124+'€16-xxxx(AAAA-AAAA)'!T124+'€17-xxxx(AAAA-AAAA)'!T124+'€18-xxxx(AAAA-AAAA)'!T124+'€19-xxxx(AAAA-AAAA)'!T124+'€20-xxxx(AAAA-AAAA)'!T124</f>
        <v>-104998.395</v>
      </c>
      <c r="AB124" s="656">
        <f>'EnC1_2017-22_DEAL_ONF_Animation'!U124+'EnC2_2018-22_FEDER_ONF_Conserv'!U124+'EnC3_2019-21_OFB-DEAL_ONF_Coli'!U124+'EnC4_2018-20_MTE_ONF_MIGBio'!U124+'EnC5_2020_DEAL_Titè_IPA Desira'!U124+'Sol1_2018_DEAL_ONF_Lutte IC DSD'!U124+'Sol2_2019_DEAL_ONF_Lutte IC'!U124+'€8-xxxx(AAAA-AAAA)'!U124+'€9-xxxx(AAAA-AAAA)'!U124+'€10-xxxx(AAAA-AAAA)'!U124+'€11-xxxx(AAAA-AAAA)'!U124+'€12-xxxx(AAAA-AAAA)'!U124+'€13-xxxx(AAAA-AAAA)'!U124+'€14-xxxx(AAAA-AAAA)'!U124+'€15-xxxx(AAAA-AAAA)'!U124+'€16-xxxx(AAAA-AAAA)'!U124+'€17-xxxx(AAAA-AAAA)'!U124+'€18-xxxx(AAAA-AAAA)'!U124+'€19-xxxx(AAAA-AAAA)'!U124+'€20-xxxx(AAAA-AAAA)'!U124</f>
        <v>-24830</v>
      </c>
      <c r="AC124" s="657">
        <f>'EnC1_2017-22_DEAL_ONF_Animation'!V124+'EnC2_2018-22_FEDER_ONF_Conserv'!V124+'EnC3_2019-21_OFB-DEAL_ONF_Coli'!V124+'EnC4_2018-20_MTE_ONF_MIGBio'!V124+'EnC5_2020_DEAL_Titè_IPA Desira'!V124+'Sol1_2018_DEAL_ONF_Lutte IC DSD'!V124+'Sol2_2019_DEAL_ONF_Lutte IC'!V124+'€8-xxxx(AAAA-AAAA)'!V124+'€9-xxxx(AAAA-AAAA)'!V124+'€10-xxxx(AAAA-AAAA)'!V124+'€11-xxxx(AAAA-AAAA)'!V124+'€12-xxxx(AAAA-AAAA)'!V124+'€13-xxxx(AAAA-AAAA)'!V124+'€14-xxxx(AAAA-AAAA)'!V124+'€15-xxxx(AAAA-AAAA)'!V124+'€16-xxxx(AAAA-AAAA)'!V124+'€17-xxxx(AAAA-AAAA)'!V124+'€18-xxxx(AAAA-AAAA)'!V124+'€19-xxxx(AAAA-AAAA)'!V124+'€20-xxxx(AAAA-AAAA)'!V124</f>
        <v>-25040</v>
      </c>
      <c r="AD124" s="657">
        <f>'EnC1_2017-22_DEAL_ONF_Animation'!W124+'EnC2_2018-22_FEDER_ONF_Conserv'!W124+'EnC3_2019-21_OFB-DEAL_ONF_Coli'!W124+'EnC4_2018-20_MTE_ONF_MIGBio'!W124+'EnC5_2020_DEAL_Titè_IPA Desira'!W124+'Sol1_2018_DEAL_ONF_Lutte IC DSD'!W124+'Sol2_2019_DEAL_ONF_Lutte IC'!W124+'€8-xxxx(AAAA-AAAA)'!W124+'€9-xxxx(AAAA-AAAA)'!W124+'€10-xxxx(AAAA-AAAA)'!W124+'€11-xxxx(AAAA-AAAA)'!W124+'€12-xxxx(AAAA-AAAA)'!W124+'€13-xxxx(AAAA-AAAA)'!W124+'€14-xxxx(AAAA-AAAA)'!W124+'€15-xxxx(AAAA-AAAA)'!W124+'€16-xxxx(AAAA-AAAA)'!W124+'€17-xxxx(AAAA-AAAA)'!W124+'€18-xxxx(AAAA-AAAA)'!W124+'€19-xxxx(AAAA-AAAA)'!W124+'€20-xxxx(AAAA-AAAA)'!W124</f>
        <v>-4568.3950000000004</v>
      </c>
      <c r="AE124" s="657">
        <f>'EnC1_2017-22_DEAL_ONF_Animation'!X124+'EnC2_2018-22_FEDER_ONF_Conserv'!X124+'EnC3_2019-21_OFB-DEAL_ONF_Coli'!X124+'EnC4_2018-20_MTE_ONF_MIGBio'!X124+'EnC5_2020_DEAL_Titè_IPA Desira'!X124+'Sol1_2018_DEAL_ONF_Lutte IC DSD'!X124+'Sol2_2019_DEAL_ONF_Lutte IC'!X124+'€8-xxxx(AAAA-AAAA)'!X124+'€9-xxxx(AAAA-AAAA)'!X124+'€10-xxxx(AAAA-AAAA)'!X124+'€11-xxxx(AAAA-AAAA)'!X124+'€12-xxxx(AAAA-AAAA)'!X124+'€13-xxxx(AAAA-AAAA)'!X124+'€14-xxxx(AAAA-AAAA)'!X124+'€15-xxxx(AAAA-AAAA)'!X124+'€16-xxxx(AAAA-AAAA)'!X124+'€17-xxxx(AAAA-AAAA)'!X124+'€18-xxxx(AAAA-AAAA)'!X124+'€19-xxxx(AAAA-AAAA)'!X124+'€20-xxxx(AAAA-AAAA)'!X124</f>
        <v>-25280</v>
      </c>
      <c r="AF124" s="658">
        <f>'EnC1_2017-22_DEAL_ONF_Animation'!Y124+'EnC2_2018-22_FEDER_ONF_Conserv'!Y124+'EnC3_2019-21_OFB-DEAL_ONF_Coli'!Y124+'EnC4_2018-20_MTE_ONF_MIGBio'!Y124+'EnC5_2020_DEAL_Titè_IPA Desira'!Y124+'Sol1_2018_DEAL_ONF_Lutte IC DSD'!Y124+'Sol2_2019_DEAL_ONF_Lutte IC'!Y124+'€8-xxxx(AAAA-AAAA)'!Y124+'€9-xxxx(AAAA-AAAA)'!Y124+'€10-xxxx(AAAA-AAAA)'!Y124+'€11-xxxx(AAAA-AAAA)'!Y124+'€12-xxxx(AAAA-AAAA)'!Y124+'€13-xxxx(AAAA-AAAA)'!Y124+'€14-xxxx(AAAA-AAAA)'!Y124+'€15-xxxx(AAAA-AAAA)'!Y124+'€16-xxxx(AAAA-AAAA)'!Y124+'€17-xxxx(AAAA-AAAA)'!Y124+'€18-xxxx(AAAA-AAAA)'!Y124+'€19-xxxx(AAAA-AAAA)'!Y124+'€20-xxxx(AAAA-AAAA)'!Y124</f>
        <v>-25280</v>
      </c>
      <c r="AG124" s="659">
        <f t="shared" si="103"/>
        <v>44900</v>
      </c>
      <c r="AH124" s="656">
        <f t="shared" si="104"/>
        <v>3780</v>
      </c>
      <c r="AI124" s="657">
        <f t="shared" si="105"/>
        <v>10280</v>
      </c>
      <c r="AJ124" s="657">
        <f t="shared" si="106"/>
        <v>10280</v>
      </c>
      <c r="AK124" s="657">
        <f t="shared" si="107"/>
        <v>10280</v>
      </c>
      <c r="AL124" s="660">
        <f t="shared" si="108"/>
        <v>10280</v>
      </c>
      <c r="AM124" s="655">
        <f t="shared" si="109"/>
        <v>-60098.395000000004</v>
      </c>
      <c r="AN124" s="656">
        <f t="shared" si="110"/>
        <v>-21050</v>
      </c>
      <c r="AO124" s="657">
        <f t="shared" si="111"/>
        <v>-14760</v>
      </c>
      <c r="AP124" s="657">
        <f t="shared" si="112"/>
        <v>5711.6049999999996</v>
      </c>
      <c r="AQ124" s="657">
        <f t="shared" si="113"/>
        <v>-15000</v>
      </c>
      <c r="AR124" s="662">
        <f t="shared" si="114"/>
        <v>-15000</v>
      </c>
      <c r="AS124" s="272"/>
      <c r="AT124" s="12"/>
      <c r="AU124" s="41"/>
    </row>
    <row r="125" spans="1:47" s="38" customFormat="1" ht="14">
      <c r="A125" s="14">
        <v>0</v>
      </c>
      <c r="B125" s="1116"/>
      <c r="C125" s="1109"/>
      <c r="D125" s="1110"/>
      <c r="E125" s="1110"/>
      <c r="F125" s="1113"/>
      <c r="G125" s="518" t="s">
        <v>108</v>
      </c>
      <c r="H125" s="116">
        <f t="shared" ref="H125:H126" si="116">H116+H119+H122</f>
        <v>0</v>
      </c>
      <c r="I125" s="106">
        <f t="shared" ref="I125:M125" si="117">I116+I119+I122</f>
        <v>0</v>
      </c>
      <c r="J125" s="107">
        <f t="shared" si="117"/>
        <v>0</v>
      </c>
      <c r="K125" s="107">
        <f t="shared" si="117"/>
        <v>0</v>
      </c>
      <c r="L125" s="107">
        <f t="shared" si="117"/>
        <v>0</v>
      </c>
      <c r="M125" s="506">
        <f t="shared" si="117"/>
        <v>0</v>
      </c>
      <c r="N125" s="518" t="s">
        <v>108</v>
      </c>
      <c r="O125" s="105">
        <f>'EnC1_2017-22_DEAL_ONF_Animation'!H125+'EnC2_2018-22_FEDER_ONF_Conserv'!H125+'EnC3_2019-21_OFB-DEAL_ONF_Coli'!H125+'EnC4_2018-20_MTE_ONF_MIGBio'!H125+'EnC5_2020_DEAL_Titè_IPA Desira'!H125+'Sol1_2018_DEAL_ONF_Lutte IC DSD'!H125+'Sol2_2019_DEAL_ONF_Lutte IC'!H125+'€8-xxxx(AAAA-AAAA)'!H125+'€9-xxxx(AAAA-AAAA)'!H125+'€10-xxxx(AAAA-AAAA)'!H125+'€11-xxxx(AAAA-AAAA)'!H125+'€12-xxxx(AAAA-AAAA)'!H125+'€13-xxxx(AAAA-AAAA)'!H125+'€14-xxxx(AAAA-AAAA)'!H125+'€15-xxxx(AAAA-AAAA)'!H125+'€16-xxxx(AAAA-AAAA)'!H125+'€17-xxxx(AAAA-AAAA)'!H125+'€18-xxxx(AAAA-AAAA)'!H125+'€19-xxxx(AAAA-AAAA)'!H125+'€20-xxxx(AAAA-AAAA)'!H125</f>
        <v>0</v>
      </c>
      <c r="P125" s="106">
        <f>'EnC1_2017-22_DEAL_ONF_Animation'!I125+'EnC2_2018-22_FEDER_ONF_Conserv'!I125+'EnC3_2019-21_OFB-DEAL_ONF_Coli'!I125+'EnC4_2018-20_MTE_ONF_MIGBio'!I125+'EnC5_2020_DEAL_Titè_IPA Desira'!I125+'Sol1_2018_DEAL_ONF_Lutte IC DSD'!I125+'Sol2_2019_DEAL_ONF_Lutte IC'!I125+'€8-xxxx(AAAA-AAAA)'!I125+'€9-xxxx(AAAA-AAAA)'!I125+'€10-xxxx(AAAA-AAAA)'!I125+'€11-xxxx(AAAA-AAAA)'!I125+'€12-xxxx(AAAA-AAAA)'!I125+'€13-xxxx(AAAA-AAAA)'!I125+'€14-xxxx(AAAA-AAAA)'!I125+'€15-xxxx(AAAA-AAAA)'!I125+'€16-xxxx(AAAA-AAAA)'!I125+'€17-xxxx(AAAA-AAAA)'!I125+'€18-xxxx(AAAA-AAAA)'!I125+'€19-xxxx(AAAA-AAAA)'!I125+'€20-xxxx(AAAA-AAAA)'!I125</f>
        <v>0</v>
      </c>
      <c r="Q125" s="107">
        <f>'EnC1_2017-22_DEAL_ONF_Animation'!J125+'EnC2_2018-22_FEDER_ONF_Conserv'!J125+'EnC3_2019-21_OFB-DEAL_ONF_Coli'!J125+'EnC4_2018-20_MTE_ONF_MIGBio'!J125+'EnC5_2020_DEAL_Titè_IPA Desira'!J125+'Sol1_2018_DEAL_ONF_Lutte IC DSD'!J125+'Sol2_2019_DEAL_ONF_Lutte IC'!J125+'€8-xxxx(AAAA-AAAA)'!J125+'€9-xxxx(AAAA-AAAA)'!J125+'€10-xxxx(AAAA-AAAA)'!J125+'€11-xxxx(AAAA-AAAA)'!J125+'€12-xxxx(AAAA-AAAA)'!J125+'€13-xxxx(AAAA-AAAA)'!J125+'€14-xxxx(AAAA-AAAA)'!J125+'€15-xxxx(AAAA-AAAA)'!J125+'€16-xxxx(AAAA-AAAA)'!J125+'€17-xxxx(AAAA-AAAA)'!J125+'€18-xxxx(AAAA-AAAA)'!J125+'€19-xxxx(AAAA-AAAA)'!J125+'€20-xxxx(AAAA-AAAA)'!J125</f>
        <v>0</v>
      </c>
      <c r="R125" s="107">
        <f>'EnC1_2017-22_DEAL_ONF_Animation'!K125+'EnC2_2018-22_FEDER_ONF_Conserv'!K125+'EnC3_2019-21_OFB-DEAL_ONF_Coli'!K125+'EnC4_2018-20_MTE_ONF_MIGBio'!K125+'EnC5_2020_DEAL_Titè_IPA Desira'!K125+'Sol1_2018_DEAL_ONF_Lutte IC DSD'!K125+'Sol2_2019_DEAL_ONF_Lutte IC'!K125+'€8-xxxx(AAAA-AAAA)'!K125+'€9-xxxx(AAAA-AAAA)'!K125+'€10-xxxx(AAAA-AAAA)'!K125+'€11-xxxx(AAAA-AAAA)'!K125+'€12-xxxx(AAAA-AAAA)'!K125+'€13-xxxx(AAAA-AAAA)'!K125+'€14-xxxx(AAAA-AAAA)'!K125+'€15-xxxx(AAAA-AAAA)'!K125+'€16-xxxx(AAAA-AAAA)'!K125+'€17-xxxx(AAAA-AAAA)'!K125+'€18-xxxx(AAAA-AAAA)'!K125+'€19-xxxx(AAAA-AAAA)'!K125+'€20-xxxx(AAAA-AAAA)'!K125</f>
        <v>0</v>
      </c>
      <c r="S125" s="107">
        <f>'EnC1_2017-22_DEAL_ONF_Animation'!L125+'EnC2_2018-22_FEDER_ONF_Conserv'!L125+'EnC3_2019-21_OFB-DEAL_ONF_Coli'!L125+'EnC4_2018-20_MTE_ONF_MIGBio'!L125+'EnC5_2020_DEAL_Titè_IPA Desira'!L125+'Sol1_2018_DEAL_ONF_Lutte IC DSD'!L125+'Sol2_2019_DEAL_ONF_Lutte IC'!L125+'€8-xxxx(AAAA-AAAA)'!L125+'€9-xxxx(AAAA-AAAA)'!L125+'€10-xxxx(AAAA-AAAA)'!L125+'€11-xxxx(AAAA-AAAA)'!L125+'€12-xxxx(AAAA-AAAA)'!L125+'€13-xxxx(AAAA-AAAA)'!L125+'€14-xxxx(AAAA-AAAA)'!L125+'€15-xxxx(AAAA-AAAA)'!L125+'€16-xxxx(AAAA-AAAA)'!L125+'€17-xxxx(AAAA-AAAA)'!L125+'€18-xxxx(AAAA-AAAA)'!L125+'€19-xxxx(AAAA-AAAA)'!L125+'€20-xxxx(AAAA-AAAA)'!L125</f>
        <v>0</v>
      </c>
      <c r="T125" s="108">
        <f>'EnC1_2017-22_DEAL_ONF_Animation'!M125+'EnC2_2018-22_FEDER_ONF_Conserv'!M125+'EnC3_2019-21_OFB-DEAL_ONF_Coli'!M125+'EnC4_2018-20_MTE_ONF_MIGBio'!M125+'EnC5_2020_DEAL_Titè_IPA Desira'!M125+'Sol1_2018_DEAL_ONF_Lutte IC DSD'!M125+'Sol2_2019_DEAL_ONF_Lutte IC'!M125+'€8-xxxx(AAAA-AAAA)'!M125+'€9-xxxx(AAAA-AAAA)'!M125+'€10-xxxx(AAAA-AAAA)'!M125+'€11-xxxx(AAAA-AAAA)'!M125+'€12-xxxx(AAAA-AAAA)'!M125+'€13-xxxx(AAAA-AAAA)'!M125+'€14-xxxx(AAAA-AAAA)'!M125+'€15-xxxx(AAAA-AAAA)'!M125+'€16-xxxx(AAAA-AAAA)'!M125+'€17-xxxx(AAAA-AAAA)'!M125+'€18-xxxx(AAAA-AAAA)'!M125+'€19-xxxx(AAAA-AAAA)'!M125+'€20-xxxx(AAAA-AAAA)'!M125</f>
        <v>0</v>
      </c>
      <c r="U125" s="105">
        <f>'EnC1_2017-22_DEAL_ONF_Animation'!N125+'EnC2_2018-22_FEDER_ONF_Conserv'!N125+'EnC3_2019-21_OFB-DEAL_ONF_Coli'!N125+'EnC4_2018-20_MTE_ONF_MIGBio'!N125+'EnC5_2020_DEAL_Titè_IPA Desira'!N125+'Sol1_2018_DEAL_ONF_Lutte IC DSD'!N125+'Sol2_2019_DEAL_ONF_Lutte IC'!N125+'€8-xxxx(AAAA-AAAA)'!N125+'€9-xxxx(AAAA-AAAA)'!N125+'€10-xxxx(AAAA-AAAA)'!N125+'€11-xxxx(AAAA-AAAA)'!N125+'€12-xxxx(AAAA-AAAA)'!N125+'€13-xxxx(AAAA-AAAA)'!N125+'€14-xxxx(AAAA-AAAA)'!N125+'€15-xxxx(AAAA-AAAA)'!N125+'€16-xxxx(AAAA-AAAA)'!N125+'€17-xxxx(AAAA-AAAA)'!N125+'€18-xxxx(AAAA-AAAA)'!N125+'€19-xxxx(AAAA-AAAA)'!N125+'€20-xxxx(AAAA-AAAA)'!N125</f>
        <v>0</v>
      </c>
      <c r="V125" s="106">
        <f>'EnC1_2017-22_DEAL_ONF_Animation'!O125+'EnC2_2018-22_FEDER_ONF_Conserv'!O125+'EnC3_2019-21_OFB-DEAL_ONF_Coli'!O125+'EnC4_2018-20_MTE_ONF_MIGBio'!O125+'EnC5_2020_DEAL_Titè_IPA Desira'!O125+'Sol1_2018_DEAL_ONF_Lutte IC DSD'!O125+'Sol2_2019_DEAL_ONF_Lutte IC'!O125+'€8-xxxx(AAAA-AAAA)'!O125+'€9-xxxx(AAAA-AAAA)'!O125+'€10-xxxx(AAAA-AAAA)'!O125+'€11-xxxx(AAAA-AAAA)'!O125+'€12-xxxx(AAAA-AAAA)'!O125+'€13-xxxx(AAAA-AAAA)'!O125+'€14-xxxx(AAAA-AAAA)'!O125+'€15-xxxx(AAAA-AAAA)'!O125+'€16-xxxx(AAAA-AAAA)'!O125+'€17-xxxx(AAAA-AAAA)'!O125+'€18-xxxx(AAAA-AAAA)'!O125+'€19-xxxx(AAAA-AAAA)'!O125+'€20-xxxx(AAAA-AAAA)'!O125</f>
        <v>0</v>
      </c>
      <c r="W125" s="107">
        <f>'EnC1_2017-22_DEAL_ONF_Animation'!P125+'EnC2_2018-22_FEDER_ONF_Conserv'!P125+'EnC3_2019-21_OFB-DEAL_ONF_Coli'!P125+'EnC4_2018-20_MTE_ONF_MIGBio'!P125+'EnC5_2020_DEAL_Titè_IPA Desira'!P125+'Sol1_2018_DEAL_ONF_Lutte IC DSD'!P125+'Sol2_2019_DEAL_ONF_Lutte IC'!P125+'€8-xxxx(AAAA-AAAA)'!P125+'€9-xxxx(AAAA-AAAA)'!P125+'€10-xxxx(AAAA-AAAA)'!P125+'€11-xxxx(AAAA-AAAA)'!P125+'€12-xxxx(AAAA-AAAA)'!P125+'€13-xxxx(AAAA-AAAA)'!P125+'€14-xxxx(AAAA-AAAA)'!P125+'€15-xxxx(AAAA-AAAA)'!P125+'€16-xxxx(AAAA-AAAA)'!P125+'€17-xxxx(AAAA-AAAA)'!P125+'€18-xxxx(AAAA-AAAA)'!P125+'€19-xxxx(AAAA-AAAA)'!P125+'€20-xxxx(AAAA-AAAA)'!P125</f>
        <v>0</v>
      </c>
      <c r="X125" s="107">
        <f>'EnC1_2017-22_DEAL_ONF_Animation'!Q125+'EnC2_2018-22_FEDER_ONF_Conserv'!Q125+'EnC3_2019-21_OFB-DEAL_ONF_Coli'!Q125+'EnC4_2018-20_MTE_ONF_MIGBio'!Q125+'EnC5_2020_DEAL_Titè_IPA Desira'!Q125+'Sol1_2018_DEAL_ONF_Lutte IC DSD'!Q125+'Sol2_2019_DEAL_ONF_Lutte IC'!Q125+'€8-xxxx(AAAA-AAAA)'!Q125+'€9-xxxx(AAAA-AAAA)'!Q125+'€10-xxxx(AAAA-AAAA)'!Q125+'€11-xxxx(AAAA-AAAA)'!Q125+'€12-xxxx(AAAA-AAAA)'!Q125+'€13-xxxx(AAAA-AAAA)'!Q125+'€14-xxxx(AAAA-AAAA)'!Q125+'€15-xxxx(AAAA-AAAA)'!Q125+'€16-xxxx(AAAA-AAAA)'!Q125+'€17-xxxx(AAAA-AAAA)'!Q125+'€18-xxxx(AAAA-AAAA)'!Q125+'€19-xxxx(AAAA-AAAA)'!Q125+'€20-xxxx(AAAA-AAAA)'!Q125</f>
        <v>0</v>
      </c>
      <c r="Y125" s="107">
        <f>'EnC1_2017-22_DEAL_ONF_Animation'!R125+'EnC2_2018-22_FEDER_ONF_Conserv'!R125+'EnC3_2019-21_OFB-DEAL_ONF_Coli'!R125+'EnC4_2018-20_MTE_ONF_MIGBio'!R125+'EnC5_2020_DEAL_Titè_IPA Desira'!R125+'Sol1_2018_DEAL_ONF_Lutte IC DSD'!R125+'Sol2_2019_DEAL_ONF_Lutte IC'!R125+'€8-xxxx(AAAA-AAAA)'!R125+'€9-xxxx(AAAA-AAAA)'!R125+'€10-xxxx(AAAA-AAAA)'!R125+'€11-xxxx(AAAA-AAAA)'!R125+'€12-xxxx(AAAA-AAAA)'!R125+'€13-xxxx(AAAA-AAAA)'!R125+'€14-xxxx(AAAA-AAAA)'!R125+'€15-xxxx(AAAA-AAAA)'!R125+'€16-xxxx(AAAA-AAAA)'!R125+'€17-xxxx(AAAA-AAAA)'!R125+'€18-xxxx(AAAA-AAAA)'!R125+'€19-xxxx(AAAA-AAAA)'!R125+'€20-xxxx(AAAA-AAAA)'!R125</f>
        <v>0</v>
      </c>
      <c r="Z125" s="109">
        <f>'EnC1_2017-22_DEAL_ONF_Animation'!S125+'EnC2_2018-22_FEDER_ONF_Conserv'!S125+'EnC3_2019-21_OFB-DEAL_ONF_Coli'!S125+'EnC4_2018-20_MTE_ONF_MIGBio'!S125+'EnC5_2020_DEAL_Titè_IPA Desira'!S125+'Sol1_2018_DEAL_ONF_Lutte IC DSD'!S125+'Sol2_2019_DEAL_ONF_Lutte IC'!S125+'€8-xxxx(AAAA-AAAA)'!S125+'€9-xxxx(AAAA-AAAA)'!S125+'€10-xxxx(AAAA-AAAA)'!S125+'€11-xxxx(AAAA-AAAA)'!S125+'€12-xxxx(AAAA-AAAA)'!S125+'€13-xxxx(AAAA-AAAA)'!S125+'€14-xxxx(AAAA-AAAA)'!S125+'€15-xxxx(AAAA-AAAA)'!S125+'€16-xxxx(AAAA-AAAA)'!S125+'€17-xxxx(AAAA-AAAA)'!S125+'€18-xxxx(AAAA-AAAA)'!S125+'€19-xxxx(AAAA-AAAA)'!S125+'€20-xxxx(AAAA-AAAA)'!S125</f>
        <v>0</v>
      </c>
      <c r="AA125" s="663">
        <f>'EnC1_2017-22_DEAL_ONF_Animation'!T125+'EnC2_2018-22_FEDER_ONF_Conserv'!T125+'EnC3_2019-21_OFB-DEAL_ONF_Coli'!T125+'EnC4_2018-20_MTE_ONF_MIGBio'!T125+'EnC5_2020_DEAL_Titè_IPA Desira'!T125+'Sol1_2018_DEAL_ONF_Lutte IC DSD'!T125+'Sol2_2019_DEAL_ONF_Lutte IC'!T125+'€8-xxxx(AAAA-AAAA)'!T125+'€9-xxxx(AAAA-AAAA)'!T125+'€10-xxxx(AAAA-AAAA)'!T125+'€11-xxxx(AAAA-AAAA)'!T125+'€12-xxxx(AAAA-AAAA)'!T125+'€13-xxxx(AAAA-AAAA)'!T125+'€14-xxxx(AAAA-AAAA)'!T125+'€15-xxxx(AAAA-AAAA)'!T125+'€16-xxxx(AAAA-AAAA)'!T125+'€17-xxxx(AAAA-AAAA)'!T125+'€18-xxxx(AAAA-AAAA)'!T125+'€19-xxxx(AAAA-AAAA)'!T125+'€20-xxxx(AAAA-AAAA)'!T125</f>
        <v>0</v>
      </c>
      <c r="AB125" s="664">
        <f>'EnC1_2017-22_DEAL_ONF_Animation'!U125+'EnC2_2018-22_FEDER_ONF_Conserv'!U125+'EnC3_2019-21_OFB-DEAL_ONF_Coli'!U125+'EnC4_2018-20_MTE_ONF_MIGBio'!U125+'EnC5_2020_DEAL_Titè_IPA Desira'!U125+'Sol1_2018_DEAL_ONF_Lutte IC DSD'!U125+'Sol2_2019_DEAL_ONF_Lutte IC'!U125+'€8-xxxx(AAAA-AAAA)'!U125+'€9-xxxx(AAAA-AAAA)'!U125+'€10-xxxx(AAAA-AAAA)'!U125+'€11-xxxx(AAAA-AAAA)'!U125+'€12-xxxx(AAAA-AAAA)'!U125+'€13-xxxx(AAAA-AAAA)'!U125+'€14-xxxx(AAAA-AAAA)'!U125+'€15-xxxx(AAAA-AAAA)'!U125+'€16-xxxx(AAAA-AAAA)'!U125+'€17-xxxx(AAAA-AAAA)'!U125+'€18-xxxx(AAAA-AAAA)'!U125+'€19-xxxx(AAAA-AAAA)'!U125+'€20-xxxx(AAAA-AAAA)'!U125</f>
        <v>0</v>
      </c>
      <c r="AC125" s="665">
        <f>'EnC1_2017-22_DEAL_ONF_Animation'!V125+'EnC2_2018-22_FEDER_ONF_Conserv'!V125+'EnC3_2019-21_OFB-DEAL_ONF_Coli'!V125+'EnC4_2018-20_MTE_ONF_MIGBio'!V125+'EnC5_2020_DEAL_Titè_IPA Desira'!V125+'Sol1_2018_DEAL_ONF_Lutte IC DSD'!V125+'Sol2_2019_DEAL_ONF_Lutte IC'!V125+'€8-xxxx(AAAA-AAAA)'!V125+'€9-xxxx(AAAA-AAAA)'!V125+'€10-xxxx(AAAA-AAAA)'!V125+'€11-xxxx(AAAA-AAAA)'!V125+'€12-xxxx(AAAA-AAAA)'!V125+'€13-xxxx(AAAA-AAAA)'!V125+'€14-xxxx(AAAA-AAAA)'!V125+'€15-xxxx(AAAA-AAAA)'!V125+'€16-xxxx(AAAA-AAAA)'!V125+'€17-xxxx(AAAA-AAAA)'!V125+'€18-xxxx(AAAA-AAAA)'!V125+'€19-xxxx(AAAA-AAAA)'!V125+'€20-xxxx(AAAA-AAAA)'!V125</f>
        <v>0</v>
      </c>
      <c r="AD125" s="665">
        <f>'EnC1_2017-22_DEAL_ONF_Animation'!W125+'EnC2_2018-22_FEDER_ONF_Conserv'!W125+'EnC3_2019-21_OFB-DEAL_ONF_Coli'!W125+'EnC4_2018-20_MTE_ONF_MIGBio'!W125+'EnC5_2020_DEAL_Titè_IPA Desira'!W125+'Sol1_2018_DEAL_ONF_Lutte IC DSD'!W125+'Sol2_2019_DEAL_ONF_Lutte IC'!W125+'€8-xxxx(AAAA-AAAA)'!W125+'€9-xxxx(AAAA-AAAA)'!W125+'€10-xxxx(AAAA-AAAA)'!W125+'€11-xxxx(AAAA-AAAA)'!W125+'€12-xxxx(AAAA-AAAA)'!W125+'€13-xxxx(AAAA-AAAA)'!W125+'€14-xxxx(AAAA-AAAA)'!W125+'€15-xxxx(AAAA-AAAA)'!W125+'€16-xxxx(AAAA-AAAA)'!W125+'€17-xxxx(AAAA-AAAA)'!W125+'€18-xxxx(AAAA-AAAA)'!W125+'€19-xxxx(AAAA-AAAA)'!W125+'€20-xxxx(AAAA-AAAA)'!W125</f>
        <v>0</v>
      </c>
      <c r="AE125" s="665">
        <f>'EnC1_2017-22_DEAL_ONF_Animation'!X125+'EnC2_2018-22_FEDER_ONF_Conserv'!X125+'EnC3_2019-21_OFB-DEAL_ONF_Coli'!X125+'EnC4_2018-20_MTE_ONF_MIGBio'!X125+'EnC5_2020_DEAL_Titè_IPA Desira'!X125+'Sol1_2018_DEAL_ONF_Lutte IC DSD'!X125+'Sol2_2019_DEAL_ONF_Lutte IC'!X125+'€8-xxxx(AAAA-AAAA)'!X125+'€9-xxxx(AAAA-AAAA)'!X125+'€10-xxxx(AAAA-AAAA)'!X125+'€11-xxxx(AAAA-AAAA)'!X125+'€12-xxxx(AAAA-AAAA)'!X125+'€13-xxxx(AAAA-AAAA)'!X125+'€14-xxxx(AAAA-AAAA)'!X125+'€15-xxxx(AAAA-AAAA)'!X125+'€16-xxxx(AAAA-AAAA)'!X125+'€17-xxxx(AAAA-AAAA)'!X125+'€18-xxxx(AAAA-AAAA)'!X125+'€19-xxxx(AAAA-AAAA)'!X125+'€20-xxxx(AAAA-AAAA)'!X125</f>
        <v>0</v>
      </c>
      <c r="AF125" s="666">
        <f>'EnC1_2017-22_DEAL_ONF_Animation'!Y125+'EnC2_2018-22_FEDER_ONF_Conserv'!Y125+'EnC3_2019-21_OFB-DEAL_ONF_Coli'!Y125+'EnC4_2018-20_MTE_ONF_MIGBio'!Y125+'EnC5_2020_DEAL_Titè_IPA Desira'!Y125+'Sol1_2018_DEAL_ONF_Lutte IC DSD'!Y125+'Sol2_2019_DEAL_ONF_Lutte IC'!Y125+'€8-xxxx(AAAA-AAAA)'!Y125+'€9-xxxx(AAAA-AAAA)'!Y125+'€10-xxxx(AAAA-AAAA)'!Y125+'€11-xxxx(AAAA-AAAA)'!Y125+'€12-xxxx(AAAA-AAAA)'!Y125+'€13-xxxx(AAAA-AAAA)'!Y125+'€14-xxxx(AAAA-AAAA)'!Y125+'€15-xxxx(AAAA-AAAA)'!Y125+'€16-xxxx(AAAA-AAAA)'!Y125+'€17-xxxx(AAAA-AAAA)'!Y125+'€18-xxxx(AAAA-AAAA)'!Y125+'€19-xxxx(AAAA-AAAA)'!Y125+'€20-xxxx(AAAA-AAAA)'!Y125</f>
        <v>0</v>
      </c>
      <c r="AG125" s="667">
        <f t="shared" si="103"/>
        <v>0</v>
      </c>
      <c r="AH125" s="664">
        <f t="shared" si="104"/>
        <v>0</v>
      </c>
      <c r="AI125" s="665">
        <f t="shared" si="105"/>
        <v>0</v>
      </c>
      <c r="AJ125" s="665">
        <f t="shared" si="106"/>
        <v>0</v>
      </c>
      <c r="AK125" s="665">
        <f t="shared" si="107"/>
        <v>0</v>
      </c>
      <c r="AL125" s="668">
        <f t="shared" si="108"/>
        <v>0</v>
      </c>
      <c r="AM125" s="663">
        <f t="shared" si="109"/>
        <v>0</v>
      </c>
      <c r="AN125" s="664">
        <f t="shared" si="110"/>
        <v>0</v>
      </c>
      <c r="AO125" s="665">
        <f t="shared" si="111"/>
        <v>0</v>
      </c>
      <c r="AP125" s="665">
        <f t="shared" si="112"/>
        <v>0</v>
      </c>
      <c r="AQ125" s="665">
        <f t="shared" si="113"/>
        <v>0</v>
      </c>
      <c r="AR125" s="669">
        <f t="shared" si="114"/>
        <v>0</v>
      </c>
      <c r="AS125" s="270"/>
      <c r="AT125" s="12"/>
      <c r="AU125" s="41"/>
    </row>
    <row r="126" spans="1:47" s="38" customFormat="1" ht="14.5" thickBot="1">
      <c r="A126" s="14"/>
      <c r="B126" s="1116"/>
      <c r="C126" s="1111"/>
      <c r="D126" s="1112"/>
      <c r="E126" s="1112"/>
      <c r="F126" s="1114"/>
      <c r="G126" s="519" t="s">
        <v>109</v>
      </c>
      <c r="H126" s="508">
        <f t="shared" si="116"/>
        <v>0</v>
      </c>
      <c r="I126" s="509">
        <f t="shared" ref="I126:M126" si="118">I117+I120+I123</f>
        <v>0</v>
      </c>
      <c r="J126" s="510">
        <f t="shared" si="118"/>
        <v>0</v>
      </c>
      <c r="K126" s="510">
        <f t="shared" si="118"/>
        <v>0</v>
      </c>
      <c r="L126" s="510">
        <f t="shared" si="118"/>
        <v>0</v>
      </c>
      <c r="M126" s="511">
        <f t="shared" si="118"/>
        <v>0</v>
      </c>
      <c r="N126" s="741" t="s">
        <v>109</v>
      </c>
      <c r="O126" s="240">
        <f>'EnC1_2017-22_DEAL_ONF_Animation'!H126+'EnC2_2018-22_FEDER_ONF_Conserv'!H126+'EnC3_2019-21_OFB-DEAL_ONF_Coli'!H126+'EnC4_2018-20_MTE_ONF_MIGBio'!H126+'EnC5_2020_DEAL_Titè_IPA Desira'!H126+'Sol1_2018_DEAL_ONF_Lutte IC DSD'!H126+'Sol2_2019_DEAL_ONF_Lutte IC'!H126+'€8-xxxx(AAAA-AAAA)'!H126+'€9-xxxx(AAAA-AAAA)'!H126+'€10-xxxx(AAAA-AAAA)'!H126+'€11-xxxx(AAAA-AAAA)'!H126+'€12-xxxx(AAAA-AAAA)'!H126+'€13-xxxx(AAAA-AAAA)'!H126+'€14-xxxx(AAAA-AAAA)'!H126+'€15-xxxx(AAAA-AAAA)'!H126+'€16-xxxx(AAAA-AAAA)'!H126+'€17-xxxx(AAAA-AAAA)'!H126+'€18-xxxx(AAAA-AAAA)'!H126+'€19-xxxx(AAAA-AAAA)'!H126+'€20-xxxx(AAAA-AAAA)'!H126</f>
        <v>126400</v>
      </c>
      <c r="P126" s="176">
        <f>'EnC1_2017-22_DEAL_ONF_Animation'!I126+'EnC2_2018-22_FEDER_ONF_Conserv'!I126+'EnC3_2019-21_OFB-DEAL_ONF_Coli'!I126+'EnC4_2018-20_MTE_ONF_MIGBio'!I126+'EnC5_2020_DEAL_Titè_IPA Desira'!I126+'Sol1_2018_DEAL_ONF_Lutte IC DSD'!I126+'Sol2_2019_DEAL_ONF_Lutte IC'!I126+'€8-xxxx(AAAA-AAAA)'!I126+'€9-xxxx(AAAA-AAAA)'!I126+'€10-xxxx(AAAA-AAAA)'!I126+'€11-xxxx(AAAA-AAAA)'!I126+'€12-xxxx(AAAA-AAAA)'!I126+'€13-xxxx(AAAA-AAAA)'!I126+'€14-xxxx(AAAA-AAAA)'!I126+'€15-xxxx(AAAA-AAAA)'!I126+'€16-xxxx(AAAA-AAAA)'!I126+'€17-xxxx(AAAA-AAAA)'!I126+'€18-xxxx(AAAA-AAAA)'!I126+'€19-xxxx(AAAA-AAAA)'!I126+'€20-xxxx(AAAA-AAAA)'!I126</f>
        <v>25280</v>
      </c>
      <c r="Q126" s="177">
        <f>'EnC1_2017-22_DEAL_ONF_Animation'!J126+'EnC2_2018-22_FEDER_ONF_Conserv'!J126+'EnC3_2019-21_OFB-DEAL_ONF_Coli'!J126+'EnC4_2018-20_MTE_ONF_MIGBio'!J126+'EnC5_2020_DEAL_Titè_IPA Desira'!J126+'Sol1_2018_DEAL_ONF_Lutte IC DSD'!J126+'Sol2_2019_DEAL_ONF_Lutte IC'!J126+'€8-xxxx(AAAA-AAAA)'!J126+'€9-xxxx(AAAA-AAAA)'!J126+'€10-xxxx(AAAA-AAAA)'!J126+'€11-xxxx(AAAA-AAAA)'!J126+'€12-xxxx(AAAA-AAAA)'!J126+'€13-xxxx(AAAA-AAAA)'!J126+'€14-xxxx(AAAA-AAAA)'!J126+'€15-xxxx(AAAA-AAAA)'!J126+'€16-xxxx(AAAA-AAAA)'!J126+'€17-xxxx(AAAA-AAAA)'!J126+'€18-xxxx(AAAA-AAAA)'!J126+'€19-xxxx(AAAA-AAAA)'!J126+'€20-xxxx(AAAA-AAAA)'!J126</f>
        <v>25280</v>
      </c>
      <c r="R126" s="177">
        <f>'EnC1_2017-22_DEAL_ONF_Animation'!K126+'EnC2_2018-22_FEDER_ONF_Conserv'!K126+'EnC3_2019-21_OFB-DEAL_ONF_Coli'!K126+'EnC4_2018-20_MTE_ONF_MIGBio'!K126+'EnC5_2020_DEAL_Titè_IPA Desira'!K126+'Sol1_2018_DEAL_ONF_Lutte IC DSD'!K126+'Sol2_2019_DEAL_ONF_Lutte IC'!K126+'€8-xxxx(AAAA-AAAA)'!K126+'€9-xxxx(AAAA-AAAA)'!K126+'€10-xxxx(AAAA-AAAA)'!K126+'€11-xxxx(AAAA-AAAA)'!K126+'€12-xxxx(AAAA-AAAA)'!K126+'€13-xxxx(AAAA-AAAA)'!K126+'€14-xxxx(AAAA-AAAA)'!K126+'€15-xxxx(AAAA-AAAA)'!K126+'€16-xxxx(AAAA-AAAA)'!K126+'€17-xxxx(AAAA-AAAA)'!K126+'€18-xxxx(AAAA-AAAA)'!K126+'€19-xxxx(AAAA-AAAA)'!K126+'€20-xxxx(AAAA-AAAA)'!K126</f>
        <v>25280</v>
      </c>
      <c r="S126" s="177">
        <f>'EnC1_2017-22_DEAL_ONF_Animation'!L126+'EnC2_2018-22_FEDER_ONF_Conserv'!L126+'EnC3_2019-21_OFB-DEAL_ONF_Coli'!L126+'EnC4_2018-20_MTE_ONF_MIGBio'!L126+'EnC5_2020_DEAL_Titè_IPA Desira'!L126+'Sol1_2018_DEAL_ONF_Lutte IC DSD'!L126+'Sol2_2019_DEAL_ONF_Lutte IC'!L126+'€8-xxxx(AAAA-AAAA)'!L126+'€9-xxxx(AAAA-AAAA)'!L126+'€10-xxxx(AAAA-AAAA)'!L126+'€11-xxxx(AAAA-AAAA)'!L126+'€12-xxxx(AAAA-AAAA)'!L126+'€13-xxxx(AAAA-AAAA)'!L126+'€14-xxxx(AAAA-AAAA)'!L126+'€15-xxxx(AAAA-AAAA)'!L126+'€16-xxxx(AAAA-AAAA)'!L126+'€17-xxxx(AAAA-AAAA)'!L126+'€18-xxxx(AAAA-AAAA)'!L126+'€19-xxxx(AAAA-AAAA)'!L126+'€20-xxxx(AAAA-AAAA)'!L126</f>
        <v>25280</v>
      </c>
      <c r="T126" s="241">
        <f>'EnC1_2017-22_DEAL_ONF_Animation'!M126+'EnC2_2018-22_FEDER_ONF_Conserv'!M126+'EnC3_2019-21_OFB-DEAL_ONF_Coli'!M126+'EnC4_2018-20_MTE_ONF_MIGBio'!M126+'EnC5_2020_DEAL_Titè_IPA Desira'!M126+'Sol1_2018_DEAL_ONF_Lutte IC DSD'!M126+'Sol2_2019_DEAL_ONF_Lutte IC'!M126+'€8-xxxx(AAAA-AAAA)'!M126+'€9-xxxx(AAAA-AAAA)'!M126+'€10-xxxx(AAAA-AAAA)'!M126+'€11-xxxx(AAAA-AAAA)'!M126+'€12-xxxx(AAAA-AAAA)'!M126+'€13-xxxx(AAAA-AAAA)'!M126+'€14-xxxx(AAAA-AAAA)'!M126+'€15-xxxx(AAAA-AAAA)'!M126+'€16-xxxx(AAAA-AAAA)'!M126+'€17-xxxx(AAAA-AAAA)'!M126+'€18-xxxx(AAAA-AAAA)'!M126+'€19-xxxx(AAAA-AAAA)'!M126+'€20-xxxx(AAAA-AAAA)'!M126</f>
        <v>25280</v>
      </c>
      <c r="U126" s="240">
        <f>'EnC1_2017-22_DEAL_ONF_Animation'!N126+'EnC2_2018-22_FEDER_ONF_Conserv'!N126+'EnC3_2019-21_OFB-DEAL_ONF_Coli'!N126+'EnC4_2018-20_MTE_ONF_MIGBio'!N126+'EnC5_2020_DEAL_Titè_IPA Desira'!N126+'Sol1_2018_DEAL_ONF_Lutte IC DSD'!N126+'Sol2_2019_DEAL_ONF_Lutte IC'!N126+'€8-xxxx(AAAA-AAAA)'!N126+'€9-xxxx(AAAA-AAAA)'!N126+'€10-xxxx(AAAA-AAAA)'!N126+'€11-xxxx(AAAA-AAAA)'!N126+'€12-xxxx(AAAA-AAAA)'!N126+'€13-xxxx(AAAA-AAAA)'!N126+'€14-xxxx(AAAA-AAAA)'!N126+'€15-xxxx(AAAA-AAAA)'!N126+'€16-xxxx(AAAA-AAAA)'!N126+'€17-xxxx(AAAA-AAAA)'!N126+'€18-xxxx(AAAA-AAAA)'!N126+'€19-xxxx(AAAA-AAAA)'!N126+'€20-xxxx(AAAA-AAAA)'!N126</f>
        <v>21401.605</v>
      </c>
      <c r="V126" s="176">
        <f>'EnC1_2017-22_DEAL_ONF_Animation'!O126+'EnC2_2018-22_FEDER_ONF_Conserv'!O126+'EnC3_2019-21_OFB-DEAL_ONF_Coli'!O126+'EnC4_2018-20_MTE_ONF_MIGBio'!O126+'EnC5_2020_DEAL_Titè_IPA Desira'!O126+'Sol1_2018_DEAL_ONF_Lutte IC DSD'!O126+'Sol2_2019_DEAL_ONF_Lutte IC'!O126+'€8-xxxx(AAAA-AAAA)'!O126+'€9-xxxx(AAAA-AAAA)'!O126+'€10-xxxx(AAAA-AAAA)'!O126+'€11-xxxx(AAAA-AAAA)'!O126+'€12-xxxx(AAAA-AAAA)'!O126+'€13-xxxx(AAAA-AAAA)'!O126+'€14-xxxx(AAAA-AAAA)'!O126+'€15-xxxx(AAAA-AAAA)'!O126+'€16-xxxx(AAAA-AAAA)'!O126+'€17-xxxx(AAAA-AAAA)'!O126+'€18-xxxx(AAAA-AAAA)'!O126+'€19-xxxx(AAAA-AAAA)'!O126+'€20-xxxx(AAAA-AAAA)'!O126</f>
        <v>450</v>
      </c>
      <c r="W126" s="177">
        <f>'EnC1_2017-22_DEAL_ONF_Animation'!P126+'EnC2_2018-22_FEDER_ONF_Conserv'!P126+'EnC3_2019-21_OFB-DEAL_ONF_Coli'!P126+'EnC4_2018-20_MTE_ONF_MIGBio'!P126+'EnC5_2020_DEAL_Titè_IPA Desira'!P126+'Sol1_2018_DEAL_ONF_Lutte IC DSD'!P126+'Sol2_2019_DEAL_ONF_Lutte IC'!P126+'€8-xxxx(AAAA-AAAA)'!P126+'€9-xxxx(AAAA-AAAA)'!P126+'€10-xxxx(AAAA-AAAA)'!P126+'€11-xxxx(AAAA-AAAA)'!P126+'€12-xxxx(AAAA-AAAA)'!P126+'€13-xxxx(AAAA-AAAA)'!P126+'€14-xxxx(AAAA-AAAA)'!P126+'€15-xxxx(AAAA-AAAA)'!P126+'€16-xxxx(AAAA-AAAA)'!P126+'€17-xxxx(AAAA-AAAA)'!P126+'€18-xxxx(AAAA-AAAA)'!P126+'€19-xxxx(AAAA-AAAA)'!P126+'€20-xxxx(AAAA-AAAA)'!P126</f>
        <v>240</v>
      </c>
      <c r="X126" s="177">
        <f>'EnC1_2017-22_DEAL_ONF_Animation'!Q126+'EnC2_2018-22_FEDER_ONF_Conserv'!Q126+'EnC3_2019-21_OFB-DEAL_ONF_Coli'!Q126+'EnC4_2018-20_MTE_ONF_MIGBio'!Q126+'EnC5_2020_DEAL_Titè_IPA Desira'!Q126+'Sol1_2018_DEAL_ONF_Lutte IC DSD'!Q126+'Sol2_2019_DEAL_ONF_Lutte IC'!Q126+'€8-xxxx(AAAA-AAAA)'!Q126+'€9-xxxx(AAAA-AAAA)'!Q126+'€10-xxxx(AAAA-AAAA)'!Q126+'€11-xxxx(AAAA-AAAA)'!Q126+'€12-xxxx(AAAA-AAAA)'!Q126+'€13-xxxx(AAAA-AAAA)'!Q126+'€14-xxxx(AAAA-AAAA)'!Q126+'€15-xxxx(AAAA-AAAA)'!Q126+'€16-xxxx(AAAA-AAAA)'!Q126+'€17-xxxx(AAAA-AAAA)'!Q126+'€18-xxxx(AAAA-AAAA)'!Q126+'€19-xxxx(AAAA-AAAA)'!Q126+'€20-xxxx(AAAA-AAAA)'!Q126</f>
        <v>20711.605</v>
      </c>
      <c r="Y126" s="177">
        <f>'EnC1_2017-22_DEAL_ONF_Animation'!R126+'EnC2_2018-22_FEDER_ONF_Conserv'!R126+'EnC3_2019-21_OFB-DEAL_ONF_Coli'!R126+'EnC4_2018-20_MTE_ONF_MIGBio'!R126+'EnC5_2020_DEAL_Titè_IPA Desira'!R126+'Sol1_2018_DEAL_ONF_Lutte IC DSD'!R126+'Sol2_2019_DEAL_ONF_Lutte IC'!R126+'€8-xxxx(AAAA-AAAA)'!R126+'€9-xxxx(AAAA-AAAA)'!R126+'€10-xxxx(AAAA-AAAA)'!R126+'€11-xxxx(AAAA-AAAA)'!R126+'€12-xxxx(AAAA-AAAA)'!R126+'€13-xxxx(AAAA-AAAA)'!R126+'€14-xxxx(AAAA-AAAA)'!R126+'€15-xxxx(AAAA-AAAA)'!R126+'€16-xxxx(AAAA-AAAA)'!R126+'€17-xxxx(AAAA-AAAA)'!R126+'€18-xxxx(AAAA-AAAA)'!R126+'€19-xxxx(AAAA-AAAA)'!R126+'€20-xxxx(AAAA-AAAA)'!R126</f>
        <v>0</v>
      </c>
      <c r="Z126" s="178">
        <f>'EnC1_2017-22_DEAL_ONF_Animation'!S126+'EnC2_2018-22_FEDER_ONF_Conserv'!S126+'EnC3_2019-21_OFB-DEAL_ONF_Coli'!S126+'EnC4_2018-20_MTE_ONF_MIGBio'!S126+'EnC5_2020_DEAL_Titè_IPA Desira'!S126+'Sol1_2018_DEAL_ONF_Lutte IC DSD'!S126+'Sol2_2019_DEAL_ONF_Lutte IC'!S126+'€8-xxxx(AAAA-AAAA)'!S126+'€9-xxxx(AAAA-AAAA)'!S126+'€10-xxxx(AAAA-AAAA)'!S126+'€11-xxxx(AAAA-AAAA)'!S126+'€12-xxxx(AAAA-AAAA)'!S126+'€13-xxxx(AAAA-AAAA)'!S126+'€14-xxxx(AAAA-AAAA)'!S126+'€15-xxxx(AAAA-AAAA)'!S126+'€16-xxxx(AAAA-AAAA)'!S126+'€17-xxxx(AAAA-AAAA)'!S126+'€18-xxxx(AAAA-AAAA)'!S126+'€19-xxxx(AAAA-AAAA)'!S126+'€20-xxxx(AAAA-AAAA)'!S126</f>
        <v>0</v>
      </c>
      <c r="AA126" s="698">
        <f>'EnC1_2017-22_DEAL_ONF_Animation'!T126+'EnC2_2018-22_FEDER_ONF_Conserv'!T126+'EnC3_2019-21_OFB-DEAL_ONF_Coli'!T126+'EnC4_2018-20_MTE_ONF_MIGBio'!T126+'EnC5_2020_DEAL_Titè_IPA Desira'!T126+'Sol1_2018_DEAL_ONF_Lutte IC DSD'!T126+'Sol2_2019_DEAL_ONF_Lutte IC'!T126+'€8-xxxx(AAAA-AAAA)'!T126+'€9-xxxx(AAAA-AAAA)'!T126+'€10-xxxx(AAAA-AAAA)'!T126+'€11-xxxx(AAAA-AAAA)'!T126+'€12-xxxx(AAAA-AAAA)'!T126+'€13-xxxx(AAAA-AAAA)'!T126+'€14-xxxx(AAAA-AAAA)'!T126+'€15-xxxx(AAAA-AAAA)'!T126+'€16-xxxx(AAAA-AAAA)'!T126+'€17-xxxx(AAAA-AAAA)'!T126+'€18-xxxx(AAAA-AAAA)'!T126+'€19-xxxx(AAAA-AAAA)'!T126+'€20-xxxx(AAAA-AAAA)'!T126</f>
        <v>-104998.395</v>
      </c>
      <c r="AB126" s="699">
        <f>'EnC1_2017-22_DEAL_ONF_Animation'!U126+'EnC2_2018-22_FEDER_ONF_Conserv'!U126+'EnC3_2019-21_OFB-DEAL_ONF_Coli'!U126+'EnC4_2018-20_MTE_ONF_MIGBio'!U126+'EnC5_2020_DEAL_Titè_IPA Desira'!U126+'Sol1_2018_DEAL_ONF_Lutte IC DSD'!U126+'Sol2_2019_DEAL_ONF_Lutte IC'!U126+'€8-xxxx(AAAA-AAAA)'!U126+'€9-xxxx(AAAA-AAAA)'!U126+'€10-xxxx(AAAA-AAAA)'!U126+'€11-xxxx(AAAA-AAAA)'!U126+'€12-xxxx(AAAA-AAAA)'!U126+'€13-xxxx(AAAA-AAAA)'!U126+'€14-xxxx(AAAA-AAAA)'!U126+'€15-xxxx(AAAA-AAAA)'!U126+'€16-xxxx(AAAA-AAAA)'!U126+'€17-xxxx(AAAA-AAAA)'!U126+'€18-xxxx(AAAA-AAAA)'!U126+'€19-xxxx(AAAA-AAAA)'!U126+'€20-xxxx(AAAA-AAAA)'!U126</f>
        <v>-24830</v>
      </c>
      <c r="AC126" s="700">
        <f>'EnC1_2017-22_DEAL_ONF_Animation'!V126+'EnC2_2018-22_FEDER_ONF_Conserv'!V126+'EnC3_2019-21_OFB-DEAL_ONF_Coli'!V126+'EnC4_2018-20_MTE_ONF_MIGBio'!V126+'EnC5_2020_DEAL_Titè_IPA Desira'!V126+'Sol1_2018_DEAL_ONF_Lutte IC DSD'!V126+'Sol2_2019_DEAL_ONF_Lutte IC'!V126+'€8-xxxx(AAAA-AAAA)'!V126+'€9-xxxx(AAAA-AAAA)'!V126+'€10-xxxx(AAAA-AAAA)'!V126+'€11-xxxx(AAAA-AAAA)'!V126+'€12-xxxx(AAAA-AAAA)'!V126+'€13-xxxx(AAAA-AAAA)'!V126+'€14-xxxx(AAAA-AAAA)'!V126+'€15-xxxx(AAAA-AAAA)'!V126+'€16-xxxx(AAAA-AAAA)'!V126+'€17-xxxx(AAAA-AAAA)'!V126+'€18-xxxx(AAAA-AAAA)'!V126+'€19-xxxx(AAAA-AAAA)'!V126+'€20-xxxx(AAAA-AAAA)'!V126</f>
        <v>-25040</v>
      </c>
      <c r="AD126" s="700">
        <f>'EnC1_2017-22_DEAL_ONF_Animation'!W126+'EnC2_2018-22_FEDER_ONF_Conserv'!W126+'EnC3_2019-21_OFB-DEAL_ONF_Coli'!W126+'EnC4_2018-20_MTE_ONF_MIGBio'!W126+'EnC5_2020_DEAL_Titè_IPA Desira'!W126+'Sol1_2018_DEAL_ONF_Lutte IC DSD'!W126+'Sol2_2019_DEAL_ONF_Lutte IC'!W126+'€8-xxxx(AAAA-AAAA)'!W126+'€9-xxxx(AAAA-AAAA)'!W126+'€10-xxxx(AAAA-AAAA)'!W126+'€11-xxxx(AAAA-AAAA)'!W126+'€12-xxxx(AAAA-AAAA)'!W126+'€13-xxxx(AAAA-AAAA)'!W126+'€14-xxxx(AAAA-AAAA)'!W126+'€15-xxxx(AAAA-AAAA)'!W126+'€16-xxxx(AAAA-AAAA)'!W126+'€17-xxxx(AAAA-AAAA)'!W126+'€18-xxxx(AAAA-AAAA)'!W126+'€19-xxxx(AAAA-AAAA)'!W126+'€20-xxxx(AAAA-AAAA)'!W126</f>
        <v>-4568.3950000000004</v>
      </c>
      <c r="AE126" s="700">
        <f>'EnC1_2017-22_DEAL_ONF_Animation'!X126+'EnC2_2018-22_FEDER_ONF_Conserv'!X126+'EnC3_2019-21_OFB-DEAL_ONF_Coli'!X126+'EnC4_2018-20_MTE_ONF_MIGBio'!X126+'EnC5_2020_DEAL_Titè_IPA Desira'!X126+'Sol1_2018_DEAL_ONF_Lutte IC DSD'!X126+'Sol2_2019_DEAL_ONF_Lutte IC'!X126+'€8-xxxx(AAAA-AAAA)'!X126+'€9-xxxx(AAAA-AAAA)'!X126+'€10-xxxx(AAAA-AAAA)'!X126+'€11-xxxx(AAAA-AAAA)'!X126+'€12-xxxx(AAAA-AAAA)'!X126+'€13-xxxx(AAAA-AAAA)'!X126+'€14-xxxx(AAAA-AAAA)'!X126+'€15-xxxx(AAAA-AAAA)'!X126+'€16-xxxx(AAAA-AAAA)'!X126+'€17-xxxx(AAAA-AAAA)'!X126+'€18-xxxx(AAAA-AAAA)'!X126+'€19-xxxx(AAAA-AAAA)'!X126+'€20-xxxx(AAAA-AAAA)'!X126</f>
        <v>-25280</v>
      </c>
      <c r="AF126" s="701">
        <f>'EnC1_2017-22_DEAL_ONF_Animation'!Y126+'EnC2_2018-22_FEDER_ONF_Conserv'!Y126+'EnC3_2019-21_OFB-DEAL_ONF_Coli'!Y126+'EnC4_2018-20_MTE_ONF_MIGBio'!Y126+'EnC5_2020_DEAL_Titè_IPA Desira'!Y126+'Sol1_2018_DEAL_ONF_Lutte IC DSD'!Y126+'Sol2_2019_DEAL_ONF_Lutte IC'!Y126+'€8-xxxx(AAAA-AAAA)'!Y126+'€9-xxxx(AAAA-AAAA)'!Y126+'€10-xxxx(AAAA-AAAA)'!Y126+'€11-xxxx(AAAA-AAAA)'!Y126+'€12-xxxx(AAAA-AAAA)'!Y126+'€13-xxxx(AAAA-AAAA)'!Y126+'€14-xxxx(AAAA-AAAA)'!Y126+'€15-xxxx(AAAA-AAAA)'!Y126+'€16-xxxx(AAAA-AAAA)'!Y126+'€17-xxxx(AAAA-AAAA)'!Y126+'€18-xxxx(AAAA-AAAA)'!Y126+'€19-xxxx(AAAA-AAAA)'!Y126+'€20-xxxx(AAAA-AAAA)'!Y126</f>
        <v>-25280</v>
      </c>
      <c r="AG126" s="702">
        <f t="shared" si="103"/>
        <v>126400</v>
      </c>
      <c r="AH126" s="699">
        <f t="shared" si="104"/>
        <v>25280</v>
      </c>
      <c r="AI126" s="700">
        <f t="shared" si="105"/>
        <v>25280</v>
      </c>
      <c r="AJ126" s="700">
        <f t="shared" si="106"/>
        <v>25280</v>
      </c>
      <c r="AK126" s="700">
        <f t="shared" si="107"/>
        <v>25280</v>
      </c>
      <c r="AL126" s="703">
        <f t="shared" si="108"/>
        <v>25280</v>
      </c>
      <c r="AM126" s="698">
        <f t="shared" si="109"/>
        <v>21401.605</v>
      </c>
      <c r="AN126" s="699">
        <f t="shared" si="110"/>
        <v>450</v>
      </c>
      <c r="AO126" s="700">
        <f t="shared" si="111"/>
        <v>240</v>
      </c>
      <c r="AP126" s="700">
        <f t="shared" si="112"/>
        <v>20711.605</v>
      </c>
      <c r="AQ126" s="700">
        <f t="shared" si="113"/>
        <v>0</v>
      </c>
      <c r="AR126" s="704">
        <f t="shared" si="114"/>
        <v>0</v>
      </c>
      <c r="AS126" s="273"/>
      <c r="AT126" s="15"/>
      <c r="AU126" s="15"/>
    </row>
    <row r="127" spans="1:47" ht="14">
      <c r="A127" s="26"/>
      <c r="B127" s="1116"/>
      <c r="C127" s="1229" t="s">
        <v>21</v>
      </c>
      <c r="D127" s="1118" t="s">
        <v>52</v>
      </c>
      <c r="E127" s="1121" t="s">
        <v>80</v>
      </c>
      <c r="F127" s="1155">
        <v>2</v>
      </c>
      <c r="G127" s="490" t="s">
        <v>106</v>
      </c>
      <c r="H127" s="491">
        <v>0</v>
      </c>
      <c r="I127" s="492"/>
      <c r="J127" s="726"/>
      <c r="K127" s="726"/>
      <c r="L127" s="726"/>
      <c r="M127" s="727"/>
      <c r="N127" s="536" t="s">
        <v>106</v>
      </c>
      <c r="O127" s="179">
        <f>'EnC1_2017-22_DEAL_ONF_Animation'!H127+'EnC2_2018-22_FEDER_ONF_Conserv'!H127+'EnC3_2019-21_OFB-DEAL_ONF_Coli'!H127+'EnC4_2018-20_MTE_ONF_MIGBio'!H127+'EnC5_2020_DEAL_Titè_IPA Desira'!H127+'Sol1_2018_DEAL_ONF_Lutte IC DSD'!H127+'Sol2_2019_DEAL_ONF_Lutte IC'!H127+'€8-xxxx(AAAA-AAAA)'!H127+'€9-xxxx(AAAA-AAAA)'!H127+'€10-xxxx(AAAA-AAAA)'!H127+'€11-xxxx(AAAA-AAAA)'!H127+'€12-xxxx(AAAA-AAAA)'!H127+'€13-xxxx(AAAA-AAAA)'!H127+'€14-xxxx(AAAA-AAAA)'!H127+'€15-xxxx(AAAA-AAAA)'!H127+'€16-xxxx(AAAA-AAAA)'!H127+'€17-xxxx(AAAA-AAAA)'!H127+'€18-xxxx(AAAA-AAAA)'!H127+'€19-xxxx(AAAA-AAAA)'!H127+'€20-xxxx(AAAA-AAAA)'!H127</f>
        <v>0</v>
      </c>
      <c r="P127" s="180">
        <f>'EnC1_2017-22_DEAL_ONF_Animation'!I127+'EnC2_2018-22_FEDER_ONF_Conserv'!I127+'EnC3_2019-21_OFB-DEAL_ONF_Coli'!I127+'EnC4_2018-20_MTE_ONF_MIGBio'!I127+'EnC5_2020_DEAL_Titè_IPA Desira'!I127+'Sol1_2018_DEAL_ONF_Lutte IC DSD'!I127+'Sol2_2019_DEAL_ONF_Lutte IC'!I127+'€8-xxxx(AAAA-AAAA)'!I127+'€9-xxxx(AAAA-AAAA)'!I127+'€10-xxxx(AAAA-AAAA)'!I127+'€11-xxxx(AAAA-AAAA)'!I127+'€12-xxxx(AAAA-AAAA)'!I127+'€13-xxxx(AAAA-AAAA)'!I127+'€14-xxxx(AAAA-AAAA)'!I127+'€15-xxxx(AAAA-AAAA)'!I127+'€16-xxxx(AAAA-AAAA)'!I127+'€17-xxxx(AAAA-AAAA)'!I127+'€18-xxxx(AAAA-AAAA)'!I127+'€19-xxxx(AAAA-AAAA)'!I127+'€20-xxxx(AAAA-AAAA)'!I127</f>
        <v>0</v>
      </c>
      <c r="Q127" s="149">
        <f>'EnC1_2017-22_DEAL_ONF_Animation'!J127+'EnC2_2018-22_FEDER_ONF_Conserv'!J127+'EnC3_2019-21_OFB-DEAL_ONF_Coli'!J127+'EnC4_2018-20_MTE_ONF_MIGBio'!J127+'EnC5_2020_DEAL_Titè_IPA Desira'!J127+'Sol1_2018_DEAL_ONF_Lutte IC DSD'!J127+'Sol2_2019_DEAL_ONF_Lutte IC'!J127+'€8-xxxx(AAAA-AAAA)'!J127+'€9-xxxx(AAAA-AAAA)'!J127+'€10-xxxx(AAAA-AAAA)'!J127+'€11-xxxx(AAAA-AAAA)'!J127+'€12-xxxx(AAAA-AAAA)'!J127+'€13-xxxx(AAAA-AAAA)'!J127+'€14-xxxx(AAAA-AAAA)'!J127+'€15-xxxx(AAAA-AAAA)'!J127+'€16-xxxx(AAAA-AAAA)'!J127+'€17-xxxx(AAAA-AAAA)'!J127+'€18-xxxx(AAAA-AAAA)'!J127+'€19-xxxx(AAAA-AAAA)'!J127+'€20-xxxx(AAAA-AAAA)'!J127</f>
        <v>0</v>
      </c>
      <c r="R127" s="149">
        <f>'EnC1_2017-22_DEAL_ONF_Animation'!K127+'EnC2_2018-22_FEDER_ONF_Conserv'!K127+'EnC3_2019-21_OFB-DEAL_ONF_Coli'!K127+'EnC4_2018-20_MTE_ONF_MIGBio'!K127+'EnC5_2020_DEAL_Titè_IPA Desira'!K127+'Sol1_2018_DEAL_ONF_Lutte IC DSD'!K127+'Sol2_2019_DEAL_ONF_Lutte IC'!K127+'€8-xxxx(AAAA-AAAA)'!K127+'€9-xxxx(AAAA-AAAA)'!K127+'€10-xxxx(AAAA-AAAA)'!K127+'€11-xxxx(AAAA-AAAA)'!K127+'€12-xxxx(AAAA-AAAA)'!K127+'€13-xxxx(AAAA-AAAA)'!K127+'€14-xxxx(AAAA-AAAA)'!K127+'€15-xxxx(AAAA-AAAA)'!K127+'€16-xxxx(AAAA-AAAA)'!K127+'€17-xxxx(AAAA-AAAA)'!K127+'€18-xxxx(AAAA-AAAA)'!K127+'€19-xxxx(AAAA-AAAA)'!K127+'€20-xxxx(AAAA-AAAA)'!K127</f>
        <v>0</v>
      </c>
      <c r="S127" s="149">
        <f>'EnC1_2017-22_DEAL_ONF_Animation'!L127+'EnC2_2018-22_FEDER_ONF_Conserv'!L127+'EnC3_2019-21_OFB-DEAL_ONF_Coli'!L127+'EnC4_2018-20_MTE_ONF_MIGBio'!L127+'EnC5_2020_DEAL_Titè_IPA Desira'!L127+'Sol1_2018_DEAL_ONF_Lutte IC DSD'!L127+'Sol2_2019_DEAL_ONF_Lutte IC'!L127+'€8-xxxx(AAAA-AAAA)'!L127+'€9-xxxx(AAAA-AAAA)'!L127+'€10-xxxx(AAAA-AAAA)'!L127+'€11-xxxx(AAAA-AAAA)'!L127+'€12-xxxx(AAAA-AAAA)'!L127+'€13-xxxx(AAAA-AAAA)'!L127+'€14-xxxx(AAAA-AAAA)'!L127+'€15-xxxx(AAAA-AAAA)'!L127+'€16-xxxx(AAAA-AAAA)'!L127+'€17-xxxx(AAAA-AAAA)'!L127+'€18-xxxx(AAAA-AAAA)'!L127+'€19-xxxx(AAAA-AAAA)'!L127+'€20-xxxx(AAAA-AAAA)'!L127</f>
        <v>0</v>
      </c>
      <c r="T127" s="181">
        <f>'EnC1_2017-22_DEAL_ONF_Animation'!M127+'EnC2_2018-22_FEDER_ONF_Conserv'!M127+'EnC3_2019-21_OFB-DEAL_ONF_Coli'!M127+'EnC4_2018-20_MTE_ONF_MIGBio'!M127+'EnC5_2020_DEAL_Titè_IPA Desira'!M127+'Sol1_2018_DEAL_ONF_Lutte IC DSD'!M127+'Sol2_2019_DEAL_ONF_Lutte IC'!M127+'€8-xxxx(AAAA-AAAA)'!M127+'€9-xxxx(AAAA-AAAA)'!M127+'€10-xxxx(AAAA-AAAA)'!M127+'€11-xxxx(AAAA-AAAA)'!M127+'€12-xxxx(AAAA-AAAA)'!M127+'€13-xxxx(AAAA-AAAA)'!M127+'€14-xxxx(AAAA-AAAA)'!M127+'€15-xxxx(AAAA-AAAA)'!M127+'€16-xxxx(AAAA-AAAA)'!M127+'€17-xxxx(AAAA-AAAA)'!M127+'€18-xxxx(AAAA-AAAA)'!M127+'€19-xxxx(AAAA-AAAA)'!M127+'€20-xxxx(AAAA-AAAA)'!M127</f>
        <v>0</v>
      </c>
      <c r="U127" s="179">
        <f>'EnC1_2017-22_DEAL_ONF_Animation'!N127+'EnC2_2018-22_FEDER_ONF_Conserv'!N127+'EnC3_2019-21_OFB-DEAL_ONF_Coli'!N127+'EnC4_2018-20_MTE_ONF_MIGBio'!N127+'EnC5_2020_DEAL_Titè_IPA Desira'!N127+'Sol1_2018_DEAL_ONF_Lutte IC DSD'!N127+'Sol2_2019_DEAL_ONF_Lutte IC'!N127+'€8-xxxx(AAAA-AAAA)'!N127+'€9-xxxx(AAAA-AAAA)'!N127+'€10-xxxx(AAAA-AAAA)'!N127+'€11-xxxx(AAAA-AAAA)'!N127+'€12-xxxx(AAAA-AAAA)'!N127+'€13-xxxx(AAAA-AAAA)'!N127+'€14-xxxx(AAAA-AAAA)'!N127+'€15-xxxx(AAAA-AAAA)'!N127+'€16-xxxx(AAAA-AAAA)'!N127+'€17-xxxx(AAAA-AAAA)'!N127+'€18-xxxx(AAAA-AAAA)'!N127+'€19-xxxx(AAAA-AAAA)'!N127+'€20-xxxx(AAAA-AAAA)'!N127</f>
        <v>0</v>
      </c>
      <c r="V127" s="180">
        <f>'EnC1_2017-22_DEAL_ONF_Animation'!O127+'EnC2_2018-22_FEDER_ONF_Conserv'!O127+'EnC3_2019-21_OFB-DEAL_ONF_Coli'!O127+'EnC4_2018-20_MTE_ONF_MIGBio'!O127+'EnC5_2020_DEAL_Titè_IPA Desira'!O127+'Sol1_2018_DEAL_ONF_Lutte IC DSD'!O127+'Sol2_2019_DEAL_ONF_Lutte IC'!O127+'€8-xxxx(AAAA-AAAA)'!O127+'€9-xxxx(AAAA-AAAA)'!O127+'€10-xxxx(AAAA-AAAA)'!O127+'€11-xxxx(AAAA-AAAA)'!O127+'€12-xxxx(AAAA-AAAA)'!O127+'€13-xxxx(AAAA-AAAA)'!O127+'€14-xxxx(AAAA-AAAA)'!O127+'€15-xxxx(AAAA-AAAA)'!O127+'€16-xxxx(AAAA-AAAA)'!O127+'€17-xxxx(AAAA-AAAA)'!O127+'€18-xxxx(AAAA-AAAA)'!O127+'€19-xxxx(AAAA-AAAA)'!O127+'€20-xxxx(AAAA-AAAA)'!O127</f>
        <v>0</v>
      </c>
      <c r="W127" s="149">
        <f>'EnC1_2017-22_DEAL_ONF_Animation'!P127+'EnC2_2018-22_FEDER_ONF_Conserv'!P127+'EnC3_2019-21_OFB-DEAL_ONF_Coli'!P127+'EnC4_2018-20_MTE_ONF_MIGBio'!P127+'EnC5_2020_DEAL_Titè_IPA Desira'!P127+'Sol1_2018_DEAL_ONF_Lutte IC DSD'!P127+'Sol2_2019_DEAL_ONF_Lutte IC'!P127+'€8-xxxx(AAAA-AAAA)'!P127+'€9-xxxx(AAAA-AAAA)'!P127+'€10-xxxx(AAAA-AAAA)'!P127+'€11-xxxx(AAAA-AAAA)'!P127+'€12-xxxx(AAAA-AAAA)'!P127+'€13-xxxx(AAAA-AAAA)'!P127+'€14-xxxx(AAAA-AAAA)'!P127+'€15-xxxx(AAAA-AAAA)'!P127+'€16-xxxx(AAAA-AAAA)'!P127+'€17-xxxx(AAAA-AAAA)'!P127+'€18-xxxx(AAAA-AAAA)'!P127+'€19-xxxx(AAAA-AAAA)'!P127+'€20-xxxx(AAAA-AAAA)'!P127</f>
        <v>0</v>
      </c>
      <c r="X127" s="149">
        <f>'EnC1_2017-22_DEAL_ONF_Animation'!Q127+'EnC2_2018-22_FEDER_ONF_Conserv'!Q127+'EnC3_2019-21_OFB-DEAL_ONF_Coli'!Q127+'EnC4_2018-20_MTE_ONF_MIGBio'!Q127+'EnC5_2020_DEAL_Titè_IPA Desira'!Q127+'Sol1_2018_DEAL_ONF_Lutte IC DSD'!Q127+'Sol2_2019_DEAL_ONF_Lutte IC'!Q127+'€8-xxxx(AAAA-AAAA)'!Q127+'€9-xxxx(AAAA-AAAA)'!Q127+'€10-xxxx(AAAA-AAAA)'!Q127+'€11-xxxx(AAAA-AAAA)'!Q127+'€12-xxxx(AAAA-AAAA)'!Q127+'€13-xxxx(AAAA-AAAA)'!Q127+'€14-xxxx(AAAA-AAAA)'!Q127+'€15-xxxx(AAAA-AAAA)'!Q127+'€16-xxxx(AAAA-AAAA)'!Q127+'€17-xxxx(AAAA-AAAA)'!Q127+'€18-xxxx(AAAA-AAAA)'!Q127+'€19-xxxx(AAAA-AAAA)'!Q127+'€20-xxxx(AAAA-AAAA)'!Q127</f>
        <v>0</v>
      </c>
      <c r="Y127" s="149">
        <f>'EnC1_2017-22_DEAL_ONF_Animation'!R127+'EnC2_2018-22_FEDER_ONF_Conserv'!R127+'EnC3_2019-21_OFB-DEAL_ONF_Coli'!R127+'EnC4_2018-20_MTE_ONF_MIGBio'!R127+'EnC5_2020_DEAL_Titè_IPA Desira'!R127+'Sol1_2018_DEAL_ONF_Lutte IC DSD'!R127+'Sol2_2019_DEAL_ONF_Lutte IC'!R127+'€8-xxxx(AAAA-AAAA)'!R127+'€9-xxxx(AAAA-AAAA)'!R127+'€10-xxxx(AAAA-AAAA)'!R127+'€11-xxxx(AAAA-AAAA)'!R127+'€12-xxxx(AAAA-AAAA)'!R127+'€13-xxxx(AAAA-AAAA)'!R127+'€14-xxxx(AAAA-AAAA)'!R127+'€15-xxxx(AAAA-AAAA)'!R127+'€16-xxxx(AAAA-AAAA)'!R127+'€17-xxxx(AAAA-AAAA)'!R127+'€18-xxxx(AAAA-AAAA)'!R127+'€19-xxxx(AAAA-AAAA)'!R127+'€20-xxxx(AAAA-AAAA)'!R127</f>
        <v>0</v>
      </c>
      <c r="Z127" s="150">
        <f>'EnC1_2017-22_DEAL_ONF_Animation'!S127+'EnC2_2018-22_FEDER_ONF_Conserv'!S127+'EnC3_2019-21_OFB-DEAL_ONF_Coli'!S127+'EnC4_2018-20_MTE_ONF_MIGBio'!S127+'EnC5_2020_DEAL_Titè_IPA Desira'!S127+'Sol1_2018_DEAL_ONF_Lutte IC DSD'!S127+'Sol2_2019_DEAL_ONF_Lutte IC'!S127+'€8-xxxx(AAAA-AAAA)'!S127+'€9-xxxx(AAAA-AAAA)'!S127+'€10-xxxx(AAAA-AAAA)'!S127+'€11-xxxx(AAAA-AAAA)'!S127+'€12-xxxx(AAAA-AAAA)'!S127+'€13-xxxx(AAAA-AAAA)'!S127+'€14-xxxx(AAAA-AAAA)'!S127+'€15-xxxx(AAAA-AAAA)'!S127+'€16-xxxx(AAAA-AAAA)'!S127+'€17-xxxx(AAAA-AAAA)'!S127+'€18-xxxx(AAAA-AAAA)'!S127+'€19-xxxx(AAAA-AAAA)'!S127+'€20-xxxx(AAAA-AAAA)'!S127</f>
        <v>0</v>
      </c>
      <c r="AA127" s="182">
        <f>'EnC1_2017-22_DEAL_ONF_Animation'!T127+'EnC2_2018-22_FEDER_ONF_Conserv'!T127+'EnC3_2019-21_OFB-DEAL_ONF_Coli'!T127+'EnC4_2018-20_MTE_ONF_MIGBio'!T127+'EnC5_2020_DEAL_Titè_IPA Desira'!T127+'Sol1_2018_DEAL_ONF_Lutte IC DSD'!T127+'Sol2_2019_DEAL_ONF_Lutte IC'!T127+'€8-xxxx(AAAA-AAAA)'!T127+'€9-xxxx(AAAA-AAAA)'!T127+'€10-xxxx(AAAA-AAAA)'!T127+'€11-xxxx(AAAA-AAAA)'!T127+'€12-xxxx(AAAA-AAAA)'!T127+'€13-xxxx(AAAA-AAAA)'!T127+'€14-xxxx(AAAA-AAAA)'!T127+'€15-xxxx(AAAA-AAAA)'!T127+'€16-xxxx(AAAA-AAAA)'!T127+'€17-xxxx(AAAA-AAAA)'!T127+'€18-xxxx(AAAA-AAAA)'!T127+'€19-xxxx(AAAA-AAAA)'!T127+'€20-xxxx(AAAA-AAAA)'!T127</f>
        <v>0</v>
      </c>
      <c r="AB127" s="183">
        <f>'EnC1_2017-22_DEAL_ONF_Animation'!U127+'EnC2_2018-22_FEDER_ONF_Conserv'!U127+'EnC3_2019-21_OFB-DEAL_ONF_Coli'!U127+'EnC4_2018-20_MTE_ONF_MIGBio'!U127+'EnC5_2020_DEAL_Titè_IPA Desira'!U127+'Sol1_2018_DEAL_ONF_Lutte IC DSD'!U127+'Sol2_2019_DEAL_ONF_Lutte IC'!U127+'€8-xxxx(AAAA-AAAA)'!U127+'€9-xxxx(AAAA-AAAA)'!U127+'€10-xxxx(AAAA-AAAA)'!U127+'€11-xxxx(AAAA-AAAA)'!U127+'€12-xxxx(AAAA-AAAA)'!U127+'€13-xxxx(AAAA-AAAA)'!U127+'€14-xxxx(AAAA-AAAA)'!U127+'€15-xxxx(AAAA-AAAA)'!U127+'€16-xxxx(AAAA-AAAA)'!U127+'€17-xxxx(AAAA-AAAA)'!U127+'€18-xxxx(AAAA-AAAA)'!U127+'€19-xxxx(AAAA-AAAA)'!U127+'€20-xxxx(AAAA-AAAA)'!U127</f>
        <v>0</v>
      </c>
      <c r="AC127" s="184">
        <f>'EnC1_2017-22_DEAL_ONF_Animation'!V127+'EnC2_2018-22_FEDER_ONF_Conserv'!V127+'EnC3_2019-21_OFB-DEAL_ONF_Coli'!V127+'EnC4_2018-20_MTE_ONF_MIGBio'!V127+'EnC5_2020_DEAL_Titè_IPA Desira'!V127+'Sol1_2018_DEAL_ONF_Lutte IC DSD'!V127+'Sol2_2019_DEAL_ONF_Lutte IC'!V127+'€8-xxxx(AAAA-AAAA)'!V127+'€9-xxxx(AAAA-AAAA)'!V127+'€10-xxxx(AAAA-AAAA)'!V127+'€11-xxxx(AAAA-AAAA)'!V127+'€12-xxxx(AAAA-AAAA)'!V127+'€13-xxxx(AAAA-AAAA)'!V127+'€14-xxxx(AAAA-AAAA)'!V127+'€15-xxxx(AAAA-AAAA)'!V127+'€16-xxxx(AAAA-AAAA)'!V127+'€17-xxxx(AAAA-AAAA)'!V127+'€18-xxxx(AAAA-AAAA)'!V127+'€19-xxxx(AAAA-AAAA)'!V127+'€20-xxxx(AAAA-AAAA)'!V127</f>
        <v>0</v>
      </c>
      <c r="AD127" s="184">
        <f>'EnC1_2017-22_DEAL_ONF_Animation'!W127+'EnC2_2018-22_FEDER_ONF_Conserv'!W127+'EnC3_2019-21_OFB-DEAL_ONF_Coli'!W127+'EnC4_2018-20_MTE_ONF_MIGBio'!W127+'EnC5_2020_DEAL_Titè_IPA Desira'!W127+'Sol1_2018_DEAL_ONF_Lutte IC DSD'!W127+'Sol2_2019_DEAL_ONF_Lutte IC'!W127+'€8-xxxx(AAAA-AAAA)'!W127+'€9-xxxx(AAAA-AAAA)'!W127+'€10-xxxx(AAAA-AAAA)'!W127+'€11-xxxx(AAAA-AAAA)'!W127+'€12-xxxx(AAAA-AAAA)'!W127+'€13-xxxx(AAAA-AAAA)'!W127+'€14-xxxx(AAAA-AAAA)'!W127+'€15-xxxx(AAAA-AAAA)'!W127+'€16-xxxx(AAAA-AAAA)'!W127+'€17-xxxx(AAAA-AAAA)'!W127+'€18-xxxx(AAAA-AAAA)'!W127+'€19-xxxx(AAAA-AAAA)'!W127+'€20-xxxx(AAAA-AAAA)'!W127</f>
        <v>0</v>
      </c>
      <c r="AE127" s="184">
        <f>'EnC1_2017-22_DEAL_ONF_Animation'!X127+'EnC2_2018-22_FEDER_ONF_Conserv'!X127+'EnC3_2019-21_OFB-DEAL_ONF_Coli'!X127+'EnC4_2018-20_MTE_ONF_MIGBio'!X127+'EnC5_2020_DEAL_Titè_IPA Desira'!X127+'Sol1_2018_DEAL_ONF_Lutte IC DSD'!X127+'Sol2_2019_DEAL_ONF_Lutte IC'!X127+'€8-xxxx(AAAA-AAAA)'!X127+'€9-xxxx(AAAA-AAAA)'!X127+'€10-xxxx(AAAA-AAAA)'!X127+'€11-xxxx(AAAA-AAAA)'!X127+'€12-xxxx(AAAA-AAAA)'!X127+'€13-xxxx(AAAA-AAAA)'!X127+'€14-xxxx(AAAA-AAAA)'!X127+'€15-xxxx(AAAA-AAAA)'!X127+'€16-xxxx(AAAA-AAAA)'!X127+'€17-xxxx(AAAA-AAAA)'!X127+'€18-xxxx(AAAA-AAAA)'!X127+'€19-xxxx(AAAA-AAAA)'!X127+'€20-xxxx(AAAA-AAAA)'!X127</f>
        <v>0</v>
      </c>
      <c r="AF127" s="185">
        <f>'EnC1_2017-22_DEAL_ONF_Animation'!Y127+'EnC2_2018-22_FEDER_ONF_Conserv'!Y127+'EnC3_2019-21_OFB-DEAL_ONF_Coli'!Y127+'EnC4_2018-20_MTE_ONF_MIGBio'!Y127+'EnC5_2020_DEAL_Titè_IPA Desira'!Y127+'Sol1_2018_DEAL_ONF_Lutte IC DSD'!Y127+'Sol2_2019_DEAL_ONF_Lutte IC'!Y127+'€8-xxxx(AAAA-AAAA)'!Y127+'€9-xxxx(AAAA-AAAA)'!Y127+'€10-xxxx(AAAA-AAAA)'!Y127+'€11-xxxx(AAAA-AAAA)'!Y127+'€12-xxxx(AAAA-AAAA)'!Y127+'€13-xxxx(AAAA-AAAA)'!Y127+'€14-xxxx(AAAA-AAAA)'!Y127+'€15-xxxx(AAAA-AAAA)'!Y127+'€16-xxxx(AAAA-AAAA)'!Y127+'€17-xxxx(AAAA-AAAA)'!Y127+'€18-xxxx(AAAA-AAAA)'!Y127+'€19-xxxx(AAAA-AAAA)'!Y127+'€20-xxxx(AAAA-AAAA)'!Y127</f>
        <v>0</v>
      </c>
      <c r="AG127" s="186">
        <f t="shared" si="103"/>
        <v>0</v>
      </c>
      <c r="AH127" s="187">
        <f t="shared" si="104"/>
        <v>0</v>
      </c>
      <c r="AI127" s="679">
        <f t="shared" si="105"/>
        <v>0</v>
      </c>
      <c r="AJ127" s="679">
        <f t="shared" si="106"/>
        <v>0</v>
      </c>
      <c r="AK127" s="679">
        <f t="shared" si="107"/>
        <v>0</v>
      </c>
      <c r="AL127" s="680">
        <f t="shared" si="108"/>
        <v>0</v>
      </c>
      <c r="AM127" s="186">
        <f t="shared" si="109"/>
        <v>0</v>
      </c>
      <c r="AN127" s="187">
        <f t="shared" si="110"/>
        <v>0</v>
      </c>
      <c r="AO127" s="679">
        <f t="shared" si="111"/>
        <v>0</v>
      </c>
      <c r="AP127" s="679">
        <f t="shared" si="112"/>
        <v>0</v>
      </c>
      <c r="AQ127" s="679">
        <f t="shared" si="113"/>
        <v>0</v>
      </c>
      <c r="AR127" s="681">
        <f t="shared" si="114"/>
        <v>0</v>
      </c>
      <c r="AS127" s="269"/>
      <c r="AT127" s="28"/>
      <c r="AU127" s="28"/>
    </row>
    <row r="128" spans="1:47" s="38" customFormat="1" ht="14">
      <c r="A128" s="26"/>
      <c r="B128" s="1116"/>
      <c r="C128" s="1230"/>
      <c r="D128" s="1119"/>
      <c r="E128" s="1122"/>
      <c r="F128" s="1156"/>
      <c r="G128" s="494" t="s">
        <v>108</v>
      </c>
      <c r="H128" s="151"/>
      <c r="I128" s="152"/>
      <c r="J128" s="60"/>
      <c r="K128" s="60"/>
      <c r="L128" s="60"/>
      <c r="M128" s="728"/>
      <c r="N128" s="494" t="s">
        <v>108</v>
      </c>
      <c r="O128" s="188">
        <f>'EnC1_2017-22_DEAL_ONF_Animation'!H128+'EnC2_2018-22_FEDER_ONF_Conserv'!H128+'EnC3_2019-21_OFB-DEAL_ONF_Coli'!H128+'EnC4_2018-20_MTE_ONF_MIGBio'!H128+'EnC5_2020_DEAL_Titè_IPA Desira'!H128+'Sol1_2018_DEAL_ONF_Lutte IC DSD'!H128+'Sol2_2019_DEAL_ONF_Lutte IC'!H128+'€8-xxxx(AAAA-AAAA)'!H128+'€9-xxxx(AAAA-AAAA)'!H128+'€10-xxxx(AAAA-AAAA)'!H128+'€11-xxxx(AAAA-AAAA)'!H128+'€12-xxxx(AAAA-AAAA)'!H128+'€13-xxxx(AAAA-AAAA)'!H128+'€14-xxxx(AAAA-AAAA)'!H128+'€15-xxxx(AAAA-AAAA)'!H128+'€16-xxxx(AAAA-AAAA)'!H128+'€17-xxxx(AAAA-AAAA)'!H128+'€18-xxxx(AAAA-AAAA)'!H128+'€19-xxxx(AAAA-AAAA)'!H128+'€20-xxxx(AAAA-AAAA)'!H128</f>
        <v>0</v>
      </c>
      <c r="P128" s="189">
        <f>'EnC1_2017-22_DEAL_ONF_Animation'!I128+'EnC2_2018-22_FEDER_ONF_Conserv'!I128+'EnC3_2019-21_OFB-DEAL_ONF_Coli'!I128+'EnC4_2018-20_MTE_ONF_MIGBio'!I128+'EnC5_2020_DEAL_Titè_IPA Desira'!I128+'Sol1_2018_DEAL_ONF_Lutte IC DSD'!I128+'Sol2_2019_DEAL_ONF_Lutte IC'!I128+'€8-xxxx(AAAA-AAAA)'!I128+'€9-xxxx(AAAA-AAAA)'!I128+'€10-xxxx(AAAA-AAAA)'!I128+'€11-xxxx(AAAA-AAAA)'!I128+'€12-xxxx(AAAA-AAAA)'!I128+'€13-xxxx(AAAA-AAAA)'!I128+'€14-xxxx(AAAA-AAAA)'!I128+'€15-xxxx(AAAA-AAAA)'!I128+'€16-xxxx(AAAA-AAAA)'!I128+'€17-xxxx(AAAA-AAAA)'!I128+'€18-xxxx(AAAA-AAAA)'!I128+'€19-xxxx(AAAA-AAAA)'!I128+'€20-xxxx(AAAA-AAAA)'!I128</f>
        <v>0</v>
      </c>
      <c r="Q128" s="153">
        <f>'EnC1_2017-22_DEAL_ONF_Animation'!J128+'EnC2_2018-22_FEDER_ONF_Conserv'!J128+'EnC3_2019-21_OFB-DEAL_ONF_Coli'!J128+'EnC4_2018-20_MTE_ONF_MIGBio'!J128+'EnC5_2020_DEAL_Titè_IPA Desira'!J128+'Sol1_2018_DEAL_ONF_Lutte IC DSD'!J128+'Sol2_2019_DEAL_ONF_Lutte IC'!J128+'€8-xxxx(AAAA-AAAA)'!J128+'€9-xxxx(AAAA-AAAA)'!J128+'€10-xxxx(AAAA-AAAA)'!J128+'€11-xxxx(AAAA-AAAA)'!J128+'€12-xxxx(AAAA-AAAA)'!J128+'€13-xxxx(AAAA-AAAA)'!J128+'€14-xxxx(AAAA-AAAA)'!J128+'€15-xxxx(AAAA-AAAA)'!J128+'€16-xxxx(AAAA-AAAA)'!J128+'€17-xxxx(AAAA-AAAA)'!J128+'€18-xxxx(AAAA-AAAA)'!J128+'€19-xxxx(AAAA-AAAA)'!J128+'€20-xxxx(AAAA-AAAA)'!J128</f>
        <v>0</v>
      </c>
      <c r="R128" s="153">
        <f>'EnC1_2017-22_DEAL_ONF_Animation'!K128+'EnC2_2018-22_FEDER_ONF_Conserv'!K128+'EnC3_2019-21_OFB-DEAL_ONF_Coli'!K128+'EnC4_2018-20_MTE_ONF_MIGBio'!K128+'EnC5_2020_DEAL_Titè_IPA Desira'!K128+'Sol1_2018_DEAL_ONF_Lutte IC DSD'!K128+'Sol2_2019_DEAL_ONF_Lutte IC'!K128+'€8-xxxx(AAAA-AAAA)'!K128+'€9-xxxx(AAAA-AAAA)'!K128+'€10-xxxx(AAAA-AAAA)'!K128+'€11-xxxx(AAAA-AAAA)'!K128+'€12-xxxx(AAAA-AAAA)'!K128+'€13-xxxx(AAAA-AAAA)'!K128+'€14-xxxx(AAAA-AAAA)'!K128+'€15-xxxx(AAAA-AAAA)'!K128+'€16-xxxx(AAAA-AAAA)'!K128+'€17-xxxx(AAAA-AAAA)'!K128+'€18-xxxx(AAAA-AAAA)'!K128+'€19-xxxx(AAAA-AAAA)'!K128+'€20-xxxx(AAAA-AAAA)'!K128</f>
        <v>0</v>
      </c>
      <c r="S128" s="153">
        <f>'EnC1_2017-22_DEAL_ONF_Animation'!L128+'EnC2_2018-22_FEDER_ONF_Conserv'!L128+'EnC3_2019-21_OFB-DEAL_ONF_Coli'!L128+'EnC4_2018-20_MTE_ONF_MIGBio'!L128+'EnC5_2020_DEAL_Titè_IPA Desira'!L128+'Sol1_2018_DEAL_ONF_Lutte IC DSD'!L128+'Sol2_2019_DEAL_ONF_Lutte IC'!L128+'€8-xxxx(AAAA-AAAA)'!L128+'€9-xxxx(AAAA-AAAA)'!L128+'€10-xxxx(AAAA-AAAA)'!L128+'€11-xxxx(AAAA-AAAA)'!L128+'€12-xxxx(AAAA-AAAA)'!L128+'€13-xxxx(AAAA-AAAA)'!L128+'€14-xxxx(AAAA-AAAA)'!L128+'€15-xxxx(AAAA-AAAA)'!L128+'€16-xxxx(AAAA-AAAA)'!L128+'€17-xxxx(AAAA-AAAA)'!L128+'€18-xxxx(AAAA-AAAA)'!L128+'€19-xxxx(AAAA-AAAA)'!L128+'€20-xxxx(AAAA-AAAA)'!L128</f>
        <v>0</v>
      </c>
      <c r="T128" s="190">
        <f>'EnC1_2017-22_DEAL_ONF_Animation'!M128+'EnC2_2018-22_FEDER_ONF_Conserv'!M128+'EnC3_2019-21_OFB-DEAL_ONF_Coli'!M128+'EnC4_2018-20_MTE_ONF_MIGBio'!M128+'EnC5_2020_DEAL_Titè_IPA Desira'!M128+'Sol1_2018_DEAL_ONF_Lutte IC DSD'!M128+'Sol2_2019_DEAL_ONF_Lutte IC'!M128+'€8-xxxx(AAAA-AAAA)'!M128+'€9-xxxx(AAAA-AAAA)'!M128+'€10-xxxx(AAAA-AAAA)'!M128+'€11-xxxx(AAAA-AAAA)'!M128+'€12-xxxx(AAAA-AAAA)'!M128+'€13-xxxx(AAAA-AAAA)'!M128+'€14-xxxx(AAAA-AAAA)'!M128+'€15-xxxx(AAAA-AAAA)'!M128+'€16-xxxx(AAAA-AAAA)'!M128+'€17-xxxx(AAAA-AAAA)'!M128+'€18-xxxx(AAAA-AAAA)'!M128+'€19-xxxx(AAAA-AAAA)'!M128+'€20-xxxx(AAAA-AAAA)'!M128</f>
        <v>0</v>
      </c>
      <c r="U128" s="188">
        <f>'EnC1_2017-22_DEAL_ONF_Animation'!N128+'EnC2_2018-22_FEDER_ONF_Conserv'!N128+'EnC3_2019-21_OFB-DEAL_ONF_Coli'!N128+'EnC4_2018-20_MTE_ONF_MIGBio'!N128+'EnC5_2020_DEAL_Titè_IPA Desira'!N128+'Sol1_2018_DEAL_ONF_Lutte IC DSD'!N128+'Sol2_2019_DEAL_ONF_Lutte IC'!N128+'€8-xxxx(AAAA-AAAA)'!N128+'€9-xxxx(AAAA-AAAA)'!N128+'€10-xxxx(AAAA-AAAA)'!N128+'€11-xxxx(AAAA-AAAA)'!N128+'€12-xxxx(AAAA-AAAA)'!N128+'€13-xxxx(AAAA-AAAA)'!N128+'€14-xxxx(AAAA-AAAA)'!N128+'€15-xxxx(AAAA-AAAA)'!N128+'€16-xxxx(AAAA-AAAA)'!N128+'€17-xxxx(AAAA-AAAA)'!N128+'€18-xxxx(AAAA-AAAA)'!N128+'€19-xxxx(AAAA-AAAA)'!N128+'€20-xxxx(AAAA-AAAA)'!N128</f>
        <v>0</v>
      </c>
      <c r="V128" s="189">
        <f>'EnC1_2017-22_DEAL_ONF_Animation'!O128+'EnC2_2018-22_FEDER_ONF_Conserv'!O128+'EnC3_2019-21_OFB-DEAL_ONF_Coli'!O128+'EnC4_2018-20_MTE_ONF_MIGBio'!O128+'EnC5_2020_DEAL_Titè_IPA Desira'!O128+'Sol1_2018_DEAL_ONF_Lutte IC DSD'!O128+'Sol2_2019_DEAL_ONF_Lutte IC'!O128+'€8-xxxx(AAAA-AAAA)'!O128+'€9-xxxx(AAAA-AAAA)'!O128+'€10-xxxx(AAAA-AAAA)'!O128+'€11-xxxx(AAAA-AAAA)'!O128+'€12-xxxx(AAAA-AAAA)'!O128+'€13-xxxx(AAAA-AAAA)'!O128+'€14-xxxx(AAAA-AAAA)'!O128+'€15-xxxx(AAAA-AAAA)'!O128+'€16-xxxx(AAAA-AAAA)'!O128+'€17-xxxx(AAAA-AAAA)'!O128+'€18-xxxx(AAAA-AAAA)'!O128+'€19-xxxx(AAAA-AAAA)'!O128+'€20-xxxx(AAAA-AAAA)'!O128</f>
        <v>0</v>
      </c>
      <c r="W128" s="153">
        <f>'EnC1_2017-22_DEAL_ONF_Animation'!P128+'EnC2_2018-22_FEDER_ONF_Conserv'!P128+'EnC3_2019-21_OFB-DEAL_ONF_Coli'!P128+'EnC4_2018-20_MTE_ONF_MIGBio'!P128+'EnC5_2020_DEAL_Titè_IPA Desira'!P128+'Sol1_2018_DEAL_ONF_Lutte IC DSD'!P128+'Sol2_2019_DEAL_ONF_Lutte IC'!P128+'€8-xxxx(AAAA-AAAA)'!P128+'€9-xxxx(AAAA-AAAA)'!P128+'€10-xxxx(AAAA-AAAA)'!P128+'€11-xxxx(AAAA-AAAA)'!P128+'€12-xxxx(AAAA-AAAA)'!P128+'€13-xxxx(AAAA-AAAA)'!P128+'€14-xxxx(AAAA-AAAA)'!P128+'€15-xxxx(AAAA-AAAA)'!P128+'€16-xxxx(AAAA-AAAA)'!P128+'€17-xxxx(AAAA-AAAA)'!P128+'€18-xxxx(AAAA-AAAA)'!P128+'€19-xxxx(AAAA-AAAA)'!P128+'€20-xxxx(AAAA-AAAA)'!P128</f>
        <v>0</v>
      </c>
      <c r="X128" s="153">
        <f>'EnC1_2017-22_DEAL_ONF_Animation'!Q128+'EnC2_2018-22_FEDER_ONF_Conserv'!Q128+'EnC3_2019-21_OFB-DEAL_ONF_Coli'!Q128+'EnC4_2018-20_MTE_ONF_MIGBio'!Q128+'EnC5_2020_DEAL_Titè_IPA Desira'!Q128+'Sol1_2018_DEAL_ONF_Lutte IC DSD'!Q128+'Sol2_2019_DEAL_ONF_Lutte IC'!Q128+'€8-xxxx(AAAA-AAAA)'!Q128+'€9-xxxx(AAAA-AAAA)'!Q128+'€10-xxxx(AAAA-AAAA)'!Q128+'€11-xxxx(AAAA-AAAA)'!Q128+'€12-xxxx(AAAA-AAAA)'!Q128+'€13-xxxx(AAAA-AAAA)'!Q128+'€14-xxxx(AAAA-AAAA)'!Q128+'€15-xxxx(AAAA-AAAA)'!Q128+'€16-xxxx(AAAA-AAAA)'!Q128+'€17-xxxx(AAAA-AAAA)'!Q128+'€18-xxxx(AAAA-AAAA)'!Q128+'€19-xxxx(AAAA-AAAA)'!Q128+'€20-xxxx(AAAA-AAAA)'!Q128</f>
        <v>0</v>
      </c>
      <c r="Y128" s="153">
        <f>'EnC1_2017-22_DEAL_ONF_Animation'!R128+'EnC2_2018-22_FEDER_ONF_Conserv'!R128+'EnC3_2019-21_OFB-DEAL_ONF_Coli'!R128+'EnC4_2018-20_MTE_ONF_MIGBio'!R128+'EnC5_2020_DEAL_Titè_IPA Desira'!R128+'Sol1_2018_DEAL_ONF_Lutte IC DSD'!R128+'Sol2_2019_DEAL_ONF_Lutte IC'!R128+'€8-xxxx(AAAA-AAAA)'!R128+'€9-xxxx(AAAA-AAAA)'!R128+'€10-xxxx(AAAA-AAAA)'!R128+'€11-xxxx(AAAA-AAAA)'!R128+'€12-xxxx(AAAA-AAAA)'!R128+'€13-xxxx(AAAA-AAAA)'!R128+'€14-xxxx(AAAA-AAAA)'!R128+'€15-xxxx(AAAA-AAAA)'!R128+'€16-xxxx(AAAA-AAAA)'!R128+'€17-xxxx(AAAA-AAAA)'!R128+'€18-xxxx(AAAA-AAAA)'!R128+'€19-xxxx(AAAA-AAAA)'!R128+'€20-xxxx(AAAA-AAAA)'!R128</f>
        <v>0</v>
      </c>
      <c r="Z128" s="154">
        <f>'EnC1_2017-22_DEAL_ONF_Animation'!S128+'EnC2_2018-22_FEDER_ONF_Conserv'!S128+'EnC3_2019-21_OFB-DEAL_ONF_Coli'!S128+'EnC4_2018-20_MTE_ONF_MIGBio'!S128+'EnC5_2020_DEAL_Titè_IPA Desira'!S128+'Sol1_2018_DEAL_ONF_Lutte IC DSD'!S128+'Sol2_2019_DEAL_ONF_Lutte IC'!S128+'€8-xxxx(AAAA-AAAA)'!S128+'€9-xxxx(AAAA-AAAA)'!S128+'€10-xxxx(AAAA-AAAA)'!S128+'€11-xxxx(AAAA-AAAA)'!S128+'€12-xxxx(AAAA-AAAA)'!S128+'€13-xxxx(AAAA-AAAA)'!S128+'€14-xxxx(AAAA-AAAA)'!S128+'€15-xxxx(AAAA-AAAA)'!S128+'€16-xxxx(AAAA-AAAA)'!S128+'€17-xxxx(AAAA-AAAA)'!S128+'€18-xxxx(AAAA-AAAA)'!S128+'€19-xxxx(AAAA-AAAA)'!S128+'€20-xxxx(AAAA-AAAA)'!S128</f>
        <v>0</v>
      </c>
      <c r="AA128" s="191">
        <f>'EnC1_2017-22_DEAL_ONF_Animation'!T128+'EnC2_2018-22_FEDER_ONF_Conserv'!T128+'EnC3_2019-21_OFB-DEAL_ONF_Coli'!T128+'EnC4_2018-20_MTE_ONF_MIGBio'!T128+'EnC5_2020_DEAL_Titè_IPA Desira'!T128+'Sol1_2018_DEAL_ONF_Lutte IC DSD'!T128+'Sol2_2019_DEAL_ONF_Lutte IC'!T128+'€8-xxxx(AAAA-AAAA)'!T128+'€9-xxxx(AAAA-AAAA)'!T128+'€10-xxxx(AAAA-AAAA)'!T128+'€11-xxxx(AAAA-AAAA)'!T128+'€12-xxxx(AAAA-AAAA)'!T128+'€13-xxxx(AAAA-AAAA)'!T128+'€14-xxxx(AAAA-AAAA)'!T128+'€15-xxxx(AAAA-AAAA)'!T128+'€16-xxxx(AAAA-AAAA)'!T128+'€17-xxxx(AAAA-AAAA)'!T128+'€18-xxxx(AAAA-AAAA)'!T128+'€19-xxxx(AAAA-AAAA)'!T128+'€20-xxxx(AAAA-AAAA)'!T128</f>
        <v>0</v>
      </c>
      <c r="AB128" s="192">
        <f>'EnC1_2017-22_DEAL_ONF_Animation'!U128+'EnC2_2018-22_FEDER_ONF_Conserv'!U128+'EnC3_2019-21_OFB-DEAL_ONF_Coli'!U128+'EnC4_2018-20_MTE_ONF_MIGBio'!U128+'EnC5_2020_DEAL_Titè_IPA Desira'!U128+'Sol1_2018_DEAL_ONF_Lutte IC DSD'!U128+'Sol2_2019_DEAL_ONF_Lutte IC'!U128+'€8-xxxx(AAAA-AAAA)'!U128+'€9-xxxx(AAAA-AAAA)'!U128+'€10-xxxx(AAAA-AAAA)'!U128+'€11-xxxx(AAAA-AAAA)'!U128+'€12-xxxx(AAAA-AAAA)'!U128+'€13-xxxx(AAAA-AAAA)'!U128+'€14-xxxx(AAAA-AAAA)'!U128+'€15-xxxx(AAAA-AAAA)'!U128+'€16-xxxx(AAAA-AAAA)'!U128+'€17-xxxx(AAAA-AAAA)'!U128+'€18-xxxx(AAAA-AAAA)'!U128+'€19-xxxx(AAAA-AAAA)'!U128+'€20-xxxx(AAAA-AAAA)'!U128</f>
        <v>0</v>
      </c>
      <c r="AC128" s="193">
        <f>'EnC1_2017-22_DEAL_ONF_Animation'!V128+'EnC2_2018-22_FEDER_ONF_Conserv'!V128+'EnC3_2019-21_OFB-DEAL_ONF_Coli'!V128+'EnC4_2018-20_MTE_ONF_MIGBio'!V128+'EnC5_2020_DEAL_Titè_IPA Desira'!V128+'Sol1_2018_DEAL_ONF_Lutte IC DSD'!V128+'Sol2_2019_DEAL_ONF_Lutte IC'!V128+'€8-xxxx(AAAA-AAAA)'!V128+'€9-xxxx(AAAA-AAAA)'!V128+'€10-xxxx(AAAA-AAAA)'!V128+'€11-xxxx(AAAA-AAAA)'!V128+'€12-xxxx(AAAA-AAAA)'!V128+'€13-xxxx(AAAA-AAAA)'!V128+'€14-xxxx(AAAA-AAAA)'!V128+'€15-xxxx(AAAA-AAAA)'!V128+'€16-xxxx(AAAA-AAAA)'!V128+'€17-xxxx(AAAA-AAAA)'!V128+'€18-xxxx(AAAA-AAAA)'!V128+'€19-xxxx(AAAA-AAAA)'!V128+'€20-xxxx(AAAA-AAAA)'!V128</f>
        <v>0</v>
      </c>
      <c r="AD128" s="193">
        <f>'EnC1_2017-22_DEAL_ONF_Animation'!W128+'EnC2_2018-22_FEDER_ONF_Conserv'!W128+'EnC3_2019-21_OFB-DEAL_ONF_Coli'!W128+'EnC4_2018-20_MTE_ONF_MIGBio'!W128+'EnC5_2020_DEAL_Titè_IPA Desira'!W128+'Sol1_2018_DEAL_ONF_Lutte IC DSD'!W128+'Sol2_2019_DEAL_ONF_Lutte IC'!W128+'€8-xxxx(AAAA-AAAA)'!W128+'€9-xxxx(AAAA-AAAA)'!W128+'€10-xxxx(AAAA-AAAA)'!W128+'€11-xxxx(AAAA-AAAA)'!W128+'€12-xxxx(AAAA-AAAA)'!W128+'€13-xxxx(AAAA-AAAA)'!W128+'€14-xxxx(AAAA-AAAA)'!W128+'€15-xxxx(AAAA-AAAA)'!W128+'€16-xxxx(AAAA-AAAA)'!W128+'€17-xxxx(AAAA-AAAA)'!W128+'€18-xxxx(AAAA-AAAA)'!W128+'€19-xxxx(AAAA-AAAA)'!W128+'€20-xxxx(AAAA-AAAA)'!W128</f>
        <v>0</v>
      </c>
      <c r="AE128" s="193">
        <f>'EnC1_2017-22_DEAL_ONF_Animation'!X128+'EnC2_2018-22_FEDER_ONF_Conserv'!X128+'EnC3_2019-21_OFB-DEAL_ONF_Coli'!X128+'EnC4_2018-20_MTE_ONF_MIGBio'!X128+'EnC5_2020_DEAL_Titè_IPA Desira'!X128+'Sol1_2018_DEAL_ONF_Lutte IC DSD'!X128+'Sol2_2019_DEAL_ONF_Lutte IC'!X128+'€8-xxxx(AAAA-AAAA)'!X128+'€9-xxxx(AAAA-AAAA)'!X128+'€10-xxxx(AAAA-AAAA)'!X128+'€11-xxxx(AAAA-AAAA)'!X128+'€12-xxxx(AAAA-AAAA)'!X128+'€13-xxxx(AAAA-AAAA)'!X128+'€14-xxxx(AAAA-AAAA)'!X128+'€15-xxxx(AAAA-AAAA)'!X128+'€16-xxxx(AAAA-AAAA)'!X128+'€17-xxxx(AAAA-AAAA)'!X128+'€18-xxxx(AAAA-AAAA)'!X128+'€19-xxxx(AAAA-AAAA)'!X128+'€20-xxxx(AAAA-AAAA)'!X128</f>
        <v>0</v>
      </c>
      <c r="AF128" s="194">
        <f>'EnC1_2017-22_DEAL_ONF_Animation'!Y128+'EnC2_2018-22_FEDER_ONF_Conserv'!Y128+'EnC3_2019-21_OFB-DEAL_ONF_Coli'!Y128+'EnC4_2018-20_MTE_ONF_MIGBio'!Y128+'EnC5_2020_DEAL_Titè_IPA Desira'!Y128+'Sol1_2018_DEAL_ONF_Lutte IC DSD'!Y128+'Sol2_2019_DEAL_ONF_Lutte IC'!Y128+'€8-xxxx(AAAA-AAAA)'!Y128+'€9-xxxx(AAAA-AAAA)'!Y128+'€10-xxxx(AAAA-AAAA)'!Y128+'€11-xxxx(AAAA-AAAA)'!Y128+'€12-xxxx(AAAA-AAAA)'!Y128+'€13-xxxx(AAAA-AAAA)'!Y128+'€14-xxxx(AAAA-AAAA)'!Y128+'€15-xxxx(AAAA-AAAA)'!Y128+'€16-xxxx(AAAA-AAAA)'!Y128+'€17-xxxx(AAAA-AAAA)'!Y128+'€18-xxxx(AAAA-AAAA)'!Y128+'€19-xxxx(AAAA-AAAA)'!Y128+'€20-xxxx(AAAA-AAAA)'!Y128</f>
        <v>0</v>
      </c>
      <c r="AG128" s="195">
        <f t="shared" si="103"/>
        <v>0</v>
      </c>
      <c r="AH128" s="196">
        <f t="shared" si="104"/>
        <v>0</v>
      </c>
      <c r="AI128" s="619">
        <f t="shared" si="105"/>
        <v>0</v>
      </c>
      <c r="AJ128" s="619">
        <f t="shared" si="106"/>
        <v>0</v>
      </c>
      <c r="AK128" s="619">
        <f t="shared" si="107"/>
        <v>0</v>
      </c>
      <c r="AL128" s="682">
        <f t="shared" si="108"/>
        <v>0</v>
      </c>
      <c r="AM128" s="198">
        <f t="shared" si="109"/>
        <v>0</v>
      </c>
      <c r="AN128" s="196">
        <f t="shared" si="110"/>
        <v>0</v>
      </c>
      <c r="AO128" s="619">
        <f t="shared" si="111"/>
        <v>0</v>
      </c>
      <c r="AP128" s="619">
        <f t="shared" si="112"/>
        <v>0</v>
      </c>
      <c r="AQ128" s="619">
        <f t="shared" si="113"/>
        <v>0</v>
      </c>
      <c r="AR128" s="624">
        <f t="shared" si="114"/>
        <v>0</v>
      </c>
      <c r="AS128" s="270"/>
      <c r="AT128" s="28"/>
      <c r="AU128" s="28"/>
    </row>
    <row r="129" spans="1:47" s="38" customFormat="1" ht="14">
      <c r="A129" s="26"/>
      <c r="B129" s="1116"/>
      <c r="C129" s="1230"/>
      <c r="D129" s="1120"/>
      <c r="E129" s="1123"/>
      <c r="F129" s="1158"/>
      <c r="G129" s="495" t="s">
        <v>109</v>
      </c>
      <c r="H129" s="155"/>
      <c r="I129" s="156"/>
      <c r="J129" s="61"/>
      <c r="K129" s="61"/>
      <c r="L129" s="61"/>
      <c r="M129" s="729"/>
      <c r="N129" s="495" t="s">
        <v>109</v>
      </c>
      <c r="O129" s="199">
        <f>'EnC1_2017-22_DEAL_ONF_Animation'!H129+'EnC2_2018-22_FEDER_ONF_Conserv'!H129+'EnC3_2019-21_OFB-DEAL_ONF_Coli'!H129+'EnC4_2018-20_MTE_ONF_MIGBio'!H129+'EnC5_2020_DEAL_Titè_IPA Desira'!H129+'Sol1_2018_DEAL_ONF_Lutte IC DSD'!H129+'Sol2_2019_DEAL_ONF_Lutte IC'!H129+'€8-xxxx(AAAA-AAAA)'!H129+'€9-xxxx(AAAA-AAAA)'!H129+'€10-xxxx(AAAA-AAAA)'!H129+'€11-xxxx(AAAA-AAAA)'!H129+'€12-xxxx(AAAA-AAAA)'!H129+'€13-xxxx(AAAA-AAAA)'!H129+'€14-xxxx(AAAA-AAAA)'!H129+'€15-xxxx(AAAA-AAAA)'!H129+'€16-xxxx(AAAA-AAAA)'!H129+'€17-xxxx(AAAA-AAAA)'!H129+'€18-xxxx(AAAA-AAAA)'!H129+'€19-xxxx(AAAA-AAAA)'!H129+'€20-xxxx(AAAA-AAAA)'!H129</f>
        <v>0</v>
      </c>
      <c r="P129" s="200">
        <f>'EnC1_2017-22_DEAL_ONF_Animation'!I129+'EnC2_2018-22_FEDER_ONF_Conserv'!I129+'EnC3_2019-21_OFB-DEAL_ONF_Coli'!I129+'EnC4_2018-20_MTE_ONF_MIGBio'!I129+'EnC5_2020_DEAL_Titè_IPA Desira'!I129+'Sol1_2018_DEAL_ONF_Lutte IC DSD'!I129+'Sol2_2019_DEAL_ONF_Lutte IC'!I129+'€8-xxxx(AAAA-AAAA)'!I129+'€9-xxxx(AAAA-AAAA)'!I129+'€10-xxxx(AAAA-AAAA)'!I129+'€11-xxxx(AAAA-AAAA)'!I129+'€12-xxxx(AAAA-AAAA)'!I129+'€13-xxxx(AAAA-AAAA)'!I129+'€14-xxxx(AAAA-AAAA)'!I129+'€15-xxxx(AAAA-AAAA)'!I129+'€16-xxxx(AAAA-AAAA)'!I129+'€17-xxxx(AAAA-AAAA)'!I129+'€18-xxxx(AAAA-AAAA)'!I129+'€19-xxxx(AAAA-AAAA)'!I129+'€20-xxxx(AAAA-AAAA)'!I129</f>
        <v>0</v>
      </c>
      <c r="Q129" s="153">
        <f>'EnC1_2017-22_DEAL_ONF_Animation'!J129+'EnC2_2018-22_FEDER_ONF_Conserv'!J129+'EnC3_2019-21_OFB-DEAL_ONF_Coli'!J129+'EnC4_2018-20_MTE_ONF_MIGBio'!J129+'EnC5_2020_DEAL_Titè_IPA Desira'!J129+'Sol1_2018_DEAL_ONF_Lutte IC DSD'!J129+'Sol2_2019_DEAL_ONF_Lutte IC'!J129+'€8-xxxx(AAAA-AAAA)'!J129+'€9-xxxx(AAAA-AAAA)'!J129+'€10-xxxx(AAAA-AAAA)'!J129+'€11-xxxx(AAAA-AAAA)'!J129+'€12-xxxx(AAAA-AAAA)'!J129+'€13-xxxx(AAAA-AAAA)'!J129+'€14-xxxx(AAAA-AAAA)'!J129+'€15-xxxx(AAAA-AAAA)'!J129+'€16-xxxx(AAAA-AAAA)'!J129+'€17-xxxx(AAAA-AAAA)'!J129+'€18-xxxx(AAAA-AAAA)'!J129+'€19-xxxx(AAAA-AAAA)'!J129+'€20-xxxx(AAAA-AAAA)'!J129</f>
        <v>0</v>
      </c>
      <c r="R129" s="153">
        <f>'EnC1_2017-22_DEAL_ONF_Animation'!K129+'EnC2_2018-22_FEDER_ONF_Conserv'!K129+'EnC3_2019-21_OFB-DEAL_ONF_Coli'!K129+'EnC4_2018-20_MTE_ONF_MIGBio'!K129+'EnC5_2020_DEAL_Titè_IPA Desira'!K129+'Sol1_2018_DEAL_ONF_Lutte IC DSD'!K129+'Sol2_2019_DEAL_ONF_Lutte IC'!K129+'€8-xxxx(AAAA-AAAA)'!K129+'€9-xxxx(AAAA-AAAA)'!K129+'€10-xxxx(AAAA-AAAA)'!K129+'€11-xxxx(AAAA-AAAA)'!K129+'€12-xxxx(AAAA-AAAA)'!K129+'€13-xxxx(AAAA-AAAA)'!K129+'€14-xxxx(AAAA-AAAA)'!K129+'€15-xxxx(AAAA-AAAA)'!K129+'€16-xxxx(AAAA-AAAA)'!K129+'€17-xxxx(AAAA-AAAA)'!K129+'€18-xxxx(AAAA-AAAA)'!K129+'€19-xxxx(AAAA-AAAA)'!K129+'€20-xxxx(AAAA-AAAA)'!K129</f>
        <v>0</v>
      </c>
      <c r="S129" s="153">
        <f>'EnC1_2017-22_DEAL_ONF_Animation'!L129+'EnC2_2018-22_FEDER_ONF_Conserv'!L129+'EnC3_2019-21_OFB-DEAL_ONF_Coli'!L129+'EnC4_2018-20_MTE_ONF_MIGBio'!L129+'EnC5_2020_DEAL_Titè_IPA Desira'!L129+'Sol1_2018_DEAL_ONF_Lutte IC DSD'!L129+'Sol2_2019_DEAL_ONF_Lutte IC'!L129+'€8-xxxx(AAAA-AAAA)'!L129+'€9-xxxx(AAAA-AAAA)'!L129+'€10-xxxx(AAAA-AAAA)'!L129+'€11-xxxx(AAAA-AAAA)'!L129+'€12-xxxx(AAAA-AAAA)'!L129+'€13-xxxx(AAAA-AAAA)'!L129+'€14-xxxx(AAAA-AAAA)'!L129+'€15-xxxx(AAAA-AAAA)'!L129+'€16-xxxx(AAAA-AAAA)'!L129+'€17-xxxx(AAAA-AAAA)'!L129+'€18-xxxx(AAAA-AAAA)'!L129+'€19-xxxx(AAAA-AAAA)'!L129+'€20-xxxx(AAAA-AAAA)'!L129</f>
        <v>0</v>
      </c>
      <c r="T129" s="190">
        <f>'EnC1_2017-22_DEAL_ONF_Animation'!M129+'EnC2_2018-22_FEDER_ONF_Conserv'!M129+'EnC3_2019-21_OFB-DEAL_ONF_Coli'!M129+'EnC4_2018-20_MTE_ONF_MIGBio'!M129+'EnC5_2020_DEAL_Titè_IPA Desira'!M129+'Sol1_2018_DEAL_ONF_Lutte IC DSD'!M129+'Sol2_2019_DEAL_ONF_Lutte IC'!M129+'€8-xxxx(AAAA-AAAA)'!M129+'€9-xxxx(AAAA-AAAA)'!M129+'€10-xxxx(AAAA-AAAA)'!M129+'€11-xxxx(AAAA-AAAA)'!M129+'€12-xxxx(AAAA-AAAA)'!M129+'€13-xxxx(AAAA-AAAA)'!M129+'€14-xxxx(AAAA-AAAA)'!M129+'€15-xxxx(AAAA-AAAA)'!M129+'€16-xxxx(AAAA-AAAA)'!M129+'€17-xxxx(AAAA-AAAA)'!M129+'€18-xxxx(AAAA-AAAA)'!M129+'€19-xxxx(AAAA-AAAA)'!M129+'€20-xxxx(AAAA-AAAA)'!M129</f>
        <v>0</v>
      </c>
      <c r="U129" s="199">
        <f>'EnC1_2017-22_DEAL_ONF_Animation'!N129+'EnC2_2018-22_FEDER_ONF_Conserv'!N129+'EnC3_2019-21_OFB-DEAL_ONF_Coli'!N129+'EnC4_2018-20_MTE_ONF_MIGBio'!N129+'EnC5_2020_DEAL_Titè_IPA Desira'!N129+'Sol1_2018_DEAL_ONF_Lutte IC DSD'!N129+'Sol2_2019_DEAL_ONF_Lutte IC'!N129+'€8-xxxx(AAAA-AAAA)'!N129+'€9-xxxx(AAAA-AAAA)'!N129+'€10-xxxx(AAAA-AAAA)'!N129+'€11-xxxx(AAAA-AAAA)'!N129+'€12-xxxx(AAAA-AAAA)'!N129+'€13-xxxx(AAAA-AAAA)'!N129+'€14-xxxx(AAAA-AAAA)'!N129+'€15-xxxx(AAAA-AAAA)'!N129+'€16-xxxx(AAAA-AAAA)'!N129+'€17-xxxx(AAAA-AAAA)'!N129+'€18-xxxx(AAAA-AAAA)'!N129+'€19-xxxx(AAAA-AAAA)'!N129+'€20-xxxx(AAAA-AAAA)'!N129</f>
        <v>0</v>
      </c>
      <c r="V129" s="200">
        <f>'EnC1_2017-22_DEAL_ONF_Animation'!O129+'EnC2_2018-22_FEDER_ONF_Conserv'!O129+'EnC3_2019-21_OFB-DEAL_ONF_Coli'!O129+'EnC4_2018-20_MTE_ONF_MIGBio'!O129+'EnC5_2020_DEAL_Titè_IPA Desira'!O129+'Sol1_2018_DEAL_ONF_Lutte IC DSD'!O129+'Sol2_2019_DEAL_ONF_Lutte IC'!O129+'€8-xxxx(AAAA-AAAA)'!O129+'€9-xxxx(AAAA-AAAA)'!O129+'€10-xxxx(AAAA-AAAA)'!O129+'€11-xxxx(AAAA-AAAA)'!O129+'€12-xxxx(AAAA-AAAA)'!O129+'€13-xxxx(AAAA-AAAA)'!O129+'€14-xxxx(AAAA-AAAA)'!O129+'€15-xxxx(AAAA-AAAA)'!O129+'€16-xxxx(AAAA-AAAA)'!O129+'€17-xxxx(AAAA-AAAA)'!O129+'€18-xxxx(AAAA-AAAA)'!O129+'€19-xxxx(AAAA-AAAA)'!O129+'€20-xxxx(AAAA-AAAA)'!O129</f>
        <v>0</v>
      </c>
      <c r="W129" s="153">
        <f>'EnC1_2017-22_DEAL_ONF_Animation'!P129+'EnC2_2018-22_FEDER_ONF_Conserv'!P129+'EnC3_2019-21_OFB-DEAL_ONF_Coli'!P129+'EnC4_2018-20_MTE_ONF_MIGBio'!P129+'EnC5_2020_DEAL_Titè_IPA Desira'!P129+'Sol1_2018_DEAL_ONF_Lutte IC DSD'!P129+'Sol2_2019_DEAL_ONF_Lutte IC'!P129+'€8-xxxx(AAAA-AAAA)'!P129+'€9-xxxx(AAAA-AAAA)'!P129+'€10-xxxx(AAAA-AAAA)'!P129+'€11-xxxx(AAAA-AAAA)'!P129+'€12-xxxx(AAAA-AAAA)'!P129+'€13-xxxx(AAAA-AAAA)'!P129+'€14-xxxx(AAAA-AAAA)'!P129+'€15-xxxx(AAAA-AAAA)'!P129+'€16-xxxx(AAAA-AAAA)'!P129+'€17-xxxx(AAAA-AAAA)'!P129+'€18-xxxx(AAAA-AAAA)'!P129+'€19-xxxx(AAAA-AAAA)'!P129+'€20-xxxx(AAAA-AAAA)'!P129</f>
        <v>0</v>
      </c>
      <c r="X129" s="153">
        <f>'EnC1_2017-22_DEAL_ONF_Animation'!Q129+'EnC2_2018-22_FEDER_ONF_Conserv'!Q129+'EnC3_2019-21_OFB-DEAL_ONF_Coli'!Q129+'EnC4_2018-20_MTE_ONF_MIGBio'!Q129+'EnC5_2020_DEAL_Titè_IPA Desira'!Q129+'Sol1_2018_DEAL_ONF_Lutte IC DSD'!Q129+'Sol2_2019_DEAL_ONF_Lutte IC'!Q129+'€8-xxxx(AAAA-AAAA)'!Q129+'€9-xxxx(AAAA-AAAA)'!Q129+'€10-xxxx(AAAA-AAAA)'!Q129+'€11-xxxx(AAAA-AAAA)'!Q129+'€12-xxxx(AAAA-AAAA)'!Q129+'€13-xxxx(AAAA-AAAA)'!Q129+'€14-xxxx(AAAA-AAAA)'!Q129+'€15-xxxx(AAAA-AAAA)'!Q129+'€16-xxxx(AAAA-AAAA)'!Q129+'€17-xxxx(AAAA-AAAA)'!Q129+'€18-xxxx(AAAA-AAAA)'!Q129+'€19-xxxx(AAAA-AAAA)'!Q129+'€20-xxxx(AAAA-AAAA)'!Q129</f>
        <v>0</v>
      </c>
      <c r="Y129" s="153">
        <f>'EnC1_2017-22_DEAL_ONF_Animation'!R129+'EnC2_2018-22_FEDER_ONF_Conserv'!R129+'EnC3_2019-21_OFB-DEAL_ONF_Coli'!R129+'EnC4_2018-20_MTE_ONF_MIGBio'!R129+'EnC5_2020_DEAL_Titè_IPA Desira'!R129+'Sol1_2018_DEAL_ONF_Lutte IC DSD'!R129+'Sol2_2019_DEAL_ONF_Lutte IC'!R129+'€8-xxxx(AAAA-AAAA)'!R129+'€9-xxxx(AAAA-AAAA)'!R129+'€10-xxxx(AAAA-AAAA)'!R129+'€11-xxxx(AAAA-AAAA)'!R129+'€12-xxxx(AAAA-AAAA)'!R129+'€13-xxxx(AAAA-AAAA)'!R129+'€14-xxxx(AAAA-AAAA)'!R129+'€15-xxxx(AAAA-AAAA)'!R129+'€16-xxxx(AAAA-AAAA)'!R129+'€17-xxxx(AAAA-AAAA)'!R129+'€18-xxxx(AAAA-AAAA)'!R129+'€19-xxxx(AAAA-AAAA)'!R129+'€20-xxxx(AAAA-AAAA)'!R129</f>
        <v>0</v>
      </c>
      <c r="Z129" s="154">
        <f>'EnC1_2017-22_DEAL_ONF_Animation'!S129+'EnC2_2018-22_FEDER_ONF_Conserv'!S129+'EnC3_2019-21_OFB-DEAL_ONF_Coli'!S129+'EnC4_2018-20_MTE_ONF_MIGBio'!S129+'EnC5_2020_DEAL_Titè_IPA Desira'!S129+'Sol1_2018_DEAL_ONF_Lutte IC DSD'!S129+'Sol2_2019_DEAL_ONF_Lutte IC'!S129+'€8-xxxx(AAAA-AAAA)'!S129+'€9-xxxx(AAAA-AAAA)'!S129+'€10-xxxx(AAAA-AAAA)'!S129+'€11-xxxx(AAAA-AAAA)'!S129+'€12-xxxx(AAAA-AAAA)'!S129+'€13-xxxx(AAAA-AAAA)'!S129+'€14-xxxx(AAAA-AAAA)'!S129+'€15-xxxx(AAAA-AAAA)'!S129+'€16-xxxx(AAAA-AAAA)'!S129+'€17-xxxx(AAAA-AAAA)'!S129+'€18-xxxx(AAAA-AAAA)'!S129+'€19-xxxx(AAAA-AAAA)'!S129+'€20-xxxx(AAAA-AAAA)'!S129</f>
        <v>0</v>
      </c>
      <c r="AA129" s="201">
        <f>'EnC1_2017-22_DEAL_ONF_Animation'!T129+'EnC2_2018-22_FEDER_ONF_Conserv'!T129+'EnC3_2019-21_OFB-DEAL_ONF_Coli'!T129+'EnC4_2018-20_MTE_ONF_MIGBio'!T129+'EnC5_2020_DEAL_Titè_IPA Desira'!T129+'Sol1_2018_DEAL_ONF_Lutte IC DSD'!T129+'Sol2_2019_DEAL_ONF_Lutte IC'!T129+'€8-xxxx(AAAA-AAAA)'!T129+'€9-xxxx(AAAA-AAAA)'!T129+'€10-xxxx(AAAA-AAAA)'!T129+'€11-xxxx(AAAA-AAAA)'!T129+'€12-xxxx(AAAA-AAAA)'!T129+'€13-xxxx(AAAA-AAAA)'!T129+'€14-xxxx(AAAA-AAAA)'!T129+'€15-xxxx(AAAA-AAAA)'!T129+'€16-xxxx(AAAA-AAAA)'!T129+'€17-xxxx(AAAA-AAAA)'!T129+'€18-xxxx(AAAA-AAAA)'!T129+'€19-xxxx(AAAA-AAAA)'!T129+'€20-xxxx(AAAA-AAAA)'!T129</f>
        <v>0</v>
      </c>
      <c r="AB129" s="202">
        <f>'EnC1_2017-22_DEAL_ONF_Animation'!U129+'EnC2_2018-22_FEDER_ONF_Conserv'!U129+'EnC3_2019-21_OFB-DEAL_ONF_Coli'!U129+'EnC4_2018-20_MTE_ONF_MIGBio'!U129+'EnC5_2020_DEAL_Titè_IPA Desira'!U129+'Sol1_2018_DEAL_ONF_Lutte IC DSD'!U129+'Sol2_2019_DEAL_ONF_Lutte IC'!U129+'€8-xxxx(AAAA-AAAA)'!U129+'€9-xxxx(AAAA-AAAA)'!U129+'€10-xxxx(AAAA-AAAA)'!U129+'€11-xxxx(AAAA-AAAA)'!U129+'€12-xxxx(AAAA-AAAA)'!U129+'€13-xxxx(AAAA-AAAA)'!U129+'€14-xxxx(AAAA-AAAA)'!U129+'€15-xxxx(AAAA-AAAA)'!U129+'€16-xxxx(AAAA-AAAA)'!U129+'€17-xxxx(AAAA-AAAA)'!U129+'€18-xxxx(AAAA-AAAA)'!U129+'€19-xxxx(AAAA-AAAA)'!U129+'€20-xxxx(AAAA-AAAA)'!U129</f>
        <v>0</v>
      </c>
      <c r="AC129" s="193">
        <f>'EnC1_2017-22_DEAL_ONF_Animation'!V129+'EnC2_2018-22_FEDER_ONF_Conserv'!V129+'EnC3_2019-21_OFB-DEAL_ONF_Coli'!V129+'EnC4_2018-20_MTE_ONF_MIGBio'!V129+'EnC5_2020_DEAL_Titè_IPA Desira'!V129+'Sol1_2018_DEAL_ONF_Lutte IC DSD'!V129+'Sol2_2019_DEAL_ONF_Lutte IC'!V129+'€8-xxxx(AAAA-AAAA)'!V129+'€9-xxxx(AAAA-AAAA)'!V129+'€10-xxxx(AAAA-AAAA)'!V129+'€11-xxxx(AAAA-AAAA)'!V129+'€12-xxxx(AAAA-AAAA)'!V129+'€13-xxxx(AAAA-AAAA)'!V129+'€14-xxxx(AAAA-AAAA)'!V129+'€15-xxxx(AAAA-AAAA)'!V129+'€16-xxxx(AAAA-AAAA)'!V129+'€17-xxxx(AAAA-AAAA)'!V129+'€18-xxxx(AAAA-AAAA)'!V129+'€19-xxxx(AAAA-AAAA)'!V129+'€20-xxxx(AAAA-AAAA)'!V129</f>
        <v>0</v>
      </c>
      <c r="AD129" s="193">
        <f>'EnC1_2017-22_DEAL_ONF_Animation'!W129+'EnC2_2018-22_FEDER_ONF_Conserv'!W129+'EnC3_2019-21_OFB-DEAL_ONF_Coli'!W129+'EnC4_2018-20_MTE_ONF_MIGBio'!W129+'EnC5_2020_DEAL_Titè_IPA Desira'!W129+'Sol1_2018_DEAL_ONF_Lutte IC DSD'!W129+'Sol2_2019_DEAL_ONF_Lutte IC'!W129+'€8-xxxx(AAAA-AAAA)'!W129+'€9-xxxx(AAAA-AAAA)'!W129+'€10-xxxx(AAAA-AAAA)'!W129+'€11-xxxx(AAAA-AAAA)'!W129+'€12-xxxx(AAAA-AAAA)'!W129+'€13-xxxx(AAAA-AAAA)'!W129+'€14-xxxx(AAAA-AAAA)'!W129+'€15-xxxx(AAAA-AAAA)'!W129+'€16-xxxx(AAAA-AAAA)'!W129+'€17-xxxx(AAAA-AAAA)'!W129+'€18-xxxx(AAAA-AAAA)'!W129+'€19-xxxx(AAAA-AAAA)'!W129+'€20-xxxx(AAAA-AAAA)'!W129</f>
        <v>0</v>
      </c>
      <c r="AE129" s="193">
        <f>'EnC1_2017-22_DEAL_ONF_Animation'!X129+'EnC2_2018-22_FEDER_ONF_Conserv'!X129+'EnC3_2019-21_OFB-DEAL_ONF_Coli'!X129+'EnC4_2018-20_MTE_ONF_MIGBio'!X129+'EnC5_2020_DEAL_Titè_IPA Desira'!X129+'Sol1_2018_DEAL_ONF_Lutte IC DSD'!X129+'Sol2_2019_DEAL_ONF_Lutte IC'!X129+'€8-xxxx(AAAA-AAAA)'!X129+'€9-xxxx(AAAA-AAAA)'!X129+'€10-xxxx(AAAA-AAAA)'!X129+'€11-xxxx(AAAA-AAAA)'!X129+'€12-xxxx(AAAA-AAAA)'!X129+'€13-xxxx(AAAA-AAAA)'!X129+'€14-xxxx(AAAA-AAAA)'!X129+'€15-xxxx(AAAA-AAAA)'!X129+'€16-xxxx(AAAA-AAAA)'!X129+'€17-xxxx(AAAA-AAAA)'!X129+'€18-xxxx(AAAA-AAAA)'!X129+'€19-xxxx(AAAA-AAAA)'!X129+'€20-xxxx(AAAA-AAAA)'!X129</f>
        <v>0</v>
      </c>
      <c r="AF129" s="194">
        <f>'EnC1_2017-22_DEAL_ONF_Animation'!Y129+'EnC2_2018-22_FEDER_ONF_Conserv'!Y129+'EnC3_2019-21_OFB-DEAL_ONF_Coli'!Y129+'EnC4_2018-20_MTE_ONF_MIGBio'!Y129+'EnC5_2020_DEAL_Titè_IPA Desira'!Y129+'Sol1_2018_DEAL_ONF_Lutte IC DSD'!Y129+'Sol2_2019_DEAL_ONF_Lutte IC'!Y129+'€8-xxxx(AAAA-AAAA)'!Y129+'€9-xxxx(AAAA-AAAA)'!Y129+'€10-xxxx(AAAA-AAAA)'!Y129+'€11-xxxx(AAAA-AAAA)'!Y129+'€12-xxxx(AAAA-AAAA)'!Y129+'€13-xxxx(AAAA-AAAA)'!Y129+'€14-xxxx(AAAA-AAAA)'!Y129+'€15-xxxx(AAAA-AAAA)'!Y129+'€16-xxxx(AAAA-AAAA)'!Y129+'€17-xxxx(AAAA-AAAA)'!Y129+'€18-xxxx(AAAA-AAAA)'!Y129+'€19-xxxx(AAAA-AAAA)'!Y129+'€20-xxxx(AAAA-AAAA)'!Y129</f>
        <v>0</v>
      </c>
      <c r="AG129" s="203">
        <f t="shared" si="103"/>
        <v>0</v>
      </c>
      <c r="AH129" s="204">
        <f t="shared" si="104"/>
        <v>0</v>
      </c>
      <c r="AI129" s="627">
        <f t="shared" si="105"/>
        <v>0</v>
      </c>
      <c r="AJ129" s="627">
        <f t="shared" si="106"/>
        <v>0</v>
      </c>
      <c r="AK129" s="627">
        <f t="shared" si="107"/>
        <v>0</v>
      </c>
      <c r="AL129" s="684">
        <f t="shared" si="108"/>
        <v>0</v>
      </c>
      <c r="AM129" s="205">
        <f t="shared" si="109"/>
        <v>0</v>
      </c>
      <c r="AN129" s="204">
        <f t="shared" si="110"/>
        <v>0</v>
      </c>
      <c r="AO129" s="627">
        <f t="shared" si="111"/>
        <v>0</v>
      </c>
      <c r="AP129" s="627">
        <f t="shared" si="112"/>
        <v>0</v>
      </c>
      <c r="AQ129" s="627">
        <f t="shared" si="113"/>
        <v>0</v>
      </c>
      <c r="AR129" s="633">
        <f t="shared" si="114"/>
        <v>0</v>
      </c>
      <c r="AS129" s="270"/>
      <c r="AT129" s="28"/>
      <c r="AU129" s="28"/>
    </row>
    <row r="130" spans="1:47" s="38" customFormat="1" ht="14">
      <c r="A130" s="26"/>
      <c r="B130" s="1116"/>
      <c r="C130" s="1231"/>
      <c r="D130" s="1127" t="s">
        <v>51</v>
      </c>
      <c r="E130" s="1128" t="s">
        <v>88</v>
      </c>
      <c r="F130" s="1154">
        <v>2</v>
      </c>
      <c r="G130" s="496" t="s">
        <v>106</v>
      </c>
      <c r="H130" s="157">
        <v>0</v>
      </c>
      <c r="I130" s="158"/>
      <c r="J130" s="59"/>
      <c r="K130" s="59"/>
      <c r="L130" s="59"/>
      <c r="M130" s="730"/>
      <c r="N130" s="496" t="s">
        <v>106</v>
      </c>
      <c r="O130" s="206">
        <f>'EnC1_2017-22_DEAL_ONF_Animation'!H130+'EnC2_2018-22_FEDER_ONF_Conserv'!H130+'EnC3_2019-21_OFB-DEAL_ONF_Coli'!H130+'EnC4_2018-20_MTE_ONF_MIGBio'!H130+'EnC5_2020_DEAL_Titè_IPA Desira'!H130+'Sol1_2018_DEAL_ONF_Lutte IC DSD'!H130+'Sol2_2019_DEAL_ONF_Lutte IC'!H130+'€8-xxxx(AAAA-AAAA)'!H130+'€9-xxxx(AAAA-AAAA)'!H130+'€10-xxxx(AAAA-AAAA)'!H130+'€11-xxxx(AAAA-AAAA)'!H130+'€12-xxxx(AAAA-AAAA)'!H130+'€13-xxxx(AAAA-AAAA)'!H130+'€14-xxxx(AAAA-AAAA)'!H130+'€15-xxxx(AAAA-AAAA)'!H130+'€16-xxxx(AAAA-AAAA)'!H130+'€17-xxxx(AAAA-AAAA)'!H130+'€18-xxxx(AAAA-AAAA)'!H130+'€19-xxxx(AAAA-AAAA)'!H130+'€20-xxxx(AAAA-AAAA)'!H130</f>
        <v>0</v>
      </c>
      <c r="P130" s="207">
        <f>'EnC1_2017-22_DEAL_ONF_Animation'!I130+'EnC2_2018-22_FEDER_ONF_Conserv'!I130+'EnC3_2019-21_OFB-DEAL_ONF_Coli'!I130+'EnC4_2018-20_MTE_ONF_MIGBio'!I130+'EnC5_2020_DEAL_Titè_IPA Desira'!I130+'Sol1_2018_DEAL_ONF_Lutte IC DSD'!I130+'Sol2_2019_DEAL_ONF_Lutte IC'!I130+'€8-xxxx(AAAA-AAAA)'!I130+'€9-xxxx(AAAA-AAAA)'!I130+'€10-xxxx(AAAA-AAAA)'!I130+'€11-xxxx(AAAA-AAAA)'!I130+'€12-xxxx(AAAA-AAAA)'!I130+'€13-xxxx(AAAA-AAAA)'!I130+'€14-xxxx(AAAA-AAAA)'!I130+'€15-xxxx(AAAA-AAAA)'!I130+'€16-xxxx(AAAA-AAAA)'!I130+'€17-xxxx(AAAA-AAAA)'!I130+'€18-xxxx(AAAA-AAAA)'!I130+'€19-xxxx(AAAA-AAAA)'!I130+'€20-xxxx(AAAA-AAAA)'!I130</f>
        <v>0</v>
      </c>
      <c r="Q130" s="159">
        <f>'EnC1_2017-22_DEAL_ONF_Animation'!J130+'EnC2_2018-22_FEDER_ONF_Conserv'!J130+'EnC3_2019-21_OFB-DEAL_ONF_Coli'!J130+'EnC4_2018-20_MTE_ONF_MIGBio'!J130+'EnC5_2020_DEAL_Titè_IPA Desira'!J130+'Sol1_2018_DEAL_ONF_Lutte IC DSD'!J130+'Sol2_2019_DEAL_ONF_Lutte IC'!J130+'€8-xxxx(AAAA-AAAA)'!J130+'€9-xxxx(AAAA-AAAA)'!J130+'€10-xxxx(AAAA-AAAA)'!J130+'€11-xxxx(AAAA-AAAA)'!J130+'€12-xxxx(AAAA-AAAA)'!J130+'€13-xxxx(AAAA-AAAA)'!J130+'€14-xxxx(AAAA-AAAA)'!J130+'€15-xxxx(AAAA-AAAA)'!J130+'€16-xxxx(AAAA-AAAA)'!J130+'€17-xxxx(AAAA-AAAA)'!J130+'€18-xxxx(AAAA-AAAA)'!J130+'€19-xxxx(AAAA-AAAA)'!J130+'€20-xxxx(AAAA-AAAA)'!J130</f>
        <v>0</v>
      </c>
      <c r="R130" s="159">
        <f>'EnC1_2017-22_DEAL_ONF_Animation'!K130+'EnC2_2018-22_FEDER_ONF_Conserv'!K130+'EnC3_2019-21_OFB-DEAL_ONF_Coli'!K130+'EnC4_2018-20_MTE_ONF_MIGBio'!K130+'EnC5_2020_DEAL_Titè_IPA Desira'!K130+'Sol1_2018_DEAL_ONF_Lutte IC DSD'!K130+'Sol2_2019_DEAL_ONF_Lutte IC'!K130+'€8-xxxx(AAAA-AAAA)'!K130+'€9-xxxx(AAAA-AAAA)'!K130+'€10-xxxx(AAAA-AAAA)'!K130+'€11-xxxx(AAAA-AAAA)'!K130+'€12-xxxx(AAAA-AAAA)'!K130+'€13-xxxx(AAAA-AAAA)'!K130+'€14-xxxx(AAAA-AAAA)'!K130+'€15-xxxx(AAAA-AAAA)'!K130+'€16-xxxx(AAAA-AAAA)'!K130+'€17-xxxx(AAAA-AAAA)'!K130+'€18-xxxx(AAAA-AAAA)'!K130+'€19-xxxx(AAAA-AAAA)'!K130+'€20-xxxx(AAAA-AAAA)'!K130</f>
        <v>0</v>
      </c>
      <c r="S130" s="159">
        <f>'EnC1_2017-22_DEAL_ONF_Animation'!L130+'EnC2_2018-22_FEDER_ONF_Conserv'!L130+'EnC3_2019-21_OFB-DEAL_ONF_Coli'!L130+'EnC4_2018-20_MTE_ONF_MIGBio'!L130+'EnC5_2020_DEAL_Titè_IPA Desira'!L130+'Sol1_2018_DEAL_ONF_Lutte IC DSD'!L130+'Sol2_2019_DEAL_ONF_Lutte IC'!L130+'€8-xxxx(AAAA-AAAA)'!L130+'€9-xxxx(AAAA-AAAA)'!L130+'€10-xxxx(AAAA-AAAA)'!L130+'€11-xxxx(AAAA-AAAA)'!L130+'€12-xxxx(AAAA-AAAA)'!L130+'€13-xxxx(AAAA-AAAA)'!L130+'€14-xxxx(AAAA-AAAA)'!L130+'€15-xxxx(AAAA-AAAA)'!L130+'€16-xxxx(AAAA-AAAA)'!L130+'€17-xxxx(AAAA-AAAA)'!L130+'€18-xxxx(AAAA-AAAA)'!L130+'€19-xxxx(AAAA-AAAA)'!L130+'€20-xxxx(AAAA-AAAA)'!L130</f>
        <v>0</v>
      </c>
      <c r="T130" s="208">
        <f>'EnC1_2017-22_DEAL_ONF_Animation'!M130+'EnC2_2018-22_FEDER_ONF_Conserv'!M130+'EnC3_2019-21_OFB-DEAL_ONF_Coli'!M130+'EnC4_2018-20_MTE_ONF_MIGBio'!M130+'EnC5_2020_DEAL_Titè_IPA Desira'!M130+'Sol1_2018_DEAL_ONF_Lutte IC DSD'!M130+'Sol2_2019_DEAL_ONF_Lutte IC'!M130+'€8-xxxx(AAAA-AAAA)'!M130+'€9-xxxx(AAAA-AAAA)'!M130+'€10-xxxx(AAAA-AAAA)'!M130+'€11-xxxx(AAAA-AAAA)'!M130+'€12-xxxx(AAAA-AAAA)'!M130+'€13-xxxx(AAAA-AAAA)'!M130+'€14-xxxx(AAAA-AAAA)'!M130+'€15-xxxx(AAAA-AAAA)'!M130+'€16-xxxx(AAAA-AAAA)'!M130+'€17-xxxx(AAAA-AAAA)'!M130+'€18-xxxx(AAAA-AAAA)'!M130+'€19-xxxx(AAAA-AAAA)'!M130+'€20-xxxx(AAAA-AAAA)'!M130</f>
        <v>0</v>
      </c>
      <c r="U130" s="206">
        <f>'EnC1_2017-22_DEAL_ONF_Animation'!N130+'EnC2_2018-22_FEDER_ONF_Conserv'!N130+'EnC3_2019-21_OFB-DEAL_ONF_Coli'!N130+'EnC4_2018-20_MTE_ONF_MIGBio'!N130+'EnC5_2020_DEAL_Titè_IPA Desira'!N130+'Sol1_2018_DEAL_ONF_Lutte IC DSD'!N130+'Sol2_2019_DEAL_ONF_Lutte IC'!N130+'€8-xxxx(AAAA-AAAA)'!N130+'€9-xxxx(AAAA-AAAA)'!N130+'€10-xxxx(AAAA-AAAA)'!N130+'€11-xxxx(AAAA-AAAA)'!N130+'€12-xxxx(AAAA-AAAA)'!N130+'€13-xxxx(AAAA-AAAA)'!N130+'€14-xxxx(AAAA-AAAA)'!N130+'€15-xxxx(AAAA-AAAA)'!N130+'€16-xxxx(AAAA-AAAA)'!N130+'€17-xxxx(AAAA-AAAA)'!N130+'€18-xxxx(AAAA-AAAA)'!N130+'€19-xxxx(AAAA-AAAA)'!N130+'€20-xxxx(AAAA-AAAA)'!N130</f>
        <v>0</v>
      </c>
      <c r="V130" s="207">
        <f>'EnC1_2017-22_DEAL_ONF_Animation'!O130+'EnC2_2018-22_FEDER_ONF_Conserv'!O130+'EnC3_2019-21_OFB-DEAL_ONF_Coli'!O130+'EnC4_2018-20_MTE_ONF_MIGBio'!O130+'EnC5_2020_DEAL_Titè_IPA Desira'!O130+'Sol1_2018_DEAL_ONF_Lutte IC DSD'!O130+'Sol2_2019_DEAL_ONF_Lutte IC'!O130+'€8-xxxx(AAAA-AAAA)'!O130+'€9-xxxx(AAAA-AAAA)'!O130+'€10-xxxx(AAAA-AAAA)'!O130+'€11-xxxx(AAAA-AAAA)'!O130+'€12-xxxx(AAAA-AAAA)'!O130+'€13-xxxx(AAAA-AAAA)'!O130+'€14-xxxx(AAAA-AAAA)'!O130+'€15-xxxx(AAAA-AAAA)'!O130+'€16-xxxx(AAAA-AAAA)'!O130+'€17-xxxx(AAAA-AAAA)'!O130+'€18-xxxx(AAAA-AAAA)'!O130+'€19-xxxx(AAAA-AAAA)'!O130+'€20-xxxx(AAAA-AAAA)'!O130</f>
        <v>0</v>
      </c>
      <c r="W130" s="159">
        <f>'EnC1_2017-22_DEAL_ONF_Animation'!P130+'EnC2_2018-22_FEDER_ONF_Conserv'!P130+'EnC3_2019-21_OFB-DEAL_ONF_Coli'!P130+'EnC4_2018-20_MTE_ONF_MIGBio'!P130+'EnC5_2020_DEAL_Titè_IPA Desira'!P130+'Sol1_2018_DEAL_ONF_Lutte IC DSD'!P130+'Sol2_2019_DEAL_ONF_Lutte IC'!P130+'€8-xxxx(AAAA-AAAA)'!P130+'€9-xxxx(AAAA-AAAA)'!P130+'€10-xxxx(AAAA-AAAA)'!P130+'€11-xxxx(AAAA-AAAA)'!P130+'€12-xxxx(AAAA-AAAA)'!P130+'€13-xxxx(AAAA-AAAA)'!P130+'€14-xxxx(AAAA-AAAA)'!P130+'€15-xxxx(AAAA-AAAA)'!P130+'€16-xxxx(AAAA-AAAA)'!P130+'€17-xxxx(AAAA-AAAA)'!P130+'€18-xxxx(AAAA-AAAA)'!P130+'€19-xxxx(AAAA-AAAA)'!P130+'€20-xxxx(AAAA-AAAA)'!P130</f>
        <v>0</v>
      </c>
      <c r="X130" s="159">
        <f>'EnC1_2017-22_DEAL_ONF_Animation'!Q130+'EnC2_2018-22_FEDER_ONF_Conserv'!Q130+'EnC3_2019-21_OFB-DEAL_ONF_Coli'!Q130+'EnC4_2018-20_MTE_ONF_MIGBio'!Q130+'EnC5_2020_DEAL_Titè_IPA Desira'!Q130+'Sol1_2018_DEAL_ONF_Lutte IC DSD'!Q130+'Sol2_2019_DEAL_ONF_Lutte IC'!Q130+'€8-xxxx(AAAA-AAAA)'!Q130+'€9-xxxx(AAAA-AAAA)'!Q130+'€10-xxxx(AAAA-AAAA)'!Q130+'€11-xxxx(AAAA-AAAA)'!Q130+'€12-xxxx(AAAA-AAAA)'!Q130+'€13-xxxx(AAAA-AAAA)'!Q130+'€14-xxxx(AAAA-AAAA)'!Q130+'€15-xxxx(AAAA-AAAA)'!Q130+'€16-xxxx(AAAA-AAAA)'!Q130+'€17-xxxx(AAAA-AAAA)'!Q130+'€18-xxxx(AAAA-AAAA)'!Q130+'€19-xxxx(AAAA-AAAA)'!Q130+'€20-xxxx(AAAA-AAAA)'!Q130</f>
        <v>0</v>
      </c>
      <c r="Y130" s="159">
        <f>'EnC1_2017-22_DEAL_ONF_Animation'!R130+'EnC2_2018-22_FEDER_ONF_Conserv'!R130+'EnC3_2019-21_OFB-DEAL_ONF_Coli'!R130+'EnC4_2018-20_MTE_ONF_MIGBio'!R130+'EnC5_2020_DEAL_Titè_IPA Desira'!R130+'Sol1_2018_DEAL_ONF_Lutte IC DSD'!R130+'Sol2_2019_DEAL_ONF_Lutte IC'!R130+'€8-xxxx(AAAA-AAAA)'!R130+'€9-xxxx(AAAA-AAAA)'!R130+'€10-xxxx(AAAA-AAAA)'!R130+'€11-xxxx(AAAA-AAAA)'!R130+'€12-xxxx(AAAA-AAAA)'!R130+'€13-xxxx(AAAA-AAAA)'!R130+'€14-xxxx(AAAA-AAAA)'!R130+'€15-xxxx(AAAA-AAAA)'!R130+'€16-xxxx(AAAA-AAAA)'!R130+'€17-xxxx(AAAA-AAAA)'!R130+'€18-xxxx(AAAA-AAAA)'!R130+'€19-xxxx(AAAA-AAAA)'!R130+'€20-xxxx(AAAA-AAAA)'!R130</f>
        <v>0</v>
      </c>
      <c r="Z130" s="160">
        <f>'EnC1_2017-22_DEAL_ONF_Animation'!S130+'EnC2_2018-22_FEDER_ONF_Conserv'!S130+'EnC3_2019-21_OFB-DEAL_ONF_Coli'!S130+'EnC4_2018-20_MTE_ONF_MIGBio'!S130+'EnC5_2020_DEAL_Titè_IPA Desira'!S130+'Sol1_2018_DEAL_ONF_Lutte IC DSD'!S130+'Sol2_2019_DEAL_ONF_Lutte IC'!S130+'€8-xxxx(AAAA-AAAA)'!S130+'€9-xxxx(AAAA-AAAA)'!S130+'€10-xxxx(AAAA-AAAA)'!S130+'€11-xxxx(AAAA-AAAA)'!S130+'€12-xxxx(AAAA-AAAA)'!S130+'€13-xxxx(AAAA-AAAA)'!S130+'€14-xxxx(AAAA-AAAA)'!S130+'€15-xxxx(AAAA-AAAA)'!S130+'€16-xxxx(AAAA-AAAA)'!S130+'€17-xxxx(AAAA-AAAA)'!S130+'€18-xxxx(AAAA-AAAA)'!S130+'€19-xxxx(AAAA-AAAA)'!S130+'€20-xxxx(AAAA-AAAA)'!S130</f>
        <v>0</v>
      </c>
      <c r="AA130" s="609">
        <f>'EnC1_2017-22_DEAL_ONF_Animation'!T130+'EnC2_2018-22_FEDER_ONF_Conserv'!T130+'EnC3_2019-21_OFB-DEAL_ONF_Coli'!T130+'EnC4_2018-20_MTE_ONF_MIGBio'!T130+'EnC5_2020_DEAL_Titè_IPA Desira'!T130+'Sol1_2018_DEAL_ONF_Lutte IC DSD'!T130+'Sol2_2019_DEAL_ONF_Lutte IC'!T130+'€8-xxxx(AAAA-AAAA)'!T130+'€9-xxxx(AAAA-AAAA)'!T130+'€10-xxxx(AAAA-AAAA)'!T130+'€11-xxxx(AAAA-AAAA)'!T130+'€12-xxxx(AAAA-AAAA)'!T130+'€13-xxxx(AAAA-AAAA)'!T130+'€14-xxxx(AAAA-AAAA)'!T130+'€15-xxxx(AAAA-AAAA)'!T130+'€16-xxxx(AAAA-AAAA)'!T130+'€17-xxxx(AAAA-AAAA)'!T130+'€18-xxxx(AAAA-AAAA)'!T130+'€19-xxxx(AAAA-AAAA)'!T130+'€20-xxxx(AAAA-AAAA)'!T130</f>
        <v>0</v>
      </c>
      <c r="AB130" s="610">
        <f>'EnC1_2017-22_DEAL_ONF_Animation'!U130+'EnC2_2018-22_FEDER_ONF_Conserv'!U130+'EnC3_2019-21_OFB-DEAL_ONF_Coli'!U130+'EnC4_2018-20_MTE_ONF_MIGBio'!U130+'EnC5_2020_DEAL_Titè_IPA Desira'!U130+'Sol1_2018_DEAL_ONF_Lutte IC DSD'!U130+'Sol2_2019_DEAL_ONF_Lutte IC'!U130+'€8-xxxx(AAAA-AAAA)'!U130+'€9-xxxx(AAAA-AAAA)'!U130+'€10-xxxx(AAAA-AAAA)'!U130+'€11-xxxx(AAAA-AAAA)'!U130+'€12-xxxx(AAAA-AAAA)'!U130+'€13-xxxx(AAAA-AAAA)'!U130+'€14-xxxx(AAAA-AAAA)'!U130+'€15-xxxx(AAAA-AAAA)'!U130+'€16-xxxx(AAAA-AAAA)'!U130+'€17-xxxx(AAAA-AAAA)'!U130+'€18-xxxx(AAAA-AAAA)'!U130+'€19-xxxx(AAAA-AAAA)'!U130+'€20-xxxx(AAAA-AAAA)'!U130</f>
        <v>0</v>
      </c>
      <c r="AC130" s="611">
        <f>'EnC1_2017-22_DEAL_ONF_Animation'!V130+'EnC2_2018-22_FEDER_ONF_Conserv'!V130+'EnC3_2019-21_OFB-DEAL_ONF_Coli'!V130+'EnC4_2018-20_MTE_ONF_MIGBio'!V130+'EnC5_2020_DEAL_Titè_IPA Desira'!V130+'Sol1_2018_DEAL_ONF_Lutte IC DSD'!V130+'Sol2_2019_DEAL_ONF_Lutte IC'!V130+'€8-xxxx(AAAA-AAAA)'!V130+'€9-xxxx(AAAA-AAAA)'!V130+'€10-xxxx(AAAA-AAAA)'!V130+'€11-xxxx(AAAA-AAAA)'!V130+'€12-xxxx(AAAA-AAAA)'!V130+'€13-xxxx(AAAA-AAAA)'!V130+'€14-xxxx(AAAA-AAAA)'!V130+'€15-xxxx(AAAA-AAAA)'!V130+'€16-xxxx(AAAA-AAAA)'!V130+'€17-xxxx(AAAA-AAAA)'!V130+'€18-xxxx(AAAA-AAAA)'!V130+'€19-xxxx(AAAA-AAAA)'!V130+'€20-xxxx(AAAA-AAAA)'!V130</f>
        <v>0</v>
      </c>
      <c r="AD130" s="611">
        <f>'EnC1_2017-22_DEAL_ONF_Animation'!W130+'EnC2_2018-22_FEDER_ONF_Conserv'!W130+'EnC3_2019-21_OFB-DEAL_ONF_Coli'!W130+'EnC4_2018-20_MTE_ONF_MIGBio'!W130+'EnC5_2020_DEAL_Titè_IPA Desira'!W130+'Sol1_2018_DEAL_ONF_Lutte IC DSD'!W130+'Sol2_2019_DEAL_ONF_Lutte IC'!W130+'€8-xxxx(AAAA-AAAA)'!W130+'€9-xxxx(AAAA-AAAA)'!W130+'€10-xxxx(AAAA-AAAA)'!W130+'€11-xxxx(AAAA-AAAA)'!W130+'€12-xxxx(AAAA-AAAA)'!W130+'€13-xxxx(AAAA-AAAA)'!W130+'€14-xxxx(AAAA-AAAA)'!W130+'€15-xxxx(AAAA-AAAA)'!W130+'€16-xxxx(AAAA-AAAA)'!W130+'€17-xxxx(AAAA-AAAA)'!W130+'€18-xxxx(AAAA-AAAA)'!W130+'€19-xxxx(AAAA-AAAA)'!W130+'€20-xxxx(AAAA-AAAA)'!W130</f>
        <v>0</v>
      </c>
      <c r="AE130" s="611">
        <f>'EnC1_2017-22_DEAL_ONF_Animation'!X130+'EnC2_2018-22_FEDER_ONF_Conserv'!X130+'EnC3_2019-21_OFB-DEAL_ONF_Coli'!X130+'EnC4_2018-20_MTE_ONF_MIGBio'!X130+'EnC5_2020_DEAL_Titè_IPA Desira'!X130+'Sol1_2018_DEAL_ONF_Lutte IC DSD'!X130+'Sol2_2019_DEAL_ONF_Lutte IC'!X130+'€8-xxxx(AAAA-AAAA)'!X130+'€9-xxxx(AAAA-AAAA)'!X130+'€10-xxxx(AAAA-AAAA)'!X130+'€11-xxxx(AAAA-AAAA)'!X130+'€12-xxxx(AAAA-AAAA)'!X130+'€13-xxxx(AAAA-AAAA)'!X130+'€14-xxxx(AAAA-AAAA)'!X130+'€15-xxxx(AAAA-AAAA)'!X130+'€16-xxxx(AAAA-AAAA)'!X130+'€17-xxxx(AAAA-AAAA)'!X130+'€18-xxxx(AAAA-AAAA)'!X130+'€19-xxxx(AAAA-AAAA)'!X130+'€20-xxxx(AAAA-AAAA)'!X130</f>
        <v>0</v>
      </c>
      <c r="AF130" s="612">
        <f>'EnC1_2017-22_DEAL_ONF_Animation'!Y130+'EnC2_2018-22_FEDER_ONF_Conserv'!Y130+'EnC3_2019-21_OFB-DEAL_ONF_Coli'!Y130+'EnC4_2018-20_MTE_ONF_MIGBio'!Y130+'EnC5_2020_DEAL_Titè_IPA Desira'!Y130+'Sol1_2018_DEAL_ONF_Lutte IC DSD'!Y130+'Sol2_2019_DEAL_ONF_Lutte IC'!Y130+'€8-xxxx(AAAA-AAAA)'!Y130+'€9-xxxx(AAAA-AAAA)'!Y130+'€10-xxxx(AAAA-AAAA)'!Y130+'€11-xxxx(AAAA-AAAA)'!Y130+'€12-xxxx(AAAA-AAAA)'!Y130+'€13-xxxx(AAAA-AAAA)'!Y130+'€14-xxxx(AAAA-AAAA)'!Y130+'€15-xxxx(AAAA-AAAA)'!Y130+'€16-xxxx(AAAA-AAAA)'!Y130+'€17-xxxx(AAAA-AAAA)'!Y130+'€18-xxxx(AAAA-AAAA)'!Y130+'€19-xxxx(AAAA-AAAA)'!Y130+'€20-xxxx(AAAA-AAAA)'!Y130</f>
        <v>0</v>
      </c>
      <c r="AG130" s="613">
        <f t="shared" si="103"/>
        <v>0</v>
      </c>
      <c r="AH130" s="614">
        <f t="shared" si="104"/>
        <v>0</v>
      </c>
      <c r="AI130" s="611">
        <f t="shared" si="105"/>
        <v>0</v>
      </c>
      <c r="AJ130" s="611">
        <f t="shared" si="106"/>
        <v>0</v>
      </c>
      <c r="AK130" s="611">
        <f t="shared" si="107"/>
        <v>0</v>
      </c>
      <c r="AL130" s="688">
        <f t="shared" si="108"/>
        <v>0</v>
      </c>
      <c r="AM130" s="615">
        <f t="shared" si="109"/>
        <v>0</v>
      </c>
      <c r="AN130" s="685">
        <f t="shared" si="110"/>
        <v>0</v>
      </c>
      <c r="AO130" s="611">
        <f t="shared" si="111"/>
        <v>0</v>
      </c>
      <c r="AP130" s="611">
        <f t="shared" si="112"/>
        <v>0</v>
      </c>
      <c r="AQ130" s="611">
        <f t="shared" si="113"/>
        <v>0</v>
      </c>
      <c r="AR130" s="616">
        <f t="shared" si="114"/>
        <v>0</v>
      </c>
      <c r="AS130" s="271"/>
      <c r="AT130" s="28"/>
      <c r="AU130" s="28"/>
    </row>
    <row r="131" spans="1:47" s="38" customFormat="1" ht="14">
      <c r="A131" s="26"/>
      <c r="B131" s="1116"/>
      <c r="C131" s="1231"/>
      <c r="D131" s="1119"/>
      <c r="E131" s="1122"/>
      <c r="F131" s="1156"/>
      <c r="G131" s="497" t="s">
        <v>108</v>
      </c>
      <c r="H131" s="161"/>
      <c r="I131" s="162"/>
      <c r="J131" s="60"/>
      <c r="K131" s="60"/>
      <c r="L131" s="60"/>
      <c r="M131" s="728"/>
      <c r="N131" s="497" t="s">
        <v>108</v>
      </c>
      <c r="O131" s="209">
        <f>'EnC1_2017-22_DEAL_ONF_Animation'!H131+'EnC2_2018-22_FEDER_ONF_Conserv'!H131+'EnC3_2019-21_OFB-DEAL_ONF_Coli'!H131+'EnC4_2018-20_MTE_ONF_MIGBio'!H131+'EnC5_2020_DEAL_Titè_IPA Desira'!H131+'Sol1_2018_DEAL_ONF_Lutte IC DSD'!H131+'Sol2_2019_DEAL_ONF_Lutte IC'!H131+'€8-xxxx(AAAA-AAAA)'!H131+'€9-xxxx(AAAA-AAAA)'!H131+'€10-xxxx(AAAA-AAAA)'!H131+'€11-xxxx(AAAA-AAAA)'!H131+'€12-xxxx(AAAA-AAAA)'!H131+'€13-xxxx(AAAA-AAAA)'!H131+'€14-xxxx(AAAA-AAAA)'!H131+'€15-xxxx(AAAA-AAAA)'!H131+'€16-xxxx(AAAA-AAAA)'!H131+'€17-xxxx(AAAA-AAAA)'!H131+'€18-xxxx(AAAA-AAAA)'!H131+'€19-xxxx(AAAA-AAAA)'!H131+'€20-xxxx(AAAA-AAAA)'!H131</f>
        <v>0</v>
      </c>
      <c r="P131" s="210">
        <f>'EnC1_2017-22_DEAL_ONF_Animation'!I131+'EnC2_2018-22_FEDER_ONF_Conserv'!I131+'EnC3_2019-21_OFB-DEAL_ONF_Coli'!I131+'EnC4_2018-20_MTE_ONF_MIGBio'!I131+'EnC5_2020_DEAL_Titè_IPA Desira'!I131+'Sol1_2018_DEAL_ONF_Lutte IC DSD'!I131+'Sol2_2019_DEAL_ONF_Lutte IC'!I131+'€8-xxxx(AAAA-AAAA)'!I131+'€9-xxxx(AAAA-AAAA)'!I131+'€10-xxxx(AAAA-AAAA)'!I131+'€11-xxxx(AAAA-AAAA)'!I131+'€12-xxxx(AAAA-AAAA)'!I131+'€13-xxxx(AAAA-AAAA)'!I131+'€14-xxxx(AAAA-AAAA)'!I131+'€15-xxxx(AAAA-AAAA)'!I131+'€16-xxxx(AAAA-AAAA)'!I131+'€17-xxxx(AAAA-AAAA)'!I131+'€18-xxxx(AAAA-AAAA)'!I131+'€19-xxxx(AAAA-AAAA)'!I131+'€20-xxxx(AAAA-AAAA)'!I131</f>
        <v>0</v>
      </c>
      <c r="Q131" s="163">
        <f>'EnC1_2017-22_DEAL_ONF_Animation'!J131+'EnC2_2018-22_FEDER_ONF_Conserv'!J131+'EnC3_2019-21_OFB-DEAL_ONF_Coli'!J131+'EnC4_2018-20_MTE_ONF_MIGBio'!J131+'EnC5_2020_DEAL_Titè_IPA Desira'!J131+'Sol1_2018_DEAL_ONF_Lutte IC DSD'!J131+'Sol2_2019_DEAL_ONF_Lutte IC'!J131+'€8-xxxx(AAAA-AAAA)'!J131+'€9-xxxx(AAAA-AAAA)'!J131+'€10-xxxx(AAAA-AAAA)'!J131+'€11-xxxx(AAAA-AAAA)'!J131+'€12-xxxx(AAAA-AAAA)'!J131+'€13-xxxx(AAAA-AAAA)'!J131+'€14-xxxx(AAAA-AAAA)'!J131+'€15-xxxx(AAAA-AAAA)'!J131+'€16-xxxx(AAAA-AAAA)'!J131+'€17-xxxx(AAAA-AAAA)'!J131+'€18-xxxx(AAAA-AAAA)'!J131+'€19-xxxx(AAAA-AAAA)'!J131+'€20-xxxx(AAAA-AAAA)'!J131</f>
        <v>0</v>
      </c>
      <c r="R131" s="163">
        <f>'EnC1_2017-22_DEAL_ONF_Animation'!K131+'EnC2_2018-22_FEDER_ONF_Conserv'!K131+'EnC3_2019-21_OFB-DEAL_ONF_Coli'!K131+'EnC4_2018-20_MTE_ONF_MIGBio'!K131+'EnC5_2020_DEAL_Titè_IPA Desira'!K131+'Sol1_2018_DEAL_ONF_Lutte IC DSD'!K131+'Sol2_2019_DEAL_ONF_Lutte IC'!K131+'€8-xxxx(AAAA-AAAA)'!K131+'€9-xxxx(AAAA-AAAA)'!K131+'€10-xxxx(AAAA-AAAA)'!K131+'€11-xxxx(AAAA-AAAA)'!K131+'€12-xxxx(AAAA-AAAA)'!K131+'€13-xxxx(AAAA-AAAA)'!K131+'€14-xxxx(AAAA-AAAA)'!K131+'€15-xxxx(AAAA-AAAA)'!K131+'€16-xxxx(AAAA-AAAA)'!K131+'€17-xxxx(AAAA-AAAA)'!K131+'€18-xxxx(AAAA-AAAA)'!K131+'€19-xxxx(AAAA-AAAA)'!K131+'€20-xxxx(AAAA-AAAA)'!K131</f>
        <v>0</v>
      </c>
      <c r="S131" s="163">
        <f>'EnC1_2017-22_DEAL_ONF_Animation'!L131+'EnC2_2018-22_FEDER_ONF_Conserv'!L131+'EnC3_2019-21_OFB-DEAL_ONF_Coli'!L131+'EnC4_2018-20_MTE_ONF_MIGBio'!L131+'EnC5_2020_DEAL_Titè_IPA Desira'!L131+'Sol1_2018_DEAL_ONF_Lutte IC DSD'!L131+'Sol2_2019_DEAL_ONF_Lutte IC'!L131+'€8-xxxx(AAAA-AAAA)'!L131+'€9-xxxx(AAAA-AAAA)'!L131+'€10-xxxx(AAAA-AAAA)'!L131+'€11-xxxx(AAAA-AAAA)'!L131+'€12-xxxx(AAAA-AAAA)'!L131+'€13-xxxx(AAAA-AAAA)'!L131+'€14-xxxx(AAAA-AAAA)'!L131+'€15-xxxx(AAAA-AAAA)'!L131+'€16-xxxx(AAAA-AAAA)'!L131+'€17-xxxx(AAAA-AAAA)'!L131+'€18-xxxx(AAAA-AAAA)'!L131+'€19-xxxx(AAAA-AAAA)'!L131+'€20-xxxx(AAAA-AAAA)'!L131</f>
        <v>0</v>
      </c>
      <c r="T131" s="211">
        <f>'EnC1_2017-22_DEAL_ONF_Animation'!M131+'EnC2_2018-22_FEDER_ONF_Conserv'!M131+'EnC3_2019-21_OFB-DEAL_ONF_Coli'!M131+'EnC4_2018-20_MTE_ONF_MIGBio'!M131+'EnC5_2020_DEAL_Titè_IPA Desira'!M131+'Sol1_2018_DEAL_ONF_Lutte IC DSD'!M131+'Sol2_2019_DEAL_ONF_Lutte IC'!M131+'€8-xxxx(AAAA-AAAA)'!M131+'€9-xxxx(AAAA-AAAA)'!M131+'€10-xxxx(AAAA-AAAA)'!M131+'€11-xxxx(AAAA-AAAA)'!M131+'€12-xxxx(AAAA-AAAA)'!M131+'€13-xxxx(AAAA-AAAA)'!M131+'€14-xxxx(AAAA-AAAA)'!M131+'€15-xxxx(AAAA-AAAA)'!M131+'€16-xxxx(AAAA-AAAA)'!M131+'€17-xxxx(AAAA-AAAA)'!M131+'€18-xxxx(AAAA-AAAA)'!M131+'€19-xxxx(AAAA-AAAA)'!M131+'€20-xxxx(AAAA-AAAA)'!M131</f>
        <v>0</v>
      </c>
      <c r="U131" s="209">
        <f>'EnC1_2017-22_DEAL_ONF_Animation'!N131+'EnC2_2018-22_FEDER_ONF_Conserv'!N131+'EnC3_2019-21_OFB-DEAL_ONF_Coli'!N131+'EnC4_2018-20_MTE_ONF_MIGBio'!N131+'EnC5_2020_DEAL_Titè_IPA Desira'!N131+'Sol1_2018_DEAL_ONF_Lutte IC DSD'!N131+'Sol2_2019_DEAL_ONF_Lutte IC'!N131+'€8-xxxx(AAAA-AAAA)'!N131+'€9-xxxx(AAAA-AAAA)'!N131+'€10-xxxx(AAAA-AAAA)'!N131+'€11-xxxx(AAAA-AAAA)'!N131+'€12-xxxx(AAAA-AAAA)'!N131+'€13-xxxx(AAAA-AAAA)'!N131+'€14-xxxx(AAAA-AAAA)'!N131+'€15-xxxx(AAAA-AAAA)'!N131+'€16-xxxx(AAAA-AAAA)'!N131+'€17-xxxx(AAAA-AAAA)'!N131+'€18-xxxx(AAAA-AAAA)'!N131+'€19-xxxx(AAAA-AAAA)'!N131+'€20-xxxx(AAAA-AAAA)'!N131</f>
        <v>0</v>
      </c>
      <c r="V131" s="210">
        <f>'EnC1_2017-22_DEAL_ONF_Animation'!O131+'EnC2_2018-22_FEDER_ONF_Conserv'!O131+'EnC3_2019-21_OFB-DEAL_ONF_Coli'!O131+'EnC4_2018-20_MTE_ONF_MIGBio'!O131+'EnC5_2020_DEAL_Titè_IPA Desira'!O131+'Sol1_2018_DEAL_ONF_Lutte IC DSD'!O131+'Sol2_2019_DEAL_ONF_Lutte IC'!O131+'€8-xxxx(AAAA-AAAA)'!O131+'€9-xxxx(AAAA-AAAA)'!O131+'€10-xxxx(AAAA-AAAA)'!O131+'€11-xxxx(AAAA-AAAA)'!O131+'€12-xxxx(AAAA-AAAA)'!O131+'€13-xxxx(AAAA-AAAA)'!O131+'€14-xxxx(AAAA-AAAA)'!O131+'€15-xxxx(AAAA-AAAA)'!O131+'€16-xxxx(AAAA-AAAA)'!O131+'€17-xxxx(AAAA-AAAA)'!O131+'€18-xxxx(AAAA-AAAA)'!O131+'€19-xxxx(AAAA-AAAA)'!O131+'€20-xxxx(AAAA-AAAA)'!O131</f>
        <v>0</v>
      </c>
      <c r="W131" s="163">
        <f>'EnC1_2017-22_DEAL_ONF_Animation'!P131+'EnC2_2018-22_FEDER_ONF_Conserv'!P131+'EnC3_2019-21_OFB-DEAL_ONF_Coli'!P131+'EnC4_2018-20_MTE_ONF_MIGBio'!P131+'EnC5_2020_DEAL_Titè_IPA Desira'!P131+'Sol1_2018_DEAL_ONF_Lutte IC DSD'!P131+'Sol2_2019_DEAL_ONF_Lutte IC'!P131+'€8-xxxx(AAAA-AAAA)'!P131+'€9-xxxx(AAAA-AAAA)'!P131+'€10-xxxx(AAAA-AAAA)'!P131+'€11-xxxx(AAAA-AAAA)'!P131+'€12-xxxx(AAAA-AAAA)'!P131+'€13-xxxx(AAAA-AAAA)'!P131+'€14-xxxx(AAAA-AAAA)'!P131+'€15-xxxx(AAAA-AAAA)'!P131+'€16-xxxx(AAAA-AAAA)'!P131+'€17-xxxx(AAAA-AAAA)'!P131+'€18-xxxx(AAAA-AAAA)'!P131+'€19-xxxx(AAAA-AAAA)'!P131+'€20-xxxx(AAAA-AAAA)'!P131</f>
        <v>0</v>
      </c>
      <c r="X131" s="163">
        <f>'EnC1_2017-22_DEAL_ONF_Animation'!Q131+'EnC2_2018-22_FEDER_ONF_Conserv'!Q131+'EnC3_2019-21_OFB-DEAL_ONF_Coli'!Q131+'EnC4_2018-20_MTE_ONF_MIGBio'!Q131+'EnC5_2020_DEAL_Titè_IPA Desira'!Q131+'Sol1_2018_DEAL_ONF_Lutte IC DSD'!Q131+'Sol2_2019_DEAL_ONF_Lutte IC'!Q131+'€8-xxxx(AAAA-AAAA)'!Q131+'€9-xxxx(AAAA-AAAA)'!Q131+'€10-xxxx(AAAA-AAAA)'!Q131+'€11-xxxx(AAAA-AAAA)'!Q131+'€12-xxxx(AAAA-AAAA)'!Q131+'€13-xxxx(AAAA-AAAA)'!Q131+'€14-xxxx(AAAA-AAAA)'!Q131+'€15-xxxx(AAAA-AAAA)'!Q131+'€16-xxxx(AAAA-AAAA)'!Q131+'€17-xxxx(AAAA-AAAA)'!Q131+'€18-xxxx(AAAA-AAAA)'!Q131+'€19-xxxx(AAAA-AAAA)'!Q131+'€20-xxxx(AAAA-AAAA)'!Q131</f>
        <v>0</v>
      </c>
      <c r="Y131" s="163">
        <f>'EnC1_2017-22_DEAL_ONF_Animation'!R131+'EnC2_2018-22_FEDER_ONF_Conserv'!R131+'EnC3_2019-21_OFB-DEAL_ONF_Coli'!R131+'EnC4_2018-20_MTE_ONF_MIGBio'!R131+'EnC5_2020_DEAL_Titè_IPA Desira'!R131+'Sol1_2018_DEAL_ONF_Lutte IC DSD'!R131+'Sol2_2019_DEAL_ONF_Lutte IC'!R131+'€8-xxxx(AAAA-AAAA)'!R131+'€9-xxxx(AAAA-AAAA)'!R131+'€10-xxxx(AAAA-AAAA)'!R131+'€11-xxxx(AAAA-AAAA)'!R131+'€12-xxxx(AAAA-AAAA)'!R131+'€13-xxxx(AAAA-AAAA)'!R131+'€14-xxxx(AAAA-AAAA)'!R131+'€15-xxxx(AAAA-AAAA)'!R131+'€16-xxxx(AAAA-AAAA)'!R131+'€17-xxxx(AAAA-AAAA)'!R131+'€18-xxxx(AAAA-AAAA)'!R131+'€19-xxxx(AAAA-AAAA)'!R131+'€20-xxxx(AAAA-AAAA)'!R131</f>
        <v>0</v>
      </c>
      <c r="Z131" s="164">
        <f>'EnC1_2017-22_DEAL_ONF_Animation'!S131+'EnC2_2018-22_FEDER_ONF_Conserv'!S131+'EnC3_2019-21_OFB-DEAL_ONF_Coli'!S131+'EnC4_2018-20_MTE_ONF_MIGBio'!S131+'EnC5_2020_DEAL_Titè_IPA Desira'!S131+'Sol1_2018_DEAL_ONF_Lutte IC DSD'!S131+'Sol2_2019_DEAL_ONF_Lutte IC'!S131+'€8-xxxx(AAAA-AAAA)'!S131+'€9-xxxx(AAAA-AAAA)'!S131+'€10-xxxx(AAAA-AAAA)'!S131+'€11-xxxx(AAAA-AAAA)'!S131+'€12-xxxx(AAAA-AAAA)'!S131+'€13-xxxx(AAAA-AAAA)'!S131+'€14-xxxx(AAAA-AAAA)'!S131+'€15-xxxx(AAAA-AAAA)'!S131+'€16-xxxx(AAAA-AAAA)'!S131+'€17-xxxx(AAAA-AAAA)'!S131+'€18-xxxx(AAAA-AAAA)'!S131+'€19-xxxx(AAAA-AAAA)'!S131+'€20-xxxx(AAAA-AAAA)'!S131</f>
        <v>0</v>
      </c>
      <c r="AA131" s="617">
        <f>'EnC1_2017-22_DEAL_ONF_Animation'!T131+'EnC2_2018-22_FEDER_ONF_Conserv'!T131+'EnC3_2019-21_OFB-DEAL_ONF_Coli'!T131+'EnC4_2018-20_MTE_ONF_MIGBio'!T131+'EnC5_2020_DEAL_Titè_IPA Desira'!T131+'Sol1_2018_DEAL_ONF_Lutte IC DSD'!T131+'Sol2_2019_DEAL_ONF_Lutte IC'!T131+'€8-xxxx(AAAA-AAAA)'!T131+'€9-xxxx(AAAA-AAAA)'!T131+'€10-xxxx(AAAA-AAAA)'!T131+'€11-xxxx(AAAA-AAAA)'!T131+'€12-xxxx(AAAA-AAAA)'!T131+'€13-xxxx(AAAA-AAAA)'!T131+'€14-xxxx(AAAA-AAAA)'!T131+'€15-xxxx(AAAA-AAAA)'!T131+'€16-xxxx(AAAA-AAAA)'!T131+'€17-xxxx(AAAA-AAAA)'!T131+'€18-xxxx(AAAA-AAAA)'!T131+'€19-xxxx(AAAA-AAAA)'!T131+'€20-xxxx(AAAA-AAAA)'!T131</f>
        <v>0</v>
      </c>
      <c r="AB131" s="618">
        <f>'EnC1_2017-22_DEAL_ONF_Animation'!U131+'EnC2_2018-22_FEDER_ONF_Conserv'!U131+'EnC3_2019-21_OFB-DEAL_ONF_Coli'!U131+'EnC4_2018-20_MTE_ONF_MIGBio'!U131+'EnC5_2020_DEAL_Titè_IPA Desira'!U131+'Sol1_2018_DEAL_ONF_Lutte IC DSD'!U131+'Sol2_2019_DEAL_ONF_Lutte IC'!U131+'€8-xxxx(AAAA-AAAA)'!U131+'€9-xxxx(AAAA-AAAA)'!U131+'€10-xxxx(AAAA-AAAA)'!U131+'€11-xxxx(AAAA-AAAA)'!U131+'€12-xxxx(AAAA-AAAA)'!U131+'€13-xxxx(AAAA-AAAA)'!U131+'€14-xxxx(AAAA-AAAA)'!U131+'€15-xxxx(AAAA-AAAA)'!U131+'€16-xxxx(AAAA-AAAA)'!U131+'€17-xxxx(AAAA-AAAA)'!U131+'€18-xxxx(AAAA-AAAA)'!U131+'€19-xxxx(AAAA-AAAA)'!U131+'€20-xxxx(AAAA-AAAA)'!U131</f>
        <v>0</v>
      </c>
      <c r="AC131" s="619">
        <f>'EnC1_2017-22_DEAL_ONF_Animation'!V131+'EnC2_2018-22_FEDER_ONF_Conserv'!V131+'EnC3_2019-21_OFB-DEAL_ONF_Coli'!V131+'EnC4_2018-20_MTE_ONF_MIGBio'!V131+'EnC5_2020_DEAL_Titè_IPA Desira'!V131+'Sol1_2018_DEAL_ONF_Lutte IC DSD'!V131+'Sol2_2019_DEAL_ONF_Lutte IC'!V131+'€8-xxxx(AAAA-AAAA)'!V131+'€9-xxxx(AAAA-AAAA)'!V131+'€10-xxxx(AAAA-AAAA)'!V131+'€11-xxxx(AAAA-AAAA)'!V131+'€12-xxxx(AAAA-AAAA)'!V131+'€13-xxxx(AAAA-AAAA)'!V131+'€14-xxxx(AAAA-AAAA)'!V131+'€15-xxxx(AAAA-AAAA)'!V131+'€16-xxxx(AAAA-AAAA)'!V131+'€17-xxxx(AAAA-AAAA)'!V131+'€18-xxxx(AAAA-AAAA)'!V131+'€19-xxxx(AAAA-AAAA)'!V131+'€20-xxxx(AAAA-AAAA)'!V131</f>
        <v>0</v>
      </c>
      <c r="AD131" s="619">
        <f>'EnC1_2017-22_DEAL_ONF_Animation'!W131+'EnC2_2018-22_FEDER_ONF_Conserv'!W131+'EnC3_2019-21_OFB-DEAL_ONF_Coli'!W131+'EnC4_2018-20_MTE_ONF_MIGBio'!W131+'EnC5_2020_DEAL_Titè_IPA Desira'!W131+'Sol1_2018_DEAL_ONF_Lutte IC DSD'!W131+'Sol2_2019_DEAL_ONF_Lutte IC'!W131+'€8-xxxx(AAAA-AAAA)'!W131+'€9-xxxx(AAAA-AAAA)'!W131+'€10-xxxx(AAAA-AAAA)'!W131+'€11-xxxx(AAAA-AAAA)'!W131+'€12-xxxx(AAAA-AAAA)'!W131+'€13-xxxx(AAAA-AAAA)'!W131+'€14-xxxx(AAAA-AAAA)'!W131+'€15-xxxx(AAAA-AAAA)'!W131+'€16-xxxx(AAAA-AAAA)'!W131+'€17-xxxx(AAAA-AAAA)'!W131+'€18-xxxx(AAAA-AAAA)'!W131+'€19-xxxx(AAAA-AAAA)'!W131+'€20-xxxx(AAAA-AAAA)'!W131</f>
        <v>0</v>
      </c>
      <c r="AE131" s="619">
        <f>'EnC1_2017-22_DEAL_ONF_Animation'!X131+'EnC2_2018-22_FEDER_ONF_Conserv'!X131+'EnC3_2019-21_OFB-DEAL_ONF_Coli'!X131+'EnC4_2018-20_MTE_ONF_MIGBio'!X131+'EnC5_2020_DEAL_Titè_IPA Desira'!X131+'Sol1_2018_DEAL_ONF_Lutte IC DSD'!X131+'Sol2_2019_DEAL_ONF_Lutte IC'!X131+'€8-xxxx(AAAA-AAAA)'!X131+'€9-xxxx(AAAA-AAAA)'!X131+'€10-xxxx(AAAA-AAAA)'!X131+'€11-xxxx(AAAA-AAAA)'!X131+'€12-xxxx(AAAA-AAAA)'!X131+'€13-xxxx(AAAA-AAAA)'!X131+'€14-xxxx(AAAA-AAAA)'!X131+'€15-xxxx(AAAA-AAAA)'!X131+'€16-xxxx(AAAA-AAAA)'!X131+'€17-xxxx(AAAA-AAAA)'!X131+'€18-xxxx(AAAA-AAAA)'!X131+'€19-xxxx(AAAA-AAAA)'!X131+'€20-xxxx(AAAA-AAAA)'!X131</f>
        <v>0</v>
      </c>
      <c r="AF131" s="620">
        <f>'EnC1_2017-22_DEAL_ONF_Animation'!Y131+'EnC2_2018-22_FEDER_ONF_Conserv'!Y131+'EnC3_2019-21_OFB-DEAL_ONF_Coli'!Y131+'EnC4_2018-20_MTE_ONF_MIGBio'!Y131+'EnC5_2020_DEAL_Titè_IPA Desira'!Y131+'Sol1_2018_DEAL_ONF_Lutte IC DSD'!Y131+'Sol2_2019_DEAL_ONF_Lutte IC'!Y131+'€8-xxxx(AAAA-AAAA)'!Y131+'€9-xxxx(AAAA-AAAA)'!Y131+'€10-xxxx(AAAA-AAAA)'!Y131+'€11-xxxx(AAAA-AAAA)'!Y131+'€12-xxxx(AAAA-AAAA)'!Y131+'€13-xxxx(AAAA-AAAA)'!Y131+'€14-xxxx(AAAA-AAAA)'!Y131+'€15-xxxx(AAAA-AAAA)'!Y131+'€16-xxxx(AAAA-AAAA)'!Y131+'€17-xxxx(AAAA-AAAA)'!Y131+'€18-xxxx(AAAA-AAAA)'!Y131+'€19-xxxx(AAAA-AAAA)'!Y131+'€20-xxxx(AAAA-AAAA)'!Y131</f>
        <v>0</v>
      </c>
      <c r="AG131" s="621">
        <f t="shared" si="103"/>
        <v>0</v>
      </c>
      <c r="AH131" s="622">
        <f t="shared" si="104"/>
        <v>0</v>
      </c>
      <c r="AI131" s="619">
        <f t="shared" si="105"/>
        <v>0</v>
      </c>
      <c r="AJ131" s="619">
        <f t="shared" si="106"/>
        <v>0</v>
      </c>
      <c r="AK131" s="619">
        <f t="shared" si="107"/>
        <v>0</v>
      </c>
      <c r="AL131" s="682">
        <f t="shared" si="108"/>
        <v>0</v>
      </c>
      <c r="AM131" s="623">
        <f t="shared" si="109"/>
        <v>0</v>
      </c>
      <c r="AN131" s="686">
        <f t="shared" si="110"/>
        <v>0</v>
      </c>
      <c r="AO131" s="619">
        <f t="shared" si="111"/>
        <v>0</v>
      </c>
      <c r="AP131" s="619">
        <f t="shared" si="112"/>
        <v>0</v>
      </c>
      <c r="AQ131" s="619">
        <f t="shared" si="113"/>
        <v>0</v>
      </c>
      <c r="AR131" s="624">
        <f t="shared" si="114"/>
        <v>0</v>
      </c>
      <c r="AS131" s="270"/>
      <c r="AT131" s="28"/>
      <c r="AU131" s="28"/>
    </row>
    <row r="132" spans="1:47" ht="14">
      <c r="A132" s="26"/>
      <c r="B132" s="1116"/>
      <c r="C132" s="1231"/>
      <c r="D132" s="1120"/>
      <c r="E132" s="1123"/>
      <c r="F132" s="1158"/>
      <c r="G132" s="498" t="s">
        <v>109</v>
      </c>
      <c r="H132" s="165"/>
      <c r="I132" s="166"/>
      <c r="J132" s="61"/>
      <c r="K132" s="61"/>
      <c r="L132" s="61"/>
      <c r="M132" s="729"/>
      <c r="N132" s="498" t="s">
        <v>109</v>
      </c>
      <c r="O132" s="212">
        <f>'EnC1_2017-22_DEAL_ONF_Animation'!H132+'EnC2_2018-22_FEDER_ONF_Conserv'!H132+'EnC3_2019-21_OFB-DEAL_ONF_Coli'!H132+'EnC4_2018-20_MTE_ONF_MIGBio'!H132+'EnC5_2020_DEAL_Titè_IPA Desira'!H132+'Sol1_2018_DEAL_ONF_Lutte IC DSD'!H132+'Sol2_2019_DEAL_ONF_Lutte IC'!H132+'€8-xxxx(AAAA-AAAA)'!H132+'€9-xxxx(AAAA-AAAA)'!H132+'€10-xxxx(AAAA-AAAA)'!H132+'€11-xxxx(AAAA-AAAA)'!H132+'€12-xxxx(AAAA-AAAA)'!H132+'€13-xxxx(AAAA-AAAA)'!H132+'€14-xxxx(AAAA-AAAA)'!H132+'€15-xxxx(AAAA-AAAA)'!H132+'€16-xxxx(AAAA-AAAA)'!H132+'€17-xxxx(AAAA-AAAA)'!H132+'€18-xxxx(AAAA-AAAA)'!H132+'€19-xxxx(AAAA-AAAA)'!H132+'€20-xxxx(AAAA-AAAA)'!H132</f>
        <v>0</v>
      </c>
      <c r="P132" s="213">
        <f>'EnC1_2017-22_DEAL_ONF_Animation'!I132+'EnC2_2018-22_FEDER_ONF_Conserv'!I132+'EnC3_2019-21_OFB-DEAL_ONF_Coli'!I132+'EnC4_2018-20_MTE_ONF_MIGBio'!I132+'EnC5_2020_DEAL_Titè_IPA Desira'!I132+'Sol1_2018_DEAL_ONF_Lutte IC DSD'!I132+'Sol2_2019_DEAL_ONF_Lutte IC'!I132+'€8-xxxx(AAAA-AAAA)'!I132+'€9-xxxx(AAAA-AAAA)'!I132+'€10-xxxx(AAAA-AAAA)'!I132+'€11-xxxx(AAAA-AAAA)'!I132+'€12-xxxx(AAAA-AAAA)'!I132+'€13-xxxx(AAAA-AAAA)'!I132+'€14-xxxx(AAAA-AAAA)'!I132+'€15-xxxx(AAAA-AAAA)'!I132+'€16-xxxx(AAAA-AAAA)'!I132+'€17-xxxx(AAAA-AAAA)'!I132+'€18-xxxx(AAAA-AAAA)'!I132+'€19-xxxx(AAAA-AAAA)'!I132+'€20-xxxx(AAAA-AAAA)'!I132</f>
        <v>0</v>
      </c>
      <c r="Q132" s="167">
        <f>'EnC1_2017-22_DEAL_ONF_Animation'!J132+'EnC2_2018-22_FEDER_ONF_Conserv'!J132+'EnC3_2019-21_OFB-DEAL_ONF_Coli'!J132+'EnC4_2018-20_MTE_ONF_MIGBio'!J132+'EnC5_2020_DEAL_Titè_IPA Desira'!J132+'Sol1_2018_DEAL_ONF_Lutte IC DSD'!J132+'Sol2_2019_DEAL_ONF_Lutte IC'!J132+'€8-xxxx(AAAA-AAAA)'!J132+'€9-xxxx(AAAA-AAAA)'!J132+'€10-xxxx(AAAA-AAAA)'!J132+'€11-xxxx(AAAA-AAAA)'!J132+'€12-xxxx(AAAA-AAAA)'!J132+'€13-xxxx(AAAA-AAAA)'!J132+'€14-xxxx(AAAA-AAAA)'!J132+'€15-xxxx(AAAA-AAAA)'!J132+'€16-xxxx(AAAA-AAAA)'!J132+'€17-xxxx(AAAA-AAAA)'!J132+'€18-xxxx(AAAA-AAAA)'!J132+'€19-xxxx(AAAA-AAAA)'!J132+'€20-xxxx(AAAA-AAAA)'!J132</f>
        <v>0</v>
      </c>
      <c r="R132" s="167">
        <f>'EnC1_2017-22_DEAL_ONF_Animation'!K132+'EnC2_2018-22_FEDER_ONF_Conserv'!K132+'EnC3_2019-21_OFB-DEAL_ONF_Coli'!K132+'EnC4_2018-20_MTE_ONF_MIGBio'!K132+'EnC5_2020_DEAL_Titè_IPA Desira'!K132+'Sol1_2018_DEAL_ONF_Lutte IC DSD'!K132+'Sol2_2019_DEAL_ONF_Lutte IC'!K132+'€8-xxxx(AAAA-AAAA)'!K132+'€9-xxxx(AAAA-AAAA)'!K132+'€10-xxxx(AAAA-AAAA)'!K132+'€11-xxxx(AAAA-AAAA)'!K132+'€12-xxxx(AAAA-AAAA)'!K132+'€13-xxxx(AAAA-AAAA)'!K132+'€14-xxxx(AAAA-AAAA)'!K132+'€15-xxxx(AAAA-AAAA)'!K132+'€16-xxxx(AAAA-AAAA)'!K132+'€17-xxxx(AAAA-AAAA)'!K132+'€18-xxxx(AAAA-AAAA)'!K132+'€19-xxxx(AAAA-AAAA)'!K132+'€20-xxxx(AAAA-AAAA)'!K132</f>
        <v>0</v>
      </c>
      <c r="S132" s="167">
        <f>'EnC1_2017-22_DEAL_ONF_Animation'!L132+'EnC2_2018-22_FEDER_ONF_Conserv'!L132+'EnC3_2019-21_OFB-DEAL_ONF_Coli'!L132+'EnC4_2018-20_MTE_ONF_MIGBio'!L132+'EnC5_2020_DEAL_Titè_IPA Desira'!L132+'Sol1_2018_DEAL_ONF_Lutte IC DSD'!L132+'Sol2_2019_DEAL_ONF_Lutte IC'!L132+'€8-xxxx(AAAA-AAAA)'!L132+'€9-xxxx(AAAA-AAAA)'!L132+'€10-xxxx(AAAA-AAAA)'!L132+'€11-xxxx(AAAA-AAAA)'!L132+'€12-xxxx(AAAA-AAAA)'!L132+'€13-xxxx(AAAA-AAAA)'!L132+'€14-xxxx(AAAA-AAAA)'!L132+'€15-xxxx(AAAA-AAAA)'!L132+'€16-xxxx(AAAA-AAAA)'!L132+'€17-xxxx(AAAA-AAAA)'!L132+'€18-xxxx(AAAA-AAAA)'!L132+'€19-xxxx(AAAA-AAAA)'!L132+'€20-xxxx(AAAA-AAAA)'!L132</f>
        <v>0</v>
      </c>
      <c r="T132" s="214">
        <f>'EnC1_2017-22_DEAL_ONF_Animation'!M132+'EnC2_2018-22_FEDER_ONF_Conserv'!M132+'EnC3_2019-21_OFB-DEAL_ONF_Coli'!M132+'EnC4_2018-20_MTE_ONF_MIGBio'!M132+'EnC5_2020_DEAL_Titè_IPA Desira'!M132+'Sol1_2018_DEAL_ONF_Lutte IC DSD'!M132+'Sol2_2019_DEAL_ONF_Lutte IC'!M132+'€8-xxxx(AAAA-AAAA)'!M132+'€9-xxxx(AAAA-AAAA)'!M132+'€10-xxxx(AAAA-AAAA)'!M132+'€11-xxxx(AAAA-AAAA)'!M132+'€12-xxxx(AAAA-AAAA)'!M132+'€13-xxxx(AAAA-AAAA)'!M132+'€14-xxxx(AAAA-AAAA)'!M132+'€15-xxxx(AAAA-AAAA)'!M132+'€16-xxxx(AAAA-AAAA)'!M132+'€17-xxxx(AAAA-AAAA)'!M132+'€18-xxxx(AAAA-AAAA)'!M132+'€19-xxxx(AAAA-AAAA)'!M132+'€20-xxxx(AAAA-AAAA)'!M132</f>
        <v>0</v>
      </c>
      <c r="U132" s="212">
        <f>'EnC1_2017-22_DEAL_ONF_Animation'!N132+'EnC2_2018-22_FEDER_ONF_Conserv'!N132+'EnC3_2019-21_OFB-DEAL_ONF_Coli'!N132+'EnC4_2018-20_MTE_ONF_MIGBio'!N132+'EnC5_2020_DEAL_Titè_IPA Desira'!N132+'Sol1_2018_DEAL_ONF_Lutte IC DSD'!N132+'Sol2_2019_DEAL_ONF_Lutte IC'!N132+'€8-xxxx(AAAA-AAAA)'!N132+'€9-xxxx(AAAA-AAAA)'!N132+'€10-xxxx(AAAA-AAAA)'!N132+'€11-xxxx(AAAA-AAAA)'!N132+'€12-xxxx(AAAA-AAAA)'!N132+'€13-xxxx(AAAA-AAAA)'!N132+'€14-xxxx(AAAA-AAAA)'!N132+'€15-xxxx(AAAA-AAAA)'!N132+'€16-xxxx(AAAA-AAAA)'!N132+'€17-xxxx(AAAA-AAAA)'!N132+'€18-xxxx(AAAA-AAAA)'!N132+'€19-xxxx(AAAA-AAAA)'!N132+'€20-xxxx(AAAA-AAAA)'!N132</f>
        <v>0</v>
      </c>
      <c r="V132" s="213">
        <f>'EnC1_2017-22_DEAL_ONF_Animation'!O132+'EnC2_2018-22_FEDER_ONF_Conserv'!O132+'EnC3_2019-21_OFB-DEAL_ONF_Coli'!O132+'EnC4_2018-20_MTE_ONF_MIGBio'!O132+'EnC5_2020_DEAL_Titè_IPA Desira'!O132+'Sol1_2018_DEAL_ONF_Lutte IC DSD'!O132+'Sol2_2019_DEAL_ONF_Lutte IC'!O132+'€8-xxxx(AAAA-AAAA)'!O132+'€9-xxxx(AAAA-AAAA)'!O132+'€10-xxxx(AAAA-AAAA)'!O132+'€11-xxxx(AAAA-AAAA)'!O132+'€12-xxxx(AAAA-AAAA)'!O132+'€13-xxxx(AAAA-AAAA)'!O132+'€14-xxxx(AAAA-AAAA)'!O132+'€15-xxxx(AAAA-AAAA)'!O132+'€16-xxxx(AAAA-AAAA)'!O132+'€17-xxxx(AAAA-AAAA)'!O132+'€18-xxxx(AAAA-AAAA)'!O132+'€19-xxxx(AAAA-AAAA)'!O132+'€20-xxxx(AAAA-AAAA)'!O132</f>
        <v>0</v>
      </c>
      <c r="W132" s="167">
        <f>'EnC1_2017-22_DEAL_ONF_Animation'!P132+'EnC2_2018-22_FEDER_ONF_Conserv'!P132+'EnC3_2019-21_OFB-DEAL_ONF_Coli'!P132+'EnC4_2018-20_MTE_ONF_MIGBio'!P132+'EnC5_2020_DEAL_Titè_IPA Desira'!P132+'Sol1_2018_DEAL_ONF_Lutte IC DSD'!P132+'Sol2_2019_DEAL_ONF_Lutte IC'!P132+'€8-xxxx(AAAA-AAAA)'!P132+'€9-xxxx(AAAA-AAAA)'!P132+'€10-xxxx(AAAA-AAAA)'!P132+'€11-xxxx(AAAA-AAAA)'!P132+'€12-xxxx(AAAA-AAAA)'!P132+'€13-xxxx(AAAA-AAAA)'!P132+'€14-xxxx(AAAA-AAAA)'!P132+'€15-xxxx(AAAA-AAAA)'!P132+'€16-xxxx(AAAA-AAAA)'!P132+'€17-xxxx(AAAA-AAAA)'!P132+'€18-xxxx(AAAA-AAAA)'!P132+'€19-xxxx(AAAA-AAAA)'!P132+'€20-xxxx(AAAA-AAAA)'!P132</f>
        <v>0</v>
      </c>
      <c r="X132" s="167">
        <f>'EnC1_2017-22_DEAL_ONF_Animation'!Q132+'EnC2_2018-22_FEDER_ONF_Conserv'!Q132+'EnC3_2019-21_OFB-DEAL_ONF_Coli'!Q132+'EnC4_2018-20_MTE_ONF_MIGBio'!Q132+'EnC5_2020_DEAL_Titè_IPA Desira'!Q132+'Sol1_2018_DEAL_ONF_Lutte IC DSD'!Q132+'Sol2_2019_DEAL_ONF_Lutte IC'!Q132+'€8-xxxx(AAAA-AAAA)'!Q132+'€9-xxxx(AAAA-AAAA)'!Q132+'€10-xxxx(AAAA-AAAA)'!Q132+'€11-xxxx(AAAA-AAAA)'!Q132+'€12-xxxx(AAAA-AAAA)'!Q132+'€13-xxxx(AAAA-AAAA)'!Q132+'€14-xxxx(AAAA-AAAA)'!Q132+'€15-xxxx(AAAA-AAAA)'!Q132+'€16-xxxx(AAAA-AAAA)'!Q132+'€17-xxxx(AAAA-AAAA)'!Q132+'€18-xxxx(AAAA-AAAA)'!Q132+'€19-xxxx(AAAA-AAAA)'!Q132+'€20-xxxx(AAAA-AAAA)'!Q132</f>
        <v>0</v>
      </c>
      <c r="Y132" s="167">
        <f>'EnC1_2017-22_DEAL_ONF_Animation'!R132+'EnC2_2018-22_FEDER_ONF_Conserv'!R132+'EnC3_2019-21_OFB-DEAL_ONF_Coli'!R132+'EnC4_2018-20_MTE_ONF_MIGBio'!R132+'EnC5_2020_DEAL_Titè_IPA Desira'!R132+'Sol1_2018_DEAL_ONF_Lutte IC DSD'!R132+'Sol2_2019_DEAL_ONF_Lutte IC'!R132+'€8-xxxx(AAAA-AAAA)'!R132+'€9-xxxx(AAAA-AAAA)'!R132+'€10-xxxx(AAAA-AAAA)'!R132+'€11-xxxx(AAAA-AAAA)'!R132+'€12-xxxx(AAAA-AAAA)'!R132+'€13-xxxx(AAAA-AAAA)'!R132+'€14-xxxx(AAAA-AAAA)'!R132+'€15-xxxx(AAAA-AAAA)'!R132+'€16-xxxx(AAAA-AAAA)'!R132+'€17-xxxx(AAAA-AAAA)'!R132+'€18-xxxx(AAAA-AAAA)'!R132+'€19-xxxx(AAAA-AAAA)'!R132+'€20-xxxx(AAAA-AAAA)'!R132</f>
        <v>0</v>
      </c>
      <c r="Z132" s="168">
        <f>'EnC1_2017-22_DEAL_ONF_Animation'!S132+'EnC2_2018-22_FEDER_ONF_Conserv'!S132+'EnC3_2019-21_OFB-DEAL_ONF_Coli'!S132+'EnC4_2018-20_MTE_ONF_MIGBio'!S132+'EnC5_2020_DEAL_Titè_IPA Desira'!S132+'Sol1_2018_DEAL_ONF_Lutte IC DSD'!S132+'Sol2_2019_DEAL_ONF_Lutte IC'!S132+'€8-xxxx(AAAA-AAAA)'!S132+'€9-xxxx(AAAA-AAAA)'!S132+'€10-xxxx(AAAA-AAAA)'!S132+'€11-xxxx(AAAA-AAAA)'!S132+'€12-xxxx(AAAA-AAAA)'!S132+'€13-xxxx(AAAA-AAAA)'!S132+'€14-xxxx(AAAA-AAAA)'!S132+'€15-xxxx(AAAA-AAAA)'!S132+'€16-xxxx(AAAA-AAAA)'!S132+'€17-xxxx(AAAA-AAAA)'!S132+'€18-xxxx(AAAA-AAAA)'!S132+'€19-xxxx(AAAA-AAAA)'!S132+'€20-xxxx(AAAA-AAAA)'!S132</f>
        <v>0</v>
      </c>
      <c r="AA132" s="625">
        <f>'EnC1_2017-22_DEAL_ONF_Animation'!T132+'EnC2_2018-22_FEDER_ONF_Conserv'!T132+'EnC3_2019-21_OFB-DEAL_ONF_Coli'!T132+'EnC4_2018-20_MTE_ONF_MIGBio'!T132+'EnC5_2020_DEAL_Titè_IPA Desira'!T132+'Sol1_2018_DEAL_ONF_Lutte IC DSD'!T132+'Sol2_2019_DEAL_ONF_Lutte IC'!T132+'€8-xxxx(AAAA-AAAA)'!T132+'€9-xxxx(AAAA-AAAA)'!T132+'€10-xxxx(AAAA-AAAA)'!T132+'€11-xxxx(AAAA-AAAA)'!T132+'€12-xxxx(AAAA-AAAA)'!T132+'€13-xxxx(AAAA-AAAA)'!T132+'€14-xxxx(AAAA-AAAA)'!T132+'€15-xxxx(AAAA-AAAA)'!T132+'€16-xxxx(AAAA-AAAA)'!T132+'€17-xxxx(AAAA-AAAA)'!T132+'€18-xxxx(AAAA-AAAA)'!T132+'€19-xxxx(AAAA-AAAA)'!T132+'€20-xxxx(AAAA-AAAA)'!T132</f>
        <v>0</v>
      </c>
      <c r="AB132" s="626">
        <f>'EnC1_2017-22_DEAL_ONF_Animation'!U132+'EnC2_2018-22_FEDER_ONF_Conserv'!U132+'EnC3_2019-21_OFB-DEAL_ONF_Coli'!U132+'EnC4_2018-20_MTE_ONF_MIGBio'!U132+'EnC5_2020_DEAL_Titè_IPA Desira'!U132+'Sol1_2018_DEAL_ONF_Lutte IC DSD'!U132+'Sol2_2019_DEAL_ONF_Lutte IC'!U132+'€8-xxxx(AAAA-AAAA)'!U132+'€9-xxxx(AAAA-AAAA)'!U132+'€10-xxxx(AAAA-AAAA)'!U132+'€11-xxxx(AAAA-AAAA)'!U132+'€12-xxxx(AAAA-AAAA)'!U132+'€13-xxxx(AAAA-AAAA)'!U132+'€14-xxxx(AAAA-AAAA)'!U132+'€15-xxxx(AAAA-AAAA)'!U132+'€16-xxxx(AAAA-AAAA)'!U132+'€17-xxxx(AAAA-AAAA)'!U132+'€18-xxxx(AAAA-AAAA)'!U132+'€19-xxxx(AAAA-AAAA)'!U132+'€20-xxxx(AAAA-AAAA)'!U132</f>
        <v>0</v>
      </c>
      <c r="AC132" s="627">
        <f>'EnC1_2017-22_DEAL_ONF_Animation'!V132+'EnC2_2018-22_FEDER_ONF_Conserv'!V132+'EnC3_2019-21_OFB-DEAL_ONF_Coli'!V132+'EnC4_2018-20_MTE_ONF_MIGBio'!V132+'EnC5_2020_DEAL_Titè_IPA Desira'!V132+'Sol1_2018_DEAL_ONF_Lutte IC DSD'!V132+'Sol2_2019_DEAL_ONF_Lutte IC'!V132+'€8-xxxx(AAAA-AAAA)'!V132+'€9-xxxx(AAAA-AAAA)'!V132+'€10-xxxx(AAAA-AAAA)'!V132+'€11-xxxx(AAAA-AAAA)'!V132+'€12-xxxx(AAAA-AAAA)'!V132+'€13-xxxx(AAAA-AAAA)'!V132+'€14-xxxx(AAAA-AAAA)'!V132+'€15-xxxx(AAAA-AAAA)'!V132+'€16-xxxx(AAAA-AAAA)'!V132+'€17-xxxx(AAAA-AAAA)'!V132+'€18-xxxx(AAAA-AAAA)'!V132+'€19-xxxx(AAAA-AAAA)'!V132+'€20-xxxx(AAAA-AAAA)'!V132</f>
        <v>0</v>
      </c>
      <c r="AD132" s="627">
        <f>'EnC1_2017-22_DEAL_ONF_Animation'!W132+'EnC2_2018-22_FEDER_ONF_Conserv'!W132+'EnC3_2019-21_OFB-DEAL_ONF_Coli'!W132+'EnC4_2018-20_MTE_ONF_MIGBio'!W132+'EnC5_2020_DEAL_Titè_IPA Desira'!W132+'Sol1_2018_DEAL_ONF_Lutte IC DSD'!W132+'Sol2_2019_DEAL_ONF_Lutte IC'!W132+'€8-xxxx(AAAA-AAAA)'!W132+'€9-xxxx(AAAA-AAAA)'!W132+'€10-xxxx(AAAA-AAAA)'!W132+'€11-xxxx(AAAA-AAAA)'!W132+'€12-xxxx(AAAA-AAAA)'!W132+'€13-xxxx(AAAA-AAAA)'!W132+'€14-xxxx(AAAA-AAAA)'!W132+'€15-xxxx(AAAA-AAAA)'!W132+'€16-xxxx(AAAA-AAAA)'!W132+'€17-xxxx(AAAA-AAAA)'!W132+'€18-xxxx(AAAA-AAAA)'!W132+'€19-xxxx(AAAA-AAAA)'!W132+'€20-xxxx(AAAA-AAAA)'!W132</f>
        <v>0</v>
      </c>
      <c r="AE132" s="627">
        <f>'EnC1_2017-22_DEAL_ONF_Animation'!X132+'EnC2_2018-22_FEDER_ONF_Conserv'!X132+'EnC3_2019-21_OFB-DEAL_ONF_Coli'!X132+'EnC4_2018-20_MTE_ONF_MIGBio'!X132+'EnC5_2020_DEAL_Titè_IPA Desira'!X132+'Sol1_2018_DEAL_ONF_Lutte IC DSD'!X132+'Sol2_2019_DEAL_ONF_Lutte IC'!X132+'€8-xxxx(AAAA-AAAA)'!X132+'€9-xxxx(AAAA-AAAA)'!X132+'€10-xxxx(AAAA-AAAA)'!X132+'€11-xxxx(AAAA-AAAA)'!X132+'€12-xxxx(AAAA-AAAA)'!X132+'€13-xxxx(AAAA-AAAA)'!X132+'€14-xxxx(AAAA-AAAA)'!X132+'€15-xxxx(AAAA-AAAA)'!X132+'€16-xxxx(AAAA-AAAA)'!X132+'€17-xxxx(AAAA-AAAA)'!X132+'€18-xxxx(AAAA-AAAA)'!X132+'€19-xxxx(AAAA-AAAA)'!X132+'€20-xxxx(AAAA-AAAA)'!X132</f>
        <v>0</v>
      </c>
      <c r="AF132" s="628">
        <f>'EnC1_2017-22_DEAL_ONF_Animation'!Y132+'EnC2_2018-22_FEDER_ONF_Conserv'!Y132+'EnC3_2019-21_OFB-DEAL_ONF_Coli'!Y132+'EnC4_2018-20_MTE_ONF_MIGBio'!Y132+'EnC5_2020_DEAL_Titè_IPA Desira'!Y132+'Sol1_2018_DEAL_ONF_Lutte IC DSD'!Y132+'Sol2_2019_DEAL_ONF_Lutte IC'!Y132+'€8-xxxx(AAAA-AAAA)'!Y132+'€9-xxxx(AAAA-AAAA)'!Y132+'€10-xxxx(AAAA-AAAA)'!Y132+'€11-xxxx(AAAA-AAAA)'!Y132+'€12-xxxx(AAAA-AAAA)'!Y132+'€13-xxxx(AAAA-AAAA)'!Y132+'€14-xxxx(AAAA-AAAA)'!Y132+'€15-xxxx(AAAA-AAAA)'!Y132+'€16-xxxx(AAAA-AAAA)'!Y132+'€17-xxxx(AAAA-AAAA)'!Y132+'€18-xxxx(AAAA-AAAA)'!Y132+'€19-xxxx(AAAA-AAAA)'!Y132+'€20-xxxx(AAAA-AAAA)'!Y132</f>
        <v>0</v>
      </c>
      <c r="AG132" s="629">
        <f t="shared" si="103"/>
        <v>0</v>
      </c>
      <c r="AH132" s="630">
        <f t="shared" si="104"/>
        <v>0</v>
      </c>
      <c r="AI132" s="619">
        <f t="shared" si="105"/>
        <v>0</v>
      </c>
      <c r="AJ132" s="619">
        <f t="shared" si="106"/>
        <v>0</v>
      </c>
      <c r="AK132" s="619">
        <f t="shared" si="107"/>
        <v>0</v>
      </c>
      <c r="AL132" s="682">
        <f t="shared" si="108"/>
        <v>0</v>
      </c>
      <c r="AM132" s="632">
        <f t="shared" si="109"/>
        <v>0</v>
      </c>
      <c r="AN132" s="687">
        <f t="shared" si="110"/>
        <v>0</v>
      </c>
      <c r="AO132" s="619">
        <f t="shared" si="111"/>
        <v>0</v>
      </c>
      <c r="AP132" s="619">
        <f t="shared" si="112"/>
        <v>0</v>
      </c>
      <c r="AQ132" s="619">
        <f t="shared" si="113"/>
        <v>0</v>
      </c>
      <c r="AR132" s="624">
        <f t="shared" si="114"/>
        <v>0</v>
      </c>
      <c r="AS132" s="274"/>
      <c r="AT132" s="28"/>
      <c r="AU132" s="28"/>
    </row>
    <row r="133" spans="1:47" s="38" customFormat="1" ht="14">
      <c r="A133" s="26"/>
      <c r="B133" s="1116"/>
      <c r="C133" s="1231"/>
      <c r="D133" s="1127" t="s">
        <v>50</v>
      </c>
      <c r="E133" s="1128" t="s">
        <v>89</v>
      </c>
      <c r="F133" s="1154">
        <v>2</v>
      </c>
      <c r="G133" s="496" t="s">
        <v>106</v>
      </c>
      <c r="H133" s="157">
        <f>27500/2/2</f>
        <v>6875</v>
      </c>
      <c r="I133" s="158">
        <f>27500/2/2/5</f>
        <v>1375</v>
      </c>
      <c r="J133" s="169">
        <f>27500/2/2/5</f>
        <v>1375</v>
      </c>
      <c r="K133" s="169">
        <f>27500/2/2/5</f>
        <v>1375</v>
      </c>
      <c r="L133" s="169">
        <f>27500/2/2/5</f>
        <v>1375</v>
      </c>
      <c r="M133" s="499">
        <f>27500/2/2/5</f>
        <v>1375</v>
      </c>
      <c r="N133" s="496" t="s">
        <v>106</v>
      </c>
      <c r="O133" s="206">
        <f>'EnC1_2017-22_DEAL_ONF_Animation'!H133+'EnC2_2018-22_FEDER_ONF_Conserv'!H133+'EnC3_2019-21_OFB-DEAL_ONF_Coli'!H133+'EnC4_2018-20_MTE_ONF_MIGBio'!H133+'EnC5_2020_DEAL_Titè_IPA Desira'!H133+'Sol1_2018_DEAL_ONF_Lutte IC DSD'!H133+'Sol2_2019_DEAL_ONF_Lutte IC'!H133+'€8-xxxx(AAAA-AAAA)'!H133+'€9-xxxx(AAAA-AAAA)'!H133+'€10-xxxx(AAAA-AAAA)'!H133+'€11-xxxx(AAAA-AAAA)'!H133+'€12-xxxx(AAAA-AAAA)'!H133+'€13-xxxx(AAAA-AAAA)'!H133+'€14-xxxx(AAAA-AAAA)'!H133+'€15-xxxx(AAAA-AAAA)'!H133+'€16-xxxx(AAAA-AAAA)'!H133+'€17-xxxx(AAAA-AAAA)'!H133+'€18-xxxx(AAAA-AAAA)'!H133+'€19-xxxx(AAAA-AAAA)'!H133+'€20-xxxx(AAAA-AAAA)'!H133</f>
        <v>310</v>
      </c>
      <c r="P133" s="207">
        <f>'EnC1_2017-22_DEAL_ONF_Animation'!I133+'EnC2_2018-22_FEDER_ONF_Conserv'!I133+'EnC3_2019-21_OFB-DEAL_ONF_Coli'!I133+'EnC4_2018-20_MTE_ONF_MIGBio'!I133+'EnC5_2020_DEAL_Titè_IPA Desira'!I133+'Sol1_2018_DEAL_ONF_Lutte IC DSD'!I133+'Sol2_2019_DEAL_ONF_Lutte IC'!I133+'€8-xxxx(AAAA-AAAA)'!I133+'€9-xxxx(AAAA-AAAA)'!I133+'€10-xxxx(AAAA-AAAA)'!I133+'€11-xxxx(AAAA-AAAA)'!I133+'€12-xxxx(AAAA-AAAA)'!I133+'€13-xxxx(AAAA-AAAA)'!I133+'€14-xxxx(AAAA-AAAA)'!I133+'€15-xxxx(AAAA-AAAA)'!I133+'€16-xxxx(AAAA-AAAA)'!I133+'€17-xxxx(AAAA-AAAA)'!I133+'€18-xxxx(AAAA-AAAA)'!I133+'€19-xxxx(AAAA-AAAA)'!I133+'€20-xxxx(AAAA-AAAA)'!I133</f>
        <v>62</v>
      </c>
      <c r="Q133" s="215">
        <f>'EnC1_2017-22_DEAL_ONF_Animation'!J133+'EnC2_2018-22_FEDER_ONF_Conserv'!J133+'EnC3_2019-21_OFB-DEAL_ONF_Coli'!J133+'EnC4_2018-20_MTE_ONF_MIGBio'!J133+'EnC5_2020_DEAL_Titè_IPA Desira'!J133+'Sol1_2018_DEAL_ONF_Lutte IC DSD'!J133+'Sol2_2019_DEAL_ONF_Lutte IC'!J133+'€8-xxxx(AAAA-AAAA)'!J133+'€9-xxxx(AAAA-AAAA)'!J133+'€10-xxxx(AAAA-AAAA)'!J133+'€11-xxxx(AAAA-AAAA)'!J133+'€12-xxxx(AAAA-AAAA)'!J133+'€13-xxxx(AAAA-AAAA)'!J133+'€14-xxxx(AAAA-AAAA)'!J133+'€15-xxxx(AAAA-AAAA)'!J133+'€16-xxxx(AAAA-AAAA)'!J133+'€17-xxxx(AAAA-AAAA)'!J133+'€18-xxxx(AAAA-AAAA)'!J133+'€19-xxxx(AAAA-AAAA)'!J133+'€20-xxxx(AAAA-AAAA)'!J133</f>
        <v>62</v>
      </c>
      <c r="R133" s="215">
        <f>'EnC1_2017-22_DEAL_ONF_Animation'!K133+'EnC2_2018-22_FEDER_ONF_Conserv'!K133+'EnC3_2019-21_OFB-DEAL_ONF_Coli'!K133+'EnC4_2018-20_MTE_ONF_MIGBio'!K133+'EnC5_2020_DEAL_Titè_IPA Desira'!K133+'Sol1_2018_DEAL_ONF_Lutte IC DSD'!K133+'Sol2_2019_DEAL_ONF_Lutte IC'!K133+'€8-xxxx(AAAA-AAAA)'!K133+'€9-xxxx(AAAA-AAAA)'!K133+'€10-xxxx(AAAA-AAAA)'!K133+'€11-xxxx(AAAA-AAAA)'!K133+'€12-xxxx(AAAA-AAAA)'!K133+'€13-xxxx(AAAA-AAAA)'!K133+'€14-xxxx(AAAA-AAAA)'!K133+'€15-xxxx(AAAA-AAAA)'!K133+'€16-xxxx(AAAA-AAAA)'!K133+'€17-xxxx(AAAA-AAAA)'!K133+'€18-xxxx(AAAA-AAAA)'!K133+'€19-xxxx(AAAA-AAAA)'!K133+'€20-xxxx(AAAA-AAAA)'!K133</f>
        <v>62</v>
      </c>
      <c r="S133" s="215">
        <f>'EnC1_2017-22_DEAL_ONF_Animation'!L133+'EnC2_2018-22_FEDER_ONF_Conserv'!L133+'EnC3_2019-21_OFB-DEAL_ONF_Coli'!L133+'EnC4_2018-20_MTE_ONF_MIGBio'!L133+'EnC5_2020_DEAL_Titè_IPA Desira'!L133+'Sol1_2018_DEAL_ONF_Lutte IC DSD'!L133+'Sol2_2019_DEAL_ONF_Lutte IC'!L133+'€8-xxxx(AAAA-AAAA)'!L133+'€9-xxxx(AAAA-AAAA)'!L133+'€10-xxxx(AAAA-AAAA)'!L133+'€11-xxxx(AAAA-AAAA)'!L133+'€12-xxxx(AAAA-AAAA)'!L133+'€13-xxxx(AAAA-AAAA)'!L133+'€14-xxxx(AAAA-AAAA)'!L133+'€15-xxxx(AAAA-AAAA)'!L133+'€16-xxxx(AAAA-AAAA)'!L133+'€17-xxxx(AAAA-AAAA)'!L133+'€18-xxxx(AAAA-AAAA)'!L133+'€19-xxxx(AAAA-AAAA)'!L133+'€20-xxxx(AAAA-AAAA)'!L133</f>
        <v>62</v>
      </c>
      <c r="T133" s="216">
        <f>'EnC1_2017-22_DEAL_ONF_Animation'!M133+'EnC2_2018-22_FEDER_ONF_Conserv'!M133+'EnC3_2019-21_OFB-DEAL_ONF_Coli'!M133+'EnC4_2018-20_MTE_ONF_MIGBio'!M133+'EnC5_2020_DEAL_Titè_IPA Desira'!M133+'Sol1_2018_DEAL_ONF_Lutte IC DSD'!M133+'Sol2_2019_DEAL_ONF_Lutte IC'!M133+'€8-xxxx(AAAA-AAAA)'!M133+'€9-xxxx(AAAA-AAAA)'!M133+'€10-xxxx(AAAA-AAAA)'!M133+'€11-xxxx(AAAA-AAAA)'!M133+'€12-xxxx(AAAA-AAAA)'!M133+'€13-xxxx(AAAA-AAAA)'!M133+'€14-xxxx(AAAA-AAAA)'!M133+'€15-xxxx(AAAA-AAAA)'!M133+'€16-xxxx(AAAA-AAAA)'!M133+'€17-xxxx(AAAA-AAAA)'!M133+'€18-xxxx(AAAA-AAAA)'!M133+'€19-xxxx(AAAA-AAAA)'!M133+'€20-xxxx(AAAA-AAAA)'!M133</f>
        <v>62</v>
      </c>
      <c r="U133" s="206">
        <f>'EnC1_2017-22_DEAL_ONF_Animation'!N133+'EnC2_2018-22_FEDER_ONF_Conserv'!N133+'EnC3_2019-21_OFB-DEAL_ONF_Coli'!N133+'EnC4_2018-20_MTE_ONF_MIGBio'!N133+'EnC5_2020_DEAL_Titè_IPA Desira'!N133+'Sol1_2018_DEAL_ONF_Lutte IC DSD'!N133+'Sol2_2019_DEAL_ONF_Lutte IC'!N133+'€8-xxxx(AAAA-AAAA)'!N133+'€9-xxxx(AAAA-AAAA)'!N133+'€10-xxxx(AAAA-AAAA)'!N133+'€11-xxxx(AAAA-AAAA)'!N133+'€12-xxxx(AAAA-AAAA)'!N133+'€13-xxxx(AAAA-AAAA)'!N133+'€14-xxxx(AAAA-AAAA)'!N133+'€15-xxxx(AAAA-AAAA)'!N133+'€16-xxxx(AAAA-AAAA)'!N133+'€17-xxxx(AAAA-AAAA)'!N133+'€18-xxxx(AAAA-AAAA)'!N133+'€19-xxxx(AAAA-AAAA)'!N133+'€20-xxxx(AAAA-AAAA)'!N133</f>
        <v>0</v>
      </c>
      <c r="V133" s="207">
        <f>'EnC1_2017-22_DEAL_ONF_Animation'!O133+'EnC2_2018-22_FEDER_ONF_Conserv'!O133+'EnC3_2019-21_OFB-DEAL_ONF_Coli'!O133+'EnC4_2018-20_MTE_ONF_MIGBio'!O133+'EnC5_2020_DEAL_Titè_IPA Desira'!O133+'Sol1_2018_DEAL_ONF_Lutte IC DSD'!O133+'Sol2_2019_DEAL_ONF_Lutte IC'!O133+'€8-xxxx(AAAA-AAAA)'!O133+'€9-xxxx(AAAA-AAAA)'!O133+'€10-xxxx(AAAA-AAAA)'!O133+'€11-xxxx(AAAA-AAAA)'!O133+'€12-xxxx(AAAA-AAAA)'!O133+'€13-xxxx(AAAA-AAAA)'!O133+'€14-xxxx(AAAA-AAAA)'!O133+'€15-xxxx(AAAA-AAAA)'!O133+'€16-xxxx(AAAA-AAAA)'!O133+'€17-xxxx(AAAA-AAAA)'!O133+'€18-xxxx(AAAA-AAAA)'!O133+'€19-xxxx(AAAA-AAAA)'!O133+'€20-xxxx(AAAA-AAAA)'!O133</f>
        <v>0</v>
      </c>
      <c r="W133" s="215">
        <f>'EnC1_2017-22_DEAL_ONF_Animation'!P133+'EnC2_2018-22_FEDER_ONF_Conserv'!P133+'EnC3_2019-21_OFB-DEAL_ONF_Coli'!P133+'EnC4_2018-20_MTE_ONF_MIGBio'!P133+'EnC5_2020_DEAL_Titè_IPA Desira'!P133+'Sol1_2018_DEAL_ONF_Lutte IC DSD'!P133+'Sol2_2019_DEAL_ONF_Lutte IC'!P133+'€8-xxxx(AAAA-AAAA)'!P133+'€9-xxxx(AAAA-AAAA)'!P133+'€10-xxxx(AAAA-AAAA)'!P133+'€11-xxxx(AAAA-AAAA)'!P133+'€12-xxxx(AAAA-AAAA)'!P133+'€13-xxxx(AAAA-AAAA)'!P133+'€14-xxxx(AAAA-AAAA)'!P133+'€15-xxxx(AAAA-AAAA)'!P133+'€16-xxxx(AAAA-AAAA)'!P133+'€17-xxxx(AAAA-AAAA)'!P133+'€18-xxxx(AAAA-AAAA)'!P133+'€19-xxxx(AAAA-AAAA)'!P133+'€20-xxxx(AAAA-AAAA)'!P133</f>
        <v>0</v>
      </c>
      <c r="X133" s="215">
        <f>'EnC1_2017-22_DEAL_ONF_Animation'!Q133+'EnC2_2018-22_FEDER_ONF_Conserv'!Q133+'EnC3_2019-21_OFB-DEAL_ONF_Coli'!Q133+'EnC4_2018-20_MTE_ONF_MIGBio'!Q133+'EnC5_2020_DEAL_Titè_IPA Desira'!Q133+'Sol1_2018_DEAL_ONF_Lutte IC DSD'!Q133+'Sol2_2019_DEAL_ONF_Lutte IC'!Q133+'€8-xxxx(AAAA-AAAA)'!Q133+'€9-xxxx(AAAA-AAAA)'!Q133+'€10-xxxx(AAAA-AAAA)'!Q133+'€11-xxxx(AAAA-AAAA)'!Q133+'€12-xxxx(AAAA-AAAA)'!Q133+'€13-xxxx(AAAA-AAAA)'!Q133+'€14-xxxx(AAAA-AAAA)'!Q133+'€15-xxxx(AAAA-AAAA)'!Q133+'€16-xxxx(AAAA-AAAA)'!Q133+'€17-xxxx(AAAA-AAAA)'!Q133+'€18-xxxx(AAAA-AAAA)'!Q133+'€19-xxxx(AAAA-AAAA)'!Q133+'€20-xxxx(AAAA-AAAA)'!Q133</f>
        <v>0</v>
      </c>
      <c r="Y133" s="215">
        <f>'EnC1_2017-22_DEAL_ONF_Animation'!R133+'EnC2_2018-22_FEDER_ONF_Conserv'!R133+'EnC3_2019-21_OFB-DEAL_ONF_Coli'!R133+'EnC4_2018-20_MTE_ONF_MIGBio'!R133+'EnC5_2020_DEAL_Titè_IPA Desira'!R133+'Sol1_2018_DEAL_ONF_Lutte IC DSD'!R133+'Sol2_2019_DEAL_ONF_Lutte IC'!R133+'€8-xxxx(AAAA-AAAA)'!R133+'€9-xxxx(AAAA-AAAA)'!R133+'€10-xxxx(AAAA-AAAA)'!R133+'€11-xxxx(AAAA-AAAA)'!R133+'€12-xxxx(AAAA-AAAA)'!R133+'€13-xxxx(AAAA-AAAA)'!R133+'€14-xxxx(AAAA-AAAA)'!R133+'€15-xxxx(AAAA-AAAA)'!R133+'€16-xxxx(AAAA-AAAA)'!R133+'€17-xxxx(AAAA-AAAA)'!R133+'€18-xxxx(AAAA-AAAA)'!R133+'€19-xxxx(AAAA-AAAA)'!R133+'€20-xxxx(AAAA-AAAA)'!R133</f>
        <v>0</v>
      </c>
      <c r="Z133" s="217">
        <f>'EnC1_2017-22_DEAL_ONF_Animation'!S133+'EnC2_2018-22_FEDER_ONF_Conserv'!S133+'EnC3_2019-21_OFB-DEAL_ONF_Coli'!S133+'EnC4_2018-20_MTE_ONF_MIGBio'!S133+'EnC5_2020_DEAL_Titè_IPA Desira'!S133+'Sol1_2018_DEAL_ONF_Lutte IC DSD'!S133+'Sol2_2019_DEAL_ONF_Lutte IC'!S133+'€8-xxxx(AAAA-AAAA)'!S133+'€9-xxxx(AAAA-AAAA)'!S133+'€10-xxxx(AAAA-AAAA)'!S133+'€11-xxxx(AAAA-AAAA)'!S133+'€12-xxxx(AAAA-AAAA)'!S133+'€13-xxxx(AAAA-AAAA)'!S133+'€14-xxxx(AAAA-AAAA)'!S133+'€15-xxxx(AAAA-AAAA)'!S133+'€16-xxxx(AAAA-AAAA)'!S133+'€17-xxxx(AAAA-AAAA)'!S133+'€18-xxxx(AAAA-AAAA)'!S133+'€19-xxxx(AAAA-AAAA)'!S133+'€20-xxxx(AAAA-AAAA)'!S133</f>
        <v>0</v>
      </c>
      <c r="AA133" s="609">
        <f>'EnC1_2017-22_DEAL_ONF_Animation'!T133+'EnC2_2018-22_FEDER_ONF_Conserv'!T133+'EnC3_2019-21_OFB-DEAL_ONF_Coli'!T133+'EnC4_2018-20_MTE_ONF_MIGBio'!T133+'EnC5_2020_DEAL_Titè_IPA Desira'!T133+'Sol1_2018_DEAL_ONF_Lutte IC DSD'!T133+'Sol2_2019_DEAL_ONF_Lutte IC'!T133+'€8-xxxx(AAAA-AAAA)'!T133+'€9-xxxx(AAAA-AAAA)'!T133+'€10-xxxx(AAAA-AAAA)'!T133+'€11-xxxx(AAAA-AAAA)'!T133+'€12-xxxx(AAAA-AAAA)'!T133+'€13-xxxx(AAAA-AAAA)'!T133+'€14-xxxx(AAAA-AAAA)'!T133+'€15-xxxx(AAAA-AAAA)'!T133+'€16-xxxx(AAAA-AAAA)'!T133+'€17-xxxx(AAAA-AAAA)'!T133+'€18-xxxx(AAAA-AAAA)'!T133+'€19-xxxx(AAAA-AAAA)'!T133+'€20-xxxx(AAAA-AAAA)'!T133</f>
        <v>-310</v>
      </c>
      <c r="AB133" s="610">
        <f>'EnC1_2017-22_DEAL_ONF_Animation'!U133+'EnC2_2018-22_FEDER_ONF_Conserv'!U133+'EnC3_2019-21_OFB-DEAL_ONF_Coli'!U133+'EnC4_2018-20_MTE_ONF_MIGBio'!U133+'EnC5_2020_DEAL_Titè_IPA Desira'!U133+'Sol1_2018_DEAL_ONF_Lutte IC DSD'!U133+'Sol2_2019_DEAL_ONF_Lutte IC'!U133+'€8-xxxx(AAAA-AAAA)'!U133+'€9-xxxx(AAAA-AAAA)'!U133+'€10-xxxx(AAAA-AAAA)'!U133+'€11-xxxx(AAAA-AAAA)'!U133+'€12-xxxx(AAAA-AAAA)'!U133+'€13-xxxx(AAAA-AAAA)'!U133+'€14-xxxx(AAAA-AAAA)'!U133+'€15-xxxx(AAAA-AAAA)'!U133+'€16-xxxx(AAAA-AAAA)'!U133+'€17-xxxx(AAAA-AAAA)'!U133+'€18-xxxx(AAAA-AAAA)'!U133+'€19-xxxx(AAAA-AAAA)'!U133+'€20-xxxx(AAAA-AAAA)'!U133</f>
        <v>-62</v>
      </c>
      <c r="AC133" s="634">
        <f>'EnC1_2017-22_DEAL_ONF_Animation'!V133+'EnC2_2018-22_FEDER_ONF_Conserv'!V133+'EnC3_2019-21_OFB-DEAL_ONF_Coli'!V133+'EnC4_2018-20_MTE_ONF_MIGBio'!V133+'EnC5_2020_DEAL_Titè_IPA Desira'!V133+'Sol1_2018_DEAL_ONF_Lutte IC DSD'!V133+'Sol2_2019_DEAL_ONF_Lutte IC'!V133+'€8-xxxx(AAAA-AAAA)'!V133+'€9-xxxx(AAAA-AAAA)'!V133+'€10-xxxx(AAAA-AAAA)'!V133+'€11-xxxx(AAAA-AAAA)'!V133+'€12-xxxx(AAAA-AAAA)'!V133+'€13-xxxx(AAAA-AAAA)'!V133+'€14-xxxx(AAAA-AAAA)'!V133+'€15-xxxx(AAAA-AAAA)'!V133+'€16-xxxx(AAAA-AAAA)'!V133+'€17-xxxx(AAAA-AAAA)'!V133+'€18-xxxx(AAAA-AAAA)'!V133+'€19-xxxx(AAAA-AAAA)'!V133+'€20-xxxx(AAAA-AAAA)'!V133</f>
        <v>-62</v>
      </c>
      <c r="AD133" s="634">
        <f>'EnC1_2017-22_DEAL_ONF_Animation'!W133+'EnC2_2018-22_FEDER_ONF_Conserv'!W133+'EnC3_2019-21_OFB-DEAL_ONF_Coli'!W133+'EnC4_2018-20_MTE_ONF_MIGBio'!W133+'EnC5_2020_DEAL_Titè_IPA Desira'!W133+'Sol1_2018_DEAL_ONF_Lutte IC DSD'!W133+'Sol2_2019_DEAL_ONF_Lutte IC'!W133+'€8-xxxx(AAAA-AAAA)'!W133+'€9-xxxx(AAAA-AAAA)'!W133+'€10-xxxx(AAAA-AAAA)'!W133+'€11-xxxx(AAAA-AAAA)'!W133+'€12-xxxx(AAAA-AAAA)'!W133+'€13-xxxx(AAAA-AAAA)'!W133+'€14-xxxx(AAAA-AAAA)'!W133+'€15-xxxx(AAAA-AAAA)'!W133+'€16-xxxx(AAAA-AAAA)'!W133+'€17-xxxx(AAAA-AAAA)'!W133+'€18-xxxx(AAAA-AAAA)'!W133+'€19-xxxx(AAAA-AAAA)'!W133+'€20-xxxx(AAAA-AAAA)'!W133</f>
        <v>-62</v>
      </c>
      <c r="AE133" s="634">
        <f>'EnC1_2017-22_DEAL_ONF_Animation'!X133+'EnC2_2018-22_FEDER_ONF_Conserv'!X133+'EnC3_2019-21_OFB-DEAL_ONF_Coli'!X133+'EnC4_2018-20_MTE_ONF_MIGBio'!X133+'EnC5_2020_DEAL_Titè_IPA Desira'!X133+'Sol1_2018_DEAL_ONF_Lutte IC DSD'!X133+'Sol2_2019_DEAL_ONF_Lutte IC'!X133+'€8-xxxx(AAAA-AAAA)'!X133+'€9-xxxx(AAAA-AAAA)'!X133+'€10-xxxx(AAAA-AAAA)'!X133+'€11-xxxx(AAAA-AAAA)'!X133+'€12-xxxx(AAAA-AAAA)'!X133+'€13-xxxx(AAAA-AAAA)'!X133+'€14-xxxx(AAAA-AAAA)'!X133+'€15-xxxx(AAAA-AAAA)'!X133+'€16-xxxx(AAAA-AAAA)'!X133+'€17-xxxx(AAAA-AAAA)'!X133+'€18-xxxx(AAAA-AAAA)'!X133+'€19-xxxx(AAAA-AAAA)'!X133+'€20-xxxx(AAAA-AAAA)'!X133</f>
        <v>-62</v>
      </c>
      <c r="AF133" s="635">
        <f>'EnC1_2017-22_DEAL_ONF_Animation'!Y133+'EnC2_2018-22_FEDER_ONF_Conserv'!Y133+'EnC3_2019-21_OFB-DEAL_ONF_Coli'!Y133+'EnC4_2018-20_MTE_ONF_MIGBio'!Y133+'EnC5_2020_DEAL_Titè_IPA Desira'!Y133+'Sol1_2018_DEAL_ONF_Lutte IC DSD'!Y133+'Sol2_2019_DEAL_ONF_Lutte IC'!Y133+'€8-xxxx(AAAA-AAAA)'!Y133+'€9-xxxx(AAAA-AAAA)'!Y133+'€10-xxxx(AAAA-AAAA)'!Y133+'€11-xxxx(AAAA-AAAA)'!Y133+'€12-xxxx(AAAA-AAAA)'!Y133+'€13-xxxx(AAAA-AAAA)'!Y133+'€14-xxxx(AAAA-AAAA)'!Y133+'€15-xxxx(AAAA-AAAA)'!Y133+'€16-xxxx(AAAA-AAAA)'!Y133+'€17-xxxx(AAAA-AAAA)'!Y133+'€18-xxxx(AAAA-AAAA)'!Y133+'€19-xxxx(AAAA-AAAA)'!Y133+'€20-xxxx(AAAA-AAAA)'!Y133</f>
        <v>-62</v>
      </c>
      <c r="AG133" s="613">
        <f t="shared" si="103"/>
        <v>-6565</v>
      </c>
      <c r="AH133" s="614">
        <f t="shared" si="104"/>
        <v>-1313</v>
      </c>
      <c r="AI133" s="636">
        <f t="shared" si="105"/>
        <v>-1313</v>
      </c>
      <c r="AJ133" s="636">
        <f t="shared" si="106"/>
        <v>-1313</v>
      </c>
      <c r="AK133" s="636">
        <f t="shared" si="107"/>
        <v>-1313</v>
      </c>
      <c r="AL133" s="637">
        <f t="shared" si="108"/>
        <v>-1313</v>
      </c>
      <c r="AM133" s="615">
        <f t="shared" si="109"/>
        <v>-6875</v>
      </c>
      <c r="AN133" s="685">
        <f t="shared" si="110"/>
        <v>-1375</v>
      </c>
      <c r="AO133" s="636">
        <f t="shared" si="111"/>
        <v>-1375</v>
      </c>
      <c r="AP133" s="636">
        <f t="shared" si="112"/>
        <v>-1375</v>
      </c>
      <c r="AQ133" s="636">
        <f t="shared" si="113"/>
        <v>-1375</v>
      </c>
      <c r="AR133" s="638">
        <f t="shared" si="114"/>
        <v>-1375</v>
      </c>
      <c r="AS133" s="271"/>
      <c r="AT133" s="28"/>
      <c r="AU133" s="28"/>
    </row>
    <row r="134" spans="1:47" s="38" customFormat="1" ht="14">
      <c r="A134" s="26"/>
      <c r="B134" s="1116"/>
      <c r="C134" s="1231"/>
      <c r="D134" s="1119"/>
      <c r="E134" s="1122"/>
      <c r="F134" s="1156"/>
      <c r="G134" s="497" t="s">
        <v>108</v>
      </c>
      <c r="H134" s="161"/>
      <c r="I134" s="162"/>
      <c r="J134" s="170"/>
      <c r="K134" s="170"/>
      <c r="L134" s="170"/>
      <c r="M134" s="500"/>
      <c r="N134" s="497" t="s">
        <v>108</v>
      </c>
      <c r="O134" s="209">
        <f>'EnC1_2017-22_DEAL_ONF_Animation'!H134+'EnC2_2018-22_FEDER_ONF_Conserv'!H134+'EnC3_2019-21_OFB-DEAL_ONF_Coli'!H134+'EnC4_2018-20_MTE_ONF_MIGBio'!H134+'EnC5_2020_DEAL_Titè_IPA Desira'!H134+'Sol1_2018_DEAL_ONF_Lutte IC DSD'!H134+'Sol2_2019_DEAL_ONF_Lutte IC'!H134+'€8-xxxx(AAAA-AAAA)'!H134+'€9-xxxx(AAAA-AAAA)'!H134+'€10-xxxx(AAAA-AAAA)'!H134+'€11-xxxx(AAAA-AAAA)'!H134+'€12-xxxx(AAAA-AAAA)'!H134+'€13-xxxx(AAAA-AAAA)'!H134+'€14-xxxx(AAAA-AAAA)'!H134+'€15-xxxx(AAAA-AAAA)'!H134+'€16-xxxx(AAAA-AAAA)'!H134+'€17-xxxx(AAAA-AAAA)'!H134+'€18-xxxx(AAAA-AAAA)'!H134+'€19-xxxx(AAAA-AAAA)'!H134+'€20-xxxx(AAAA-AAAA)'!H134</f>
        <v>0</v>
      </c>
      <c r="P134" s="210">
        <f>'EnC1_2017-22_DEAL_ONF_Animation'!I134+'EnC2_2018-22_FEDER_ONF_Conserv'!I134+'EnC3_2019-21_OFB-DEAL_ONF_Coli'!I134+'EnC4_2018-20_MTE_ONF_MIGBio'!I134+'EnC5_2020_DEAL_Titè_IPA Desira'!I134+'Sol1_2018_DEAL_ONF_Lutte IC DSD'!I134+'Sol2_2019_DEAL_ONF_Lutte IC'!I134+'€8-xxxx(AAAA-AAAA)'!I134+'€9-xxxx(AAAA-AAAA)'!I134+'€10-xxxx(AAAA-AAAA)'!I134+'€11-xxxx(AAAA-AAAA)'!I134+'€12-xxxx(AAAA-AAAA)'!I134+'€13-xxxx(AAAA-AAAA)'!I134+'€14-xxxx(AAAA-AAAA)'!I134+'€15-xxxx(AAAA-AAAA)'!I134+'€16-xxxx(AAAA-AAAA)'!I134+'€17-xxxx(AAAA-AAAA)'!I134+'€18-xxxx(AAAA-AAAA)'!I134+'€19-xxxx(AAAA-AAAA)'!I134+'€20-xxxx(AAAA-AAAA)'!I134</f>
        <v>0</v>
      </c>
      <c r="Q134" s="218">
        <f>'EnC1_2017-22_DEAL_ONF_Animation'!J134+'EnC2_2018-22_FEDER_ONF_Conserv'!J134+'EnC3_2019-21_OFB-DEAL_ONF_Coli'!J134+'EnC4_2018-20_MTE_ONF_MIGBio'!J134+'EnC5_2020_DEAL_Titè_IPA Desira'!J134+'Sol1_2018_DEAL_ONF_Lutte IC DSD'!J134+'Sol2_2019_DEAL_ONF_Lutte IC'!J134+'€8-xxxx(AAAA-AAAA)'!J134+'€9-xxxx(AAAA-AAAA)'!J134+'€10-xxxx(AAAA-AAAA)'!J134+'€11-xxxx(AAAA-AAAA)'!J134+'€12-xxxx(AAAA-AAAA)'!J134+'€13-xxxx(AAAA-AAAA)'!J134+'€14-xxxx(AAAA-AAAA)'!J134+'€15-xxxx(AAAA-AAAA)'!J134+'€16-xxxx(AAAA-AAAA)'!J134+'€17-xxxx(AAAA-AAAA)'!J134+'€18-xxxx(AAAA-AAAA)'!J134+'€19-xxxx(AAAA-AAAA)'!J134+'€20-xxxx(AAAA-AAAA)'!J134</f>
        <v>0</v>
      </c>
      <c r="R134" s="218">
        <f>'EnC1_2017-22_DEAL_ONF_Animation'!K134+'EnC2_2018-22_FEDER_ONF_Conserv'!K134+'EnC3_2019-21_OFB-DEAL_ONF_Coli'!K134+'EnC4_2018-20_MTE_ONF_MIGBio'!K134+'EnC5_2020_DEAL_Titè_IPA Desira'!K134+'Sol1_2018_DEAL_ONF_Lutte IC DSD'!K134+'Sol2_2019_DEAL_ONF_Lutte IC'!K134+'€8-xxxx(AAAA-AAAA)'!K134+'€9-xxxx(AAAA-AAAA)'!K134+'€10-xxxx(AAAA-AAAA)'!K134+'€11-xxxx(AAAA-AAAA)'!K134+'€12-xxxx(AAAA-AAAA)'!K134+'€13-xxxx(AAAA-AAAA)'!K134+'€14-xxxx(AAAA-AAAA)'!K134+'€15-xxxx(AAAA-AAAA)'!K134+'€16-xxxx(AAAA-AAAA)'!K134+'€17-xxxx(AAAA-AAAA)'!K134+'€18-xxxx(AAAA-AAAA)'!K134+'€19-xxxx(AAAA-AAAA)'!K134+'€20-xxxx(AAAA-AAAA)'!K134</f>
        <v>0</v>
      </c>
      <c r="S134" s="218">
        <f>'EnC1_2017-22_DEAL_ONF_Animation'!L134+'EnC2_2018-22_FEDER_ONF_Conserv'!L134+'EnC3_2019-21_OFB-DEAL_ONF_Coli'!L134+'EnC4_2018-20_MTE_ONF_MIGBio'!L134+'EnC5_2020_DEAL_Titè_IPA Desira'!L134+'Sol1_2018_DEAL_ONF_Lutte IC DSD'!L134+'Sol2_2019_DEAL_ONF_Lutte IC'!L134+'€8-xxxx(AAAA-AAAA)'!L134+'€9-xxxx(AAAA-AAAA)'!L134+'€10-xxxx(AAAA-AAAA)'!L134+'€11-xxxx(AAAA-AAAA)'!L134+'€12-xxxx(AAAA-AAAA)'!L134+'€13-xxxx(AAAA-AAAA)'!L134+'€14-xxxx(AAAA-AAAA)'!L134+'€15-xxxx(AAAA-AAAA)'!L134+'€16-xxxx(AAAA-AAAA)'!L134+'€17-xxxx(AAAA-AAAA)'!L134+'€18-xxxx(AAAA-AAAA)'!L134+'€19-xxxx(AAAA-AAAA)'!L134+'€20-xxxx(AAAA-AAAA)'!L134</f>
        <v>0</v>
      </c>
      <c r="T134" s="219">
        <f>'EnC1_2017-22_DEAL_ONF_Animation'!M134+'EnC2_2018-22_FEDER_ONF_Conserv'!M134+'EnC3_2019-21_OFB-DEAL_ONF_Coli'!M134+'EnC4_2018-20_MTE_ONF_MIGBio'!M134+'EnC5_2020_DEAL_Titè_IPA Desira'!M134+'Sol1_2018_DEAL_ONF_Lutte IC DSD'!M134+'Sol2_2019_DEAL_ONF_Lutte IC'!M134+'€8-xxxx(AAAA-AAAA)'!M134+'€9-xxxx(AAAA-AAAA)'!M134+'€10-xxxx(AAAA-AAAA)'!M134+'€11-xxxx(AAAA-AAAA)'!M134+'€12-xxxx(AAAA-AAAA)'!M134+'€13-xxxx(AAAA-AAAA)'!M134+'€14-xxxx(AAAA-AAAA)'!M134+'€15-xxxx(AAAA-AAAA)'!M134+'€16-xxxx(AAAA-AAAA)'!M134+'€17-xxxx(AAAA-AAAA)'!M134+'€18-xxxx(AAAA-AAAA)'!M134+'€19-xxxx(AAAA-AAAA)'!M134+'€20-xxxx(AAAA-AAAA)'!M134</f>
        <v>0</v>
      </c>
      <c r="U134" s="209">
        <f>'EnC1_2017-22_DEAL_ONF_Animation'!N134+'EnC2_2018-22_FEDER_ONF_Conserv'!N134+'EnC3_2019-21_OFB-DEAL_ONF_Coli'!N134+'EnC4_2018-20_MTE_ONF_MIGBio'!N134+'EnC5_2020_DEAL_Titè_IPA Desira'!N134+'Sol1_2018_DEAL_ONF_Lutte IC DSD'!N134+'Sol2_2019_DEAL_ONF_Lutte IC'!N134+'€8-xxxx(AAAA-AAAA)'!N134+'€9-xxxx(AAAA-AAAA)'!N134+'€10-xxxx(AAAA-AAAA)'!N134+'€11-xxxx(AAAA-AAAA)'!N134+'€12-xxxx(AAAA-AAAA)'!N134+'€13-xxxx(AAAA-AAAA)'!N134+'€14-xxxx(AAAA-AAAA)'!N134+'€15-xxxx(AAAA-AAAA)'!N134+'€16-xxxx(AAAA-AAAA)'!N134+'€17-xxxx(AAAA-AAAA)'!N134+'€18-xxxx(AAAA-AAAA)'!N134+'€19-xxxx(AAAA-AAAA)'!N134+'€20-xxxx(AAAA-AAAA)'!N134</f>
        <v>0</v>
      </c>
      <c r="V134" s="210">
        <f>'EnC1_2017-22_DEAL_ONF_Animation'!O134+'EnC2_2018-22_FEDER_ONF_Conserv'!O134+'EnC3_2019-21_OFB-DEAL_ONF_Coli'!O134+'EnC4_2018-20_MTE_ONF_MIGBio'!O134+'EnC5_2020_DEAL_Titè_IPA Desira'!O134+'Sol1_2018_DEAL_ONF_Lutte IC DSD'!O134+'Sol2_2019_DEAL_ONF_Lutte IC'!O134+'€8-xxxx(AAAA-AAAA)'!O134+'€9-xxxx(AAAA-AAAA)'!O134+'€10-xxxx(AAAA-AAAA)'!O134+'€11-xxxx(AAAA-AAAA)'!O134+'€12-xxxx(AAAA-AAAA)'!O134+'€13-xxxx(AAAA-AAAA)'!O134+'€14-xxxx(AAAA-AAAA)'!O134+'€15-xxxx(AAAA-AAAA)'!O134+'€16-xxxx(AAAA-AAAA)'!O134+'€17-xxxx(AAAA-AAAA)'!O134+'€18-xxxx(AAAA-AAAA)'!O134+'€19-xxxx(AAAA-AAAA)'!O134+'€20-xxxx(AAAA-AAAA)'!O134</f>
        <v>0</v>
      </c>
      <c r="W134" s="218">
        <f>'EnC1_2017-22_DEAL_ONF_Animation'!P134+'EnC2_2018-22_FEDER_ONF_Conserv'!P134+'EnC3_2019-21_OFB-DEAL_ONF_Coli'!P134+'EnC4_2018-20_MTE_ONF_MIGBio'!P134+'EnC5_2020_DEAL_Titè_IPA Desira'!P134+'Sol1_2018_DEAL_ONF_Lutte IC DSD'!P134+'Sol2_2019_DEAL_ONF_Lutte IC'!P134+'€8-xxxx(AAAA-AAAA)'!P134+'€9-xxxx(AAAA-AAAA)'!P134+'€10-xxxx(AAAA-AAAA)'!P134+'€11-xxxx(AAAA-AAAA)'!P134+'€12-xxxx(AAAA-AAAA)'!P134+'€13-xxxx(AAAA-AAAA)'!P134+'€14-xxxx(AAAA-AAAA)'!P134+'€15-xxxx(AAAA-AAAA)'!P134+'€16-xxxx(AAAA-AAAA)'!P134+'€17-xxxx(AAAA-AAAA)'!P134+'€18-xxxx(AAAA-AAAA)'!P134+'€19-xxxx(AAAA-AAAA)'!P134+'€20-xxxx(AAAA-AAAA)'!P134</f>
        <v>0</v>
      </c>
      <c r="X134" s="218">
        <f>'EnC1_2017-22_DEAL_ONF_Animation'!Q134+'EnC2_2018-22_FEDER_ONF_Conserv'!Q134+'EnC3_2019-21_OFB-DEAL_ONF_Coli'!Q134+'EnC4_2018-20_MTE_ONF_MIGBio'!Q134+'EnC5_2020_DEAL_Titè_IPA Desira'!Q134+'Sol1_2018_DEAL_ONF_Lutte IC DSD'!Q134+'Sol2_2019_DEAL_ONF_Lutte IC'!Q134+'€8-xxxx(AAAA-AAAA)'!Q134+'€9-xxxx(AAAA-AAAA)'!Q134+'€10-xxxx(AAAA-AAAA)'!Q134+'€11-xxxx(AAAA-AAAA)'!Q134+'€12-xxxx(AAAA-AAAA)'!Q134+'€13-xxxx(AAAA-AAAA)'!Q134+'€14-xxxx(AAAA-AAAA)'!Q134+'€15-xxxx(AAAA-AAAA)'!Q134+'€16-xxxx(AAAA-AAAA)'!Q134+'€17-xxxx(AAAA-AAAA)'!Q134+'€18-xxxx(AAAA-AAAA)'!Q134+'€19-xxxx(AAAA-AAAA)'!Q134+'€20-xxxx(AAAA-AAAA)'!Q134</f>
        <v>0</v>
      </c>
      <c r="Y134" s="218">
        <f>'EnC1_2017-22_DEAL_ONF_Animation'!R134+'EnC2_2018-22_FEDER_ONF_Conserv'!R134+'EnC3_2019-21_OFB-DEAL_ONF_Coli'!R134+'EnC4_2018-20_MTE_ONF_MIGBio'!R134+'EnC5_2020_DEAL_Titè_IPA Desira'!R134+'Sol1_2018_DEAL_ONF_Lutte IC DSD'!R134+'Sol2_2019_DEAL_ONF_Lutte IC'!R134+'€8-xxxx(AAAA-AAAA)'!R134+'€9-xxxx(AAAA-AAAA)'!R134+'€10-xxxx(AAAA-AAAA)'!R134+'€11-xxxx(AAAA-AAAA)'!R134+'€12-xxxx(AAAA-AAAA)'!R134+'€13-xxxx(AAAA-AAAA)'!R134+'€14-xxxx(AAAA-AAAA)'!R134+'€15-xxxx(AAAA-AAAA)'!R134+'€16-xxxx(AAAA-AAAA)'!R134+'€17-xxxx(AAAA-AAAA)'!R134+'€18-xxxx(AAAA-AAAA)'!R134+'€19-xxxx(AAAA-AAAA)'!R134+'€20-xxxx(AAAA-AAAA)'!R134</f>
        <v>0</v>
      </c>
      <c r="Z134" s="220">
        <f>'EnC1_2017-22_DEAL_ONF_Animation'!S134+'EnC2_2018-22_FEDER_ONF_Conserv'!S134+'EnC3_2019-21_OFB-DEAL_ONF_Coli'!S134+'EnC4_2018-20_MTE_ONF_MIGBio'!S134+'EnC5_2020_DEAL_Titè_IPA Desira'!S134+'Sol1_2018_DEAL_ONF_Lutte IC DSD'!S134+'Sol2_2019_DEAL_ONF_Lutte IC'!S134+'€8-xxxx(AAAA-AAAA)'!S134+'€9-xxxx(AAAA-AAAA)'!S134+'€10-xxxx(AAAA-AAAA)'!S134+'€11-xxxx(AAAA-AAAA)'!S134+'€12-xxxx(AAAA-AAAA)'!S134+'€13-xxxx(AAAA-AAAA)'!S134+'€14-xxxx(AAAA-AAAA)'!S134+'€15-xxxx(AAAA-AAAA)'!S134+'€16-xxxx(AAAA-AAAA)'!S134+'€17-xxxx(AAAA-AAAA)'!S134+'€18-xxxx(AAAA-AAAA)'!S134+'€19-xxxx(AAAA-AAAA)'!S134+'€20-xxxx(AAAA-AAAA)'!S134</f>
        <v>0</v>
      </c>
      <c r="AA134" s="617">
        <f>'EnC1_2017-22_DEAL_ONF_Animation'!T134+'EnC2_2018-22_FEDER_ONF_Conserv'!T134+'EnC3_2019-21_OFB-DEAL_ONF_Coli'!T134+'EnC4_2018-20_MTE_ONF_MIGBio'!T134+'EnC5_2020_DEAL_Titè_IPA Desira'!T134+'Sol1_2018_DEAL_ONF_Lutte IC DSD'!T134+'Sol2_2019_DEAL_ONF_Lutte IC'!T134+'€8-xxxx(AAAA-AAAA)'!T134+'€9-xxxx(AAAA-AAAA)'!T134+'€10-xxxx(AAAA-AAAA)'!T134+'€11-xxxx(AAAA-AAAA)'!T134+'€12-xxxx(AAAA-AAAA)'!T134+'€13-xxxx(AAAA-AAAA)'!T134+'€14-xxxx(AAAA-AAAA)'!T134+'€15-xxxx(AAAA-AAAA)'!T134+'€16-xxxx(AAAA-AAAA)'!T134+'€17-xxxx(AAAA-AAAA)'!T134+'€18-xxxx(AAAA-AAAA)'!T134+'€19-xxxx(AAAA-AAAA)'!T134+'€20-xxxx(AAAA-AAAA)'!T134</f>
        <v>0</v>
      </c>
      <c r="AB134" s="618">
        <f>'EnC1_2017-22_DEAL_ONF_Animation'!U134+'EnC2_2018-22_FEDER_ONF_Conserv'!U134+'EnC3_2019-21_OFB-DEAL_ONF_Coli'!U134+'EnC4_2018-20_MTE_ONF_MIGBio'!U134+'EnC5_2020_DEAL_Titè_IPA Desira'!U134+'Sol1_2018_DEAL_ONF_Lutte IC DSD'!U134+'Sol2_2019_DEAL_ONF_Lutte IC'!U134+'€8-xxxx(AAAA-AAAA)'!U134+'€9-xxxx(AAAA-AAAA)'!U134+'€10-xxxx(AAAA-AAAA)'!U134+'€11-xxxx(AAAA-AAAA)'!U134+'€12-xxxx(AAAA-AAAA)'!U134+'€13-xxxx(AAAA-AAAA)'!U134+'€14-xxxx(AAAA-AAAA)'!U134+'€15-xxxx(AAAA-AAAA)'!U134+'€16-xxxx(AAAA-AAAA)'!U134+'€17-xxxx(AAAA-AAAA)'!U134+'€18-xxxx(AAAA-AAAA)'!U134+'€19-xxxx(AAAA-AAAA)'!U134+'€20-xxxx(AAAA-AAAA)'!U134</f>
        <v>0</v>
      </c>
      <c r="AC134" s="639">
        <f>'EnC1_2017-22_DEAL_ONF_Animation'!V134+'EnC2_2018-22_FEDER_ONF_Conserv'!V134+'EnC3_2019-21_OFB-DEAL_ONF_Coli'!V134+'EnC4_2018-20_MTE_ONF_MIGBio'!V134+'EnC5_2020_DEAL_Titè_IPA Desira'!V134+'Sol1_2018_DEAL_ONF_Lutte IC DSD'!V134+'Sol2_2019_DEAL_ONF_Lutte IC'!V134+'€8-xxxx(AAAA-AAAA)'!V134+'€9-xxxx(AAAA-AAAA)'!V134+'€10-xxxx(AAAA-AAAA)'!V134+'€11-xxxx(AAAA-AAAA)'!V134+'€12-xxxx(AAAA-AAAA)'!V134+'€13-xxxx(AAAA-AAAA)'!V134+'€14-xxxx(AAAA-AAAA)'!V134+'€15-xxxx(AAAA-AAAA)'!V134+'€16-xxxx(AAAA-AAAA)'!V134+'€17-xxxx(AAAA-AAAA)'!V134+'€18-xxxx(AAAA-AAAA)'!V134+'€19-xxxx(AAAA-AAAA)'!V134+'€20-xxxx(AAAA-AAAA)'!V134</f>
        <v>0</v>
      </c>
      <c r="AD134" s="639">
        <f>'EnC1_2017-22_DEAL_ONF_Animation'!W134+'EnC2_2018-22_FEDER_ONF_Conserv'!W134+'EnC3_2019-21_OFB-DEAL_ONF_Coli'!W134+'EnC4_2018-20_MTE_ONF_MIGBio'!W134+'EnC5_2020_DEAL_Titè_IPA Desira'!W134+'Sol1_2018_DEAL_ONF_Lutte IC DSD'!W134+'Sol2_2019_DEAL_ONF_Lutte IC'!W134+'€8-xxxx(AAAA-AAAA)'!W134+'€9-xxxx(AAAA-AAAA)'!W134+'€10-xxxx(AAAA-AAAA)'!W134+'€11-xxxx(AAAA-AAAA)'!W134+'€12-xxxx(AAAA-AAAA)'!W134+'€13-xxxx(AAAA-AAAA)'!W134+'€14-xxxx(AAAA-AAAA)'!W134+'€15-xxxx(AAAA-AAAA)'!W134+'€16-xxxx(AAAA-AAAA)'!W134+'€17-xxxx(AAAA-AAAA)'!W134+'€18-xxxx(AAAA-AAAA)'!W134+'€19-xxxx(AAAA-AAAA)'!W134+'€20-xxxx(AAAA-AAAA)'!W134</f>
        <v>0</v>
      </c>
      <c r="AE134" s="639">
        <f>'EnC1_2017-22_DEAL_ONF_Animation'!X134+'EnC2_2018-22_FEDER_ONF_Conserv'!X134+'EnC3_2019-21_OFB-DEAL_ONF_Coli'!X134+'EnC4_2018-20_MTE_ONF_MIGBio'!X134+'EnC5_2020_DEAL_Titè_IPA Desira'!X134+'Sol1_2018_DEAL_ONF_Lutte IC DSD'!X134+'Sol2_2019_DEAL_ONF_Lutte IC'!X134+'€8-xxxx(AAAA-AAAA)'!X134+'€9-xxxx(AAAA-AAAA)'!X134+'€10-xxxx(AAAA-AAAA)'!X134+'€11-xxxx(AAAA-AAAA)'!X134+'€12-xxxx(AAAA-AAAA)'!X134+'€13-xxxx(AAAA-AAAA)'!X134+'€14-xxxx(AAAA-AAAA)'!X134+'€15-xxxx(AAAA-AAAA)'!X134+'€16-xxxx(AAAA-AAAA)'!X134+'€17-xxxx(AAAA-AAAA)'!X134+'€18-xxxx(AAAA-AAAA)'!X134+'€19-xxxx(AAAA-AAAA)'!X134+'€20-xxxx(AAAA-AAAA)'!X134</f>
        <v>0</v>
      </c>
      <c r="AF134" s="640">
        <f>'EnC1_2017-22_DEAL_ONF_Animation'!Y134+'EnC2_2018-22_FEDER_ONF_Conserv'!Y134+'EnC3_2019-21_OFB-DEAL_ONF_Coli'!Y134+'EnC4_2018-20_MTE_ONF_MIGBio'!Y134+'EnC5_2020_DEAL_Titè_IPA Desira'!Y134+'Sol1_2018_DEAL_ONF_Lutte IC DSD'!Y134+'Sol2_2019_DEAL_ONF_Lutte IC'!Y134+'€8-xxxx(AAAA-AAAA)'!Y134+'€9-xxxx(AAAA-AAAA)'!Y134+'€10-xxxx(AAAA-AAAA)'!Y134+'€11-xxxx(AAAA-AAAA)'!Y134+'€12-xxxx(AAAA-AAAA)'!Y134+'€13-xxxx(AAAA-AAAA)'!Y134+'€14-xxxx(AAAA-AAAA)'!Y134+'€15-xxxx(AAAA-AAAA)'!Y134+'€16-xxxx(AAAA-AAAA)'!Y134+'€17-xxxx(AAAA-AAAA)'!Y134+'€18-xxxx(AAAA-AAAA)'!Y134+'€19-xxxx(AAAA-AAAA)'!Y134+'€20-xxxx(AAAA-AAAA)'!Y134</f>
        <v>0</v>
      </c>
      <c r="AG134" s="621">
        <f t="shared" si="103"/>
        <v>0</v>
      </c>
      <c r="AH134" s="622">
        <f t="shared" si="104"/>
        <v>0</v>
      </c>
      <c r="AI134" s="641">
        <f t="shared" si="105"/>
        <v>0</v>
      </c>
      <c r="AJ134" s="641">
        <f t="shared" si="106"/>
        <v>0</v>
      </c>
      <c r="AK134" s="641">
        <f t="shared" si="107"/>
        <v>0</v>
      </c>
      <c r="AL134" s="642">
        <f t="shared" si="108"/>
        <v>0</v>
      </c>
      <c r="AM134" s="623">
        <f t="shared" si="109"/>
        <v>0</v>
      </c>
      <c r="AN134" s="686">
        <f t="shared" si="110"/>
        <v>0</v>
      </c>
      <c r="AO134" s="641">
        <f t="shared" si="111"/>
        <v>0</v>
      </c>
      <c r="AP134" s="641">
        <f t="shared" si="112"/>
        <v>0</v>
      </c>
      <c r="AQ134" s="641">
        <f t="shared" si="113"/>
        <v>0</v>
      </c>
      <c r="AR134" s="643">
        <f t="shared" si="114"/>
        <v>0</v>
      </c>
      <c r="AS134" s="270"/>
      <c r="AT134" s="28"/>
      <c r="AU134" s="28"/>
    </row>
    <row r="135" spans="1:47" s="38" customFormat="1" ht="14">
      <c r="A135" s="26"/>
      <c r="B135" s="1116"/>
      <c r="C135" s="1231"/>
      <c r="D135" s="1120"/>
      <c r="E135" s="1123"/>
      <c r="F135" s="1158"/>
      <c r="G135" s="498" t="s">
        <v>109</v>
      </c>
      <c r="H135" s="165"/>
      <c r="I135" s="166"/>
      <c r="J135" s="171"/>
      <c r="K135" s="171"/>
      <c r="L135" s="171"/>
      <c r="M135" s="501"/>
      <c r="N135" s="498" t="s">
        <v>109</v>
      </c>
      <c r="O135" s="212">
        <f>'EnC1_2017-22_DEAL_ONF_Animation'!H135+'EnC2_2018-22_FEDER_ONF_Conserv'!H135+'EnC3_2019-21_OFB-DEAL_ONF_Coli'!H135+'EnC4_2018-20_MTE_ONF_MIGBio'!H135+'EnC5_2020_DEAL_Titè_IPA Desira'!H135+'Sol1_2018_DEAL_ONF_Lutte IC DSD'!H135+'Sol2_2019_DEAL_ONF_Lutte IC'!H135+'€8-xxxx(AAAA-AAAA)'!H135+'€9-xxxx(AAAA-AAAA)'!H135+'€10-xxxx(AAAA-AAAA)'!H135+'€11-xxxx(AAAA-AAAA)'!H135+'€12-xxxx(AAAA-AAAA)'!H135+'€13-xxxx(AAAA-AAAA)'!H135+'€14-xxxx(AAAA-AAAA)'!H135+'€15-xxxx(AAAA-AAAA)'!H135+'€16-xxxx(AAAA-AAAA)'!H135+'€17-xxxx(AAAA-AAAA)'!H135+'€18-xxxx(AAAA-AAAA)'!H135+'€19-xxxx(AAAA-AAAA)'!H135+'€20-xxxx(AAAA-AAAA)'!H135</f>
        <v>310</v>
      </c>
      <c r="P135" s="213">
        <f>'EnC1_2017-22_DEAL_ONF_Animation'!I135+'EnC2_2018-22_FEDER_ONF_Conserv'!I135+'EnC3_2019-21_OFB-DEAL_ONF_Coli'!I135+'EnC4_2018-20_MTE_ONF_MIGBio'!I135+'EnC5_2020_DEAL_Titè_IPA Desira'!I135+'Sol1_2018_DEAL_ONF_Lutte IC DSD'!I135+'Sol2_2019_DEAL_ONF_Lutte IC'!I135+'€8-xxxx(AAAA-AAAA)'!I135+'€9-xxxx(AAAA-AAAA)'!I135+'€10-xxxx(AAAA-AAAA)'!I135+'€11-xxxx(AAAA-AAAA)'!I135+'€12-xxxx(AAAA-AAAA)'!I135+'€13-xxxx(AAAA-AAAA)'!I135+'€14-xxxx(AAAA-AAAA)'!I135+'€15-xxxx(AAAA-AAAA)'!I135+'€16-xxxx(AAAA-AAAA)'!I135+'€17-xxxx(AAAA-AAAA)'!I135+'€18-xxxx(AAAA-AAAA)'!I135+'€19-xxxx(AAAA-AAAA)'!I135+'€20-xxxx(AAAA-AAAA)'!I135</f>
        <v>62</v>
      </c>
      <c r="Q135" s="221">
        <f>'EnC1_2017-22_DEAL_ONF_Animation'!J135+'EnC2_2018-22_FEDER_ONF_Conserv'!J135+'EnC3_2019-21_OFB-DEAL_ONF_Coli'!J135+'EnC4_2018-20_MTE_ONF_MIGBio'!J135+'EnC5_2020_DEAL_Titè_IPA Desira'!J135+'Sol1_2018_DEAL_ONF_Lutte IC DSD'!J135+'Sol2_2019_DEAL_ONF_Lutte IC'!J135+'€8-xxxx(AAAA-AAAA)'!J135+'€9-xxxx(AAAA-AAAA)'!J135+'€10-xxxx(AAAA-AAAA)'!J135+'€11-xxxx(AAAA-AAAA)'!J135+'€12-xxxx(AAAA-AAAA)'!J135+'€13-xxxx(AAAA-AAAA)'!J135+'€14-xxxx(AAAA-AAAA)'!J135+'€15-xxxx(AAAA-AAAA)'!J135+'€16-xxxx(AAAA-AAAA)'!J135+'€17-xxxx(AAAA-AAAA)'!J135+'€18-xxxx(AAAA-AAAA)'!J135+'€19-xxxx(AAAA-AAAA)'!J135+'€20-xxxx(AAAA-AAAA)'!J135</f>
        <v>62</v>
      </c>
      <c r="R135" s="221">
        <f>'EnC1_2017-22_DEAL_ONF_Animation'!K135+'EnC2_2018-22_FEDER_ONF_Conserv'!K135+'EnC3_2019-21_OFB-DEAL_ONF_Coli'!K135+'EnC4_2018-20_MTE_ONF_MIGBio'!K135+'EnC5_2020_DEAL_Titè_IPA Desira'!K135+'Sol1_2018_DEAL_ONF_Lutte IC DSD'!K135+'Sol2_2019_DEAL_ONF_Lutte IC'!K135+'€8-xxxx(AAAA-AAAA)'!K135+'€9-xxxx(AAAA-AAAA)'!K135+'€10-xxxx(AAAA-AAAA)'!K135+'€11-xxxx(AAAA-AAAA)'!K135+'€12-xxxx(AAAA-AAAA)'!K135+'€13-xxxx(AAAA-AAAA)'!K135+'€14-xxxx(AAAA-AAAA)'!K135+'€15-xxxx(AAAA-AAAA)'!K135+'€16-xxxx(AAAA-AAAA)'!K135+'€17-xxxx(AAAA-AAAA)'!K135+'€18-xxxx(AAAA-AAAA)'!K135+'€19-xxxx(AAAA-AAAA)'!K135+'€20-xxxx(AAAA-AAAA)'!K135</f>
        <v>62</v>
      </c>
      <c r="S135" s="221">
        <f>'EnC1_2017-22_DEAL_ONF_Animation'!L135+'EnC2_2018-22_FEDER_ONF_Conserv'!L135+'EnC3_2019-21_OFB-DEAL_ONF_Coli'!L135+'EnC4_2018-20_MTE_ONF_MIGBio'!L135+'EnC5_2020_DEAL_Titè_IPA Desira'!L135+'Sol1_2018_DEAL_ONF_Lutte IC DSD'!L135+'Sol2_2019_DEAL_ONF_Lutte IC'!L135+'€8-xxxx(AAAA-AAAA)'!L135+'€9-xxxx(AAAA-AAAA)'!L135+'€10-xxxx(AAAA-AAAA)'!L135+'€11-xxxx(AAAA-AAAA)'!L135+'€12-xxxx(AAAA-AAAA)'!L135+'€13-xxxx(AAAA-AAAA)'!L135+'€14-xxxx(AAAA-AAAA)'!L135+'€15-xxxx(AAAA-AAAA)'!L135+'€16-xxxx(AAAA-AAAA)'!L135+'€17-xxxx(AAAA-AAAA)'!L135+'€18-xxxx(AAAA-AAAA)'!L135+'€19-xxxx(AAAA-AAAA)'!L135+'€20-xxxx(AAAA-AAAA)'!L135</f>
        <v>62</v>
      </c>
      <c r="T135" s="222">
        <f>'EnC1_2017-22_DEAL_ONF_Animation'!M135+'EnC2_2018-22_FEDER_ONF_Conserv'!M135+'EnC3_2019-21_OFB-DEAL_ONF_Coli'!M135+'EnC4_2018-20_MTE_ONF_MIGBio'!M135+'EnC5_2020_DEAL_Titè_IPA Desira'!M135+'Sol1_2018_DEAL_ONF_Lutte IC DSD'!M135+'Sol2_2019_DEAL_ONF_Lutte IC'!M135+'€8-xxxx(AAAA-AAAA)'!M135+'€9-xxxx(AAAA-AAAA)'!M135+'€10-xxxx(AAAA-AAAA)'!M135+'€11-xxxx(AAAA-AAAA)'!M135+'€12-xxxx(AAAA-AAAA)'!M135+'€13-xxxx(AAAA-AAAA)'!M135+'€14-xxxx(AAAA-AAAA)'!M135+'€15-xxxx(AAAA-AAAA)'!M135+'€16-xxxx(AAAA-AAAA)'!M135+'€17-xxxx(AAAA-AAAA)'!M135+'€18-xxxx(AAAA-AAAA)'!M135+'€19-xxxx(AAAA-AAAA)'!M135+'€20-xxxx(AAAA-AAAA)'!M135</f>
        <v>62</v>
      </c>
      <c r="U135" s="212">
        <f>'EnC1_2017-22_DEAL_ONF_Animation'!N135+'EnC2_2018-22_FEDER_ONF_Conserv'!N135+'EnC3_2019-21_OFB-DEAL_ONF_Coli'!N135+'EnC4_2018-20_MTE_ONF_MIGBio'!N135+'EnC5_2020_DEAL_Titè_IPA Desira'!N135+'Sol1_2018_DEAL_ONF_Lutte IC DSD'!N135+'Sol2_2019_DEAL_ONF_Lutte IC'!N135+'€8-xxxx(AAAA-AAAA)'!N135+'€9-xxxx(AAAA-AAAA)'!N135+'€10-xxxx(AAAA-AAAA)'!N135+'€11-xxxx(AAAA-AAAA)'!N135+'€12-xxxx(AAAA-AAAA)'!N135+'€13-xxxx(AAAA-AAAA)'!N135+'€14-xxxx(AAAA-AAAA)'!N135+'€15-xxxx(AAAA-AAAA)'!N135+'€16-xxxx(AAAA-AAAA)'!N135+'€17-xxxx(AAAA-AAAA)'!N135+'€18-xxxx(AAAA-AAAA)'!N135+'€19-xxxx(AAAA-AAAA)'!N135+'€20-xxxx(AAAA-AAAA)'!N135</f>
        <v>0</v>
      </c>
      <c r="V135" s="213">
        <f>'EnC1_2017-22_DEAL_ONF_Animation'!O135+'EnC2_2018-22_FEDER_ONF_Conserv'!O135+'EnC3_2019-21_OFB-DEAL_ONF_Coli'!O135+'EnC4_2018-20_MTE_ONF_MIGBio'!O135+'EnC5_2020_DEAL_Titè_IPA Desira'!O135+'Sol1_2018_DEAL_ONF_Lutte IC DSD'!O135+'Sol2_2019_DEAL_ONF_Lutte IC'!O135+'€8-xxxx(AAAA-AAAA)'!O135+'€9-xxxx(AAAA-AAAA)'!O135+'€10-xxxx(AAAA-AAAA)'!O135+'€11-xxxx(AAAA-AAAA)'!O135+'€12-xxxx(AAAA-AAAA)'!O135+'€13-xxxx(AAAA-AAAA)'!O135+'€14-xxxx(AAAA-AAAA)'!O135+'€15-xxxx(AAAA-AAAA)'!O135+'€16-xxxx(AAAA-AAAA)'!O135+'€17-xxxx(AAAA-AAAA)'!O135+'€18-xxxx(AAAA-AAAA)'!O135+'€19-xxxx(AAAA-AAAA)'!O135+'€20-xxxx(AAAA-AAAA)'!O135</f>
        <v>0</v>
      </c>
      <c r="W135" s="221">
        <f>'EnC1_2017-22_DEAL_ONF_Animation'!P135+'EnC2_2018-22_FEDER_ONF_Conserv'!P135+'EnC3_2019-21_OFB-DEAL_ONF_Coli'!P135+'EnC4_2018-20_MTE_ONF_MIGBio'!P135+'EnC5_2020_DEAL_Titè_IPA Desira'!P135+'Sol1_2018_DEAL_ONF_Lutte IC DSD'!P135+'Sol2_2019_DEAL_ONF_Lutte IC'!P135+'€8-xxxx(AAAA-AAAA)'!P135+'€9-xxxx(AAAA-AAAA)'!P135+'€10-xxxx(AAAA-AAAA)'!P135+'€11-xxxx(AAAA-AAAA)'!P135+'€12-xxxx(AAAA-AAAA)'!P135+'€13-xxxx(AAAA-AAAA)'!P135+'€14-xxxx(AAAA-AAAA)'!P135+'€15-xxxx(AAAA-AAAA)'!P135+'€16-xxxx(AAAA-AAAA)'!P135+'€17-xxxx(AAAA-AAAA)'!P135+'€18-xxxx(AAAA-AAAA)'!P135+'€19-xxxx(AAAA-AAAA)'!P135+'€20-xxxx(AAAA-AAAA)'!P135</f>
        <v>0</v>
      </c>
      <c r="X135" s="221">
        <f>'EnC1_2017-22_DEAL_ONF_Animation'!Q135+'EnC2_2018-22_FEDER_ONF_Conserv'!Q135+'EnC3_2019-21_OFB-DEAL_ONF_Coli'!Q135+'EnC4_2018-20_MTE_ONF_MIGBio'!Q135+'EnC5_2020_DEAL_Titè_IPA Desira'!Q135+'Sol1_2018_DEAL_ONF_Lutte IC DSD'!Q135+'Sol2_2019_DEAL_ONF_Lutte IC'!Q135+'€8-xxxx(AAAA-AAAA)'!Q135+'€9-xxxx(AAAA-AAAA)'!Q135+'€10-xxxx(AAAA-AAAA)'!Q135+'€11-xxxx(AAAA-AAAA)'!Q135+'€12-xxxx(AAAA-AAAA)'!Q135+'€13-xxxx(AAAA-AAAA)'!Q135+'€14-xxxx(AAAA-AAAA)'!Q135+'€15-xxxx(AAAA-AAAA)'!Q135+'€16-xxxx(AAAA-AAAA)'!Q135+'€17-xxxx(AAAA-AAAA)'!Q135+'€18-xxxx(AAAA-AAAA)'!Q135+'€19-xxxx(AAAA-AAAA)'!Q135+'€20-xxxx(AAAA-AAAA)'!Q135</f>
        <v>0</v>
      </c>
      <c r="Y135" s="221">
        <f>'EnC1_2017-22_DEAL_ONF_Animation'!R135+'EnC2_2018-22_FEDER_ONF_Conserv'!R135+'EnC3_2019-21_OFB-DEAL_ONF_Coli'!R135+'EnC4_2018-20_MTE_ONF_MIGBio'!R135+'EnC5_2020_DEAL_Titè_IPA Desira'!R135+'Sol1_2018_DEAL_ONF_Lutte IC DSD'!R135+'Sol2_2019_DEAL_ONF_Lutte IC'!R135+'€8-xxxx(AAAA-AAAA)'!R135+'€9-xxxx(AAAA-AAAA)'!R135+'€10-xxxx(AAAA-AAAA)'!R135+'€11-xxxx(AAAA-AAAA)'!R135+'€12-xxxx(AAAA-AAAA)'!R135+'€13-xxxx(AAAA-AAAA)'!R135+'€14-xxxx(AAAA-AAAA)'!R135+'€15-xxxx(AAAA-AAAA)'!R135+'€16-xxxx(AAAA-AAAA)'!R135+'€17-xxxx(AAAA-AAAA)'!R135+'€18-xxxx(AAAA-AAAA)'!R135+'€19-xxxx(AAAA-AAAA)'!R135+'€20-xxxx(AAAA-AAAA)'!R135</f>
        <v>0</v>
      </c>
      <c r="Z135" s="223">
        <f>'EnC1_2017-22_DEAL_ONF_Animation'!S135+'EnC2_2018-22_FEDER_ONF_Conserv'!S135+'EnC3_2019-21_OFB-DEAL_ONF_Coli'!S135+'EnC4_2018-20_MTE_ONF_MIGBio'!S135+'EnC5_2020_DEAL_Titè_IPA Desira'!S135+'Sol1_2018_DEAL_ONF_Lutte IC DSD'!S135+'Sol2_2019_DEAL_ONF_Lutte IC'!S135+'€8-xxxx(AAAA-AAAA)'!S135+'€9-xxxx(AAAA-AAAA)'!S135+'€10-xxxx(AAAA-AAAA)'!S135+'€11-xxxx(AAAA-AAAA)'!S135+'€12-xxxx(AAAA-AAAA)'!S135+'€13-xxxx(AAAA-AAAA)'!S135+'€14-xxxx(AAAA-AAAA)'!S135+'€15-xxxx(AAAA-AAAA)'!S135+'€16-xxxx(AAAA-AAAA)'!S135+'€17-xxxx(AAAA-AAAA)'!S135+'€18-xxxx(AAAA-AAAA)'!S135+'€19-xxxx(AAAA-AAAA)'!S135+'€20-xxxx(AAAA-AAAA)'!S135</f>
        <v>0</v>
      </c>
      <c r="AA135" s="625">
        <f>'EnC1_2017-22_DEAL_ONF_Animation'!T135+'EnC2_2018-22_FEDER_ONF_Conserv'!T135+'EnC3_2019-21_OFB-DEAL_ONF_Coli'!T135+'EnC4_2018-20_MTE_ONF_MIGBio'!T135+'EnC5_2020_DEAL_Titè_IPA Desira'!T135+'Sol1_2018_DEAL_ONF_Lutte IC DSD'!T135+'Sol2_2019_DEAL_ONF_Lutte IC'!T135+'€8-xxxx(AAAA-AAAA)'!T135+'€9-xxxx(AAAA-AAAA)'!T135+'€10-xxxx(AAAA-AAAA)'!T135+'€11-xxxx(AAAA-AAAA)'!T135+'€12-xxxx(AAAA-AAAA)'!T135+'€13-xxxx(AAAA-AAAA)'!T135+'€14-xxxx(AAAA-AAAA)'!T135+'€15-xxxx(AAAA-AAAA)'!T135+'€16-xxxx(AAAA-AAAA)'!T135+'€17-xxxx(AAAA-AAAA)'!T135+'€18-xxxx(AAAA-AAAA)'!T135+'€19-xxxx(AAAA-AAAA)'!T135+'€20-xxxx(AAAA-AAAA)'!T135</f>
        <v>-310</v>
      </c>
      <c r="AB135" s="626">
        <f>'EnC1_2017-22_DEAL_ONF_Animation'!U135+'EnC2_2018-22_FEDER_ONF_Conserv'!U135+'EnC3_2019-21_OFB-DEAL_ONF_Coli'!U135+'EnC4_2018-20_MTE_ONF_MIGBio'!U135+'EnC5_2020_DEAL_Titè_IPA Desira'!U135+'Sol1_2018_DEAL_ONF_Lutte IC DSD'!U135+'Sol2_2019_DEAL_ONF_Lutte IC'!U135+'€8-xxxx(AAAA-AAAA)'!U135+'€9-xxxx(AAAA-AAAA)'!U135+'€10-xxxx(AAAA-AAAA)'!U135+'€11-xxxx(AAAA-AAAA)'!U135+'€12-xxxx(AAAA-AAAA)'!U135+'€13-xxxx(AAAA-AAAA)'!U135+'€14-xxxx(AAAA-AAAA)'!U135+'€15-xxxx(AAAA-AAAA)'!U135+'€16-xxxx(AAAA-AAAA)'!U135+'€17-xxxx(AAAA-AAAA)'!U135+'€18-xxxx(AAAA-AAAA)'!U135+'€19-xxxx(AAAA-AAAA)'!U135+'€20-xxxx(AAAA-AAAA)'!U135</f>
        <v>-62</v>
      </c>
      <c r="AC135" s="644">
        <f>'EnC1_2017-22_DEAL_ONF_Animation'!V135+'EnC2_2018-22_FEDER_ONF_Conserv'!V135+'EnC3_2019-21_OFB-DEAL_ONF_Coli'!V135+'EnC4_2018-20_MTE_ONF_MIGBio'!V135+'EnC5_2020_DEAL_Titè_IPA Desira'!V135+'Sol1_2018_DEAL_ONF_Lutte IC DSD'!V135+'Sol2_2019_DEAL_ONF_Lutte IC'!V135+'€8-xxxx(AAAA-AAAA)'!V135+'€9-xxxx(AAAA-AAAA)'!V135+'€10-xxxx(AAAA-AAAA)'!V135+'€11-xxxx(AAAA-AAAA)'!V135+'€12-xxxx(AAAA-AAAA)'!V135+'€13-xxxx(AAAA-AAAA)'!V135+'€14-xxxx(AAAA-AAAA)'!V135+'€15-xxxx(AAAA-AAAA)'!V135+'€16-xxxx(AAAA-AAAA)'!V135+'€17-xxxx(AAAA-AAAA)'!V135+'€18-xxxx(AAAA-AAAA)'!V135+'€19-xxxx(AAAA-AAAA)'!V135+'€20-xxxx(AAAA-AAAA)'!V135</f>
        <v>-62</v>
      </c>
      <c r="AD135" s="644">
        <f>'EnC1_2017-22_DEAL_ONF_Animation'!W135+'EnC2_2018-22_FEDER_ONF_Conserv'!W135+'EnC3_2019-21_OFB-DEAL_ONF_Coli'!W135+'EnC4_2018-20_MTE_ONF_MIGBio'!W135+'EnC5_2020_DEAL_Titè_IPA Desira'!W135+'Sol1_2018_DEAL_ONF_Lutte IC DSD'!W135+'Sol2_2019_DEAL_ONF_Lutte IC'!W135+'€8-xxxx(AAAA-AAAA)'!W135+'€9-xxxx(AAAA-AAAA)'!W135+'€10-xxxx(AAAA-AAAA)'!W135+'€11-xxxx(AAAA-AAAA)'!W135+'€12-xxxx(AAAA-AAAA)'!W135+'€13-xxxx(AAAA-AAAA)'!W135+'€14-xxxx(AAAA-AAAA)'!W135+'€15-xxxx(AAAA-AAAA)'!W135+'€16-xxxx(AAAA-AAAA)'!W135+'€17-xxxx(AAAA-AAAA)'!W135+'€18-xxxx(AAAA-AAAA)'!W135+'€19-xxxx(AAAA-AAAA)'!W135+'€20-xxxx(AAAA-AAAA)'!W135</f>
        <v>-62</v>
      </c>
      <c r="AE135" s="644">
        <f>'EnC1_2017-22_DEAL_ONF_Animation'!X135+'EnC2_2018-22_FEDER_ONF_Conserv'!X135+'EnC3_2019-21_OFB-DEAL_ONF_Coli'!X135+'EnC4_2018-20_MTE_ONF_MIGBio'!X135+'EnC5_2020_DEAL_Titè_IPA Desira'!X135+'Sol1_2018_DEAL_ONF_Lutte IC DSD'!X135+'Sol2_2019_DEAL_ONF_Lutte IC'!X135+'€8-xxxx(AAAA-AAAA)'!X135+'€9-xxxx(AAAA-AAAA)'!X135+'€10-xxxx(AAAA-AAAA)'!X135+'€11-xxxx(AAAA-AAAA)'!X135+'€12-xxxx(AAAA-AAAA)'!X135+'€13-xxxx(AAAA-AAAA)'!X135+'€14-xxxx(AAAA-AAAA)'!X135+'€15-xxxx(AAAA-AAAA)'!X135+'€16-xxxx(AAAA-AAAA)'!X135+'€17-xxxx(AAAA-AAAA)'!X135+'€18-xxxx(AAAA-AAAA)'!X135+'€19-xxxx(AAAA-AAAA)'!X135+'€20-xxxx(AAAA-AAAA)'!X135</f>
        <v>-62</v>
      </c>
      <c r="AF135" s="645">
        <f>'EnC1_2017-22_DEAL_ONF_Animation'!Y135+'EnC2_2018-22_FEDER_ONF_Conserv'!Y135+'EnC3_2019-21_OFB-DEAL_ONF_Coli'!Y135+'EnC4_2018-20_MTE_ONF_MIGBio'!Y135+'EnC5_2020_DEAL_Titè_IPA Desira'!Y135+'Sol1_2018_DEAL_ONF_Lutte IC DSD'!Y135+'Sol2_2019_DEAL_ONF_Lutte IC'!Y135+'€8-xxxx(AAAA-AAAA)'!Y135+'€9-xxxx(AAAA-AAAA)'!Y135+'€10-xxxx(AAAA-AAAA)'!Y135+'€11-xxxx(AAAA-AAAA)'!Y135+'€12-xxxx(AAAA-AAAA)'!Y135+'€13-xxxx(AAAA-AAAA)'!Y135+'€14-xxxx(AAAA-AAAA)'!Y135+'€15-xxxx(AAAA-AAAA)'!Y135+'€16-xxxx(AAAA-AAAA)'!Y135+'€17-xxxx(AAAA-AAAA)'!Y135+'€18-xxxx(AAAA-AAAA)'!Y135+'€19-xxxx(AAAA-AAAA)'!Y135+'€20-xxxx(AAAA-AAAA)'!Y135</f>
        <v>-62</v>
      </c>
      <c r="AG135" s="629">
        <f t="shared" si="103"/>
        <v>310</v>
      </c>
      <c r="AH135" s="630">
        <f t="shared" si="104"/>
        <v>62</v>
      </c>
      <c r="AI135" s="646">
        <f t="shared" si="105"/>
        <v>62</v>
      </c>
      <c r="AJ135" s="646">
        <f t="shared" si="106"/>
        <v>62</v>
      </c>
      <c r="AK135" s="646">
        <f t="shared" si="107"/>
        <v>62</v>
      </c>
      <c r="AL135" s="647">
        <f t="shared" si="108"/>
        <v>62</v>
      </c>
      <c r="AM135" s="632">
        <f t="shared" si="109"/>
        <v>0</v>
      </c>
      <c r="AN135" s="687">
        <f t="shared" si="110"/>
        <v>0</v>
      </c>
      <c r="AO135" s="646">
        <f t="shared" si="111"/>
        <v>0</v>
      </c>
      <c r="AP135" s="646">
        <f t="shared" si="112"/>
        <v>0</v>
      </c>
      <c r="AQ135" s="646">
        <f t="shared" si="113"/>
        <v>0</v>
      </c>
      <c r="AR135" s="648">
        <f t="shared" si="114"/>
        <v>0</v>
      </c>
      <c r="AS135" s="270"/>
      <c r="AT135" s="28"/>
      <c r="AU135" s="28"/>
    </row>
    <row r="136" spans="1:47" s="38" customFormat="1" ht="14">
      <c r="A136" s="26"/>
      <c r="B136" s="1116"/>
      <c r="C136" s="1231"/>
      <c r="D136" s="1119" t="s">
        <v>49</v>
      </c>
      <c r="E136" s="1122" t="s">
        <v>89</v>
      </c>
      <c r="F136" s="1156">
        <v>2</v>
      </c>
      <c r="G136" s="496" t="s">
        <v>106</v>
      </c>
      <c r="H136" s="157">
        <f>27500/2/2</f>
        <v>6875</v>
      </c>
      <c r="I136" s="158">
        <f>27500/2/2/5</f>
        <v>1375</v>
      </c>
      <c r="J136" s="169">
        <f>27500/2/2/5</f>
        <v>1375</v>
      </c>
      <c r="K136" s="169">
        <f>27500/2/2/5</f>
        <v>1375</v>
      </c>
      <c r="L136" s="169">
        <f>27500/2/2/5</f>
        <v>1375</v>
      </c>
      <c r="M136" s="499">
        <f>27500/2/2/5</f>
        <v>1375</v>
      </c>
      <c r="N136" s="496" t="s">
        <v>106</v>
      </c>
      <c r="O136" s="206">
        <f>'EnC1_2017-22_DEAL_ONF_Animation'!H136+'EnC2_2018-22_FEDER_ONF_Conserv'!H136+'EnC3_2019-21_OFB-DEAL_ONF_Coli'!H136+'EnC4_2018-20_MTE_ONF_MIGBio'!H136+'EnC5_2020_DEAL_Titè_IPA Desira'!H136+'Sol1_2018_DEAL_ONF_Lutte IC DSD'!H136+'Sol2_2019_DEAL_ONF_Lutte IC'!H136+'€8-xxxx(AAAA-AAAA)'!H136+'€9-xxxx(AAAA-AAAA)'!H136+'€10-xxxx(AAAA-AAAA)'!H136+'€11-xxxx(AAAA-AAAA)'!H136+'€12-xxxx(AAAA-AAAA)'!H136+'€13-xxxx(AAAA-AAAA)'!H136+'€14-xxxx(AAAA-AAAA)'!H136+'€15-xxxx(AAAA-AAAA)'!H136+'€16-xxxx(AAAA-AAAA)'!H136+'€17-xxxx(AAAA-AAAA)'!H136+'€18-xxxx(AAAA-AAAA)'!H136+'€19-xxxx(AAAA-AAAA)'!H136+'€20-xxxx(AAAA-AAAA)'!H136</f>
        <v>0</v>
      </c>
      <c r="P136" s="207">
        <f>'EnC1_2017-22_DEAL_ONF_Animation'!I136+'EnC2_2018-22_FEDER_ONF_Conserv'!I136+'EnC3_2019-21_OFB-DEAL_ONF_Coli'!I136+'EnC4_2018-20_MTE_ONF_MIGBio'!I136+'EnC5_2020_DEAL_Titè_IPA Desira'!I136+'Sol1_2018_DEAL_ONF_Lutte IC DSD'!I136+'Sol2_2019_DEAL_ONF_Lutte IC'!I136+'€8-xxxx(AAAA-AAAA)'!I136+'€9-xxxx(AAAA-AAAA)'!I136+'€10-xxxx(AAAA-AAAA)'!I136+'€11-xxxx(AAAA-AAAA)'!I136+'€12-xxxx(AAAA-AAAA)'!I136+'€13-xxxx(AAAA-AAAA)'!I136+'€14-xxxx(AAAA-AAAA)'!I136+'€15-xxxx(AAAA-AAAA)'!I136+'€16-xxxx(AAAA-AAAA)'!I136+'€17-xxxx(AAAA-AAAA)'!I136+'€18-xxxx(AAAA-AAAA)'!I136+'€19-xxxx(AAAA-AAAA)'!I136+'€20-xxxx(AAAA-AAAA)'!I136</f>
        <v>0</v>
      </c>
      <c r="Q136" s="215">
        <f>'EnC1_2017-22_DEAL_ONF_Animation'!J136+'EnC2_2018-22_FEDER_ONF_Conserv'!J136+'EnC3_2019-21_OFB-DEAL_ONF_Coli'!J136+'EnC4_2018-20_MTE_ONF_MIGBio'!J136+'EnC5_2020_DEAL_Titè_IPA Desira'!J136+'Sol1_2018_DEAL_ONF_Lutte IC DSD'!J136+'Sol2_2019_DEAL_ONF_Lutte IC'!J136+'€8-xxxx(AAAA-AAAA)'!J136+'€9-xxxx(AAAA-AAAA)'!J136+'€10-xxxx(AAAA-AAAA)'!J136+'€11-xxxx(AAAA-AAAA)'!J136+'€12-xxxx(AAAA-AAAA)'!J136+'€13-xxxx(AAAA-AAAA)'!J136+'€14-xxxx(AAAA-AAAA)'!J136+'€15-xxxx(AAAA-AAAA)'!J136+'€16-xxxx(AAAA-AAAA)'!J136+'€17-xxxx(AAAA-AAAA)'!J136+'€18-xxxx(AAAA-AAAA)'!J136+'€19-xxxx(AAAA-AAAA)'!J136+'€20-xxxx(AAAA-AAAA)'!J136</f>
        <v>0</v>
      </c>
      <c r="R136" s="215">
        <f>'EnC1_2017-22_DEAL_ONF_Animation'!K136+'EnC2_2018-22_FEDER_ONF_Conserv'!K136+'EnC3_2019-21_OFB-DEAL_ONF_Coli'!K136+'EnC4_2018-20_MTE_ONF_MIGBio'!K136+'EnC5_2020_DEAL_Titè_IPA Desira'!K136+'Sol1_2018_DEAL_ONF_Lutte IC DSD'!K136+'Sol2_2019_DEAL_ONF_Lutte IC'!K136+'€8-xxxx(AAAA-AAAA)'!K136+'€9-xxxx(AAAA-AAAA)'!K136+'€10-xxxx(AAAA-AAAA)'!K136+'€11-xxxx(AAAA-AAAA)'!K136+'€12-xxxx(AAAA-AAAA)'!K136+'€13-xxxx(AAAA-AAAA)'!K136+'€14-xxxx(AAAA-AAAA)'!K136+'€15-xxxx(AAAA-AAAA)'!K136+'€16-xxxx(AAAA-AAAA)'!K136+'€17-xxxx(AAAA-AAAA)'!K136+'€18-xxxx(AAAA-AAAA)'!K136+'€19-xxxx(AAAA-AAAA)'!K136+'€20-xxxx(AAAA-AAAA)'!K136</f>
        <v>0</v>
      </c>
      <c r="S136" s="215">
        <f>'EnC1_2017-22_DEAL_ONF_Animation'!L136+'EnC2_2018-22_FEDER_ONF_Conserv'!L136+'EnC3_2019-21_OFB-DEAL_ONF_Coli'!L136+'EnC4_2018-20_MTE_ONF_MIGBio'!L136+'EnC5_2020_DEAL_Titè_IPA Desira'!L136+'Sol1_2018_DEAL_ONF_Lutte IC DSD'!L136+'Sol2_2019_DEAL_ONF_Lutte IC'!L136+'€8-xxxx(AAAA-AAAA)'!L136+'€9-xxxx(AAAA-AAAA)'!L136+'€10-xxxx(AAAA-AAAA)'!L136+'€11-xxxx(AAAA-AAAA)'!L136+'€12-xxxx(AAAA-AAAA)'!L136+'€13-xxxx(AAAA-AAAA)'!L136+'€14-xxxx(AAAA-AAAA)'!L136+'€15-xxxx(AAAA-AAAA)'!L136+'€16-xxxx(AAAA-AAAA)'!L136+'€17-xxxx(AAAA-AAAA)'!L136+'€18-xxxx(AAAA-AAAA)'!L136+'€19-xxxx(AAAA-AAAA)'!L136+'€20-xxxx(AAAA-AAAA)'!L136</f>
        <v>0</v>
      </c>
      <c r="T136" s="216">
        <f>'EnC1_2017-22_DEAL_ONF_Animation'!M136+'EnC2_2018-22_FEDER_ONF_Conserv'!M136+'EnC3_2019-21_OFB-DEAL_ONF_Coli'!M136+'EnC4_2018-20_MTE_ONF_MIGBio'!M136+'EnC5_2020_DEAL_Titè_IPA Desira'!M136+'Sol1_2018_DEAL_ONF_Lutte IC DSD'!M136+'Sol2_2019_DEAL_ONF_Lutte IC'!M136+'€8-xxxx(AAAA-AAAA)'!M136+'€9-xxxx(AAAA-AAAA)'!M136+'€10-xxxx(AAAA-AAAA)'!M136+'€11-xxxx(AAAA-AAAA)'!M136+'€12-xxxx(AAAA-AAAA)'!M136+'€13-xxxx(AAAA-AAAA)'!M136+'€14-xxxx(AAAA-AAAA)'!M136+'€15-xxxx(AAAA-AAAA)'!M136+'€16-xxxx(AAAA-AAAA)'!M136+'€17-xxxx(AAAA-AAAA)'!M136+'€18-xxxx(AAAA-AAAA)'!M136+'€19-xxxx(AAAA-AAAA)'!M136+'€20-xxxx(AAAA-AAAA)'!M136</f>
        <v>0</v>
      </c>
      <c r="U136" s="206">
        <f>'EnC1_2017-22_DEAL_ONF_Animation'!N136+'EnC2_2018-22_FEDER_ONF_Conserv'!N136+'EnC3_2019-21_OFB-DEAL_ONF_Coli'!N136+'EnC4_2018-20_MTE_ONF_MIGBio'!N136+'EnC5_2020_DEAL_Titè_IPA Desira'!N136+'Sol1_2018_DEAL_ONF_Lutte IC DSD'!N136+'Sol2_2019_DEAL_ONF_Lutte IC'!N136+'€8-xxxx(AAAA-AAAA)'!N136+'€9-xxxx(AAAA-AAAA)'!N136+'€10-xxxx(AAAA-AAAA)'!N136+'€11-xxxx(AAAA-AAAA)'!N136+'€12-xxxx(AAAA-AAAA)'!N136+'€13-xxxx(AAAA-AAAA)'!N136+'€14-xxxx(AAAA-AAAA)'!N136+'€15-xxxx(AAAA-AAAA)'!N136+'€16-xxxx(AAAA-AAAA)'!N136+'€17-xxxx(AAAA-AAAA)'!N136+'€18-xxxx(AAAA-AAAA)'!N136+'€19-xxxx(AAAA-AAAA)'!N136+'€20-xxxx(AAAA-AAAA)'!N136</f>
        <v>0</v>
      </c>
      <c r="V136" s="207">
        <f>'EnC1_2017-22_DEAL_ONF_Animation'!O136+'EnC2_2018-22_FEDER_ONF_Conserv'!O136+'EnC3_2019-21_OFB-DEAL_ONF_Coli'!O136+'EnC4_2018-20_MTE_ONF_MIGBio'!O136+'EnC5_2020_DEAL_Titè_IPA Desira'!O136+'Sol1_2018_DEAL_ONF_Lutte IC DSD'!O136+'Sol2_2019_DEAL_ONF_Lutte IC'!O136+'€8-xxxx(AAAA-AAAA)'!O136+'€9-xxxx(AAAA-AAAA)'!O136+'€10-xxxx(AAAA-AAAA)'!O136+'€11-xxxx(AAAA-AAAA)'!O136+'€12-xxxx(AAAA-AAAA)'!O136+'€13-xxxx(AAAA-AAAA)'!O136+'€14-xxxx(AAAA-AAAA)'!O136+'€15-xxxx(AAAA-AAAA)'!O136+'€16-xxxx(AAAA-AAAA)'!O136+'€17-xxxx(AAAA-AAAA)'!O136+'€18-xxxx(AAAA-AAAA)'!O136+'€19-xxxx(AAAA-AAAA)'!O136+'€20-xxxx(AAAA-AAAA)'!O136</f>
        <v>0</v>
      </c>
      <c r="W136" s="215">
        <f>'EnC1_2017-22_DEAL_ONF_Animation'!P136+'EnC2_2018-22_FEDER_ONF_Conserv'!P136+'EnC3_2019-21_OFB-DEAL_ONF_Coli'!P136+'EnC4_2018-20_MTE_ONF_MIGBio'!P136+'EnC5_2020_DEAL_Titè_IPA Desira'!P136+'Sol1_2018_DEAL_ONF_Lutte IC DSD'!P136+'Sol2_2019_DEAL_ONF_Lutte IC'!P136+'€8-xxxx(AAAA-AAAA)'!P136+'€9-xxxx(AAAA-AAAA)'!P136+'€10-xxxx(AAAA-AAAA)'!P136+'€11-xxxx(AAAA-AAAA)'!P136+'€12-xxxx(AAAA-AAAA)'!P136+'€13-xxxx(AAAA-AAAA)'!P136+'€14-xxxx(AAAA-AAAA)'!P136+'€15-xxxx(AAAA-AAAA)'!P136+'€16-xxxx(AAAA-AAAA)'!P136+'€17-xxxx(AAAA-AAAA)'!P136+'€18-xxxx(AAAA-AAAA)'!P136+'€19-xxxx(AAAA-AAAA)'!P136+'€20-xxxx(AAAA-AAAA)'!P136</f>
        <v>0</v>
      </c>
      <c r="X136" s="215">
        <f>'EnC1_2017-22_DEAL_ONF_Animation'!Q136+'EnC2_2018-22_FEDER_ONF_Conserv'!Q136+'EnC3_2019-21_OFB-DEAL_ONF_Coli'!Q136+'EnC4_2018-20_MTE_ONF_MIGBio'!Q136+'EnC5_2020_DEAL_Titè_IPA Desira'!Q136+'Sol1_2018_DEAL_ONF_Lutte IC DSD'!Q136+'Sol2_2019_DEAL_ONF_Lutte IC'!Q136+'€8-xxxx(AAAA-AAAA)'!Q136+'€9-xxxx(AAAA-AAAA)'!Q136+'€10-xxxx(AAAA-AAAA)'!Q136+'€11-xxxx(AAAA-AAAA)'!Q136+'€12-xxxx(AAAA-AAAA)'!Q136+'€13-xxxx(AAAA-AAAA)'!Q136+'€14-xxxx(AAAA-AAAA)'!Q136+'€15-xxxx(AAAA-AAAA)'!Q136+'€16-xxxx(AAAA-AAAA)'!Q136+'€17-xxxx(AAAA-AAAA)'!Q136+'€18-xxxx(AAAA-AAAA)'!Q136+'€19-xxxx(AAAA-AAAA)'!Q136+'€20-xxxx(AAAA-AAAA)'!Q136</f>
        <v>0</v>
      </c>
      <c r="Y136" s="215">
        <f>'EnC1_2017-22_DEAL_ONF_Animation'!R136+'EnC2_2018-22_FEDER_ONF_Conserv'!R136+'EnC3_2019-21_OFB-DEAL_ONF_Coli'!R136+'EnC4_2018-20_MTE_ONF_MIGBio'!R136+'EnC5_2020_DEAL_Titè_IPA Desira'!R136+'Sol1_2018_DEAL_ONF_Lutte IC DSD'!R136+'Sol2_2019_DEAL_ONF_Lutte IC'!R136+'€8-xxxx(AAAA-AAAA)'!R136+'€9-xxxx(AAAA-AAAA)'!R136+'€10-xxxx(AAAA-AAAA)'!R136+'€11-xxxx(AAAA-AAAA)'!R136+'€12-xxxx(AAAA-AAAA)'!R136+'€13-xxxx(AAAA-AAAA)'!R136+'€14-xxxx(AAAA-AAAA)'!R136+'€15-xxxx(AAAA-AAAA)'!R136+'€16-xxxx(AAAA-AAAA)'!R136+'€17-xxxx(AAAA-AAAA)'!R136+'€18-xxxx(AAAA-AAAA)'!R136+'€19-xxxx(AAAA-AAAA)'!R136+'€20-xxxx(AAAA-AAAA)'!R136</f>
        <v>0</v>
      </c>
      <c r="Z136" s="217">
        <f>'EnC1_2017-22_DEAL_ONF_Animation'!S136+'EnC2_2018-22_FEDER_ONF_Conserv'!S136+'EnC3_2019-21_OFB-DEAL_ONF_Coli'!S136+'EnC4_2018-20_MTE_ONF_MIGBio'!S136+'EnC5_2020_DEAL_Titè_IPA Desira'!S136+'Sol1_2018_DEAL_ONF_Lutte IC DSD'!S136+'Sol2_2019_DEAL_ONF_Lutte IC'!S136+'€8-xxxx(AAAA-AAAA)'!S136+'€9-xxxx(AAAA-AAAA)'!S136+'€10-xxxx(AAAA-AAAA)'!S136+'€11-xxxx(AAAA-AAAA)'!S136+'€12-xxxx(AAAA-AAAA)'!S136+'€13-xxxx(AAAA-AAAA)'!S136+'€14-xxxx(AAAA-AAAA)'!S136+'€15-xxxx(AAAA-AAAA)'!S136+'€16-xxxx(AAAA-AAAA)'!S136+'€17-xxxx(AAAA-AAAA)'!S136+'€18-xxxx(AAAA-AAAA)'!S136+'€19-xxxx(AAAA-AAAA)'!S136+'€20-xxxx(AAAA-AAAA)'!S136</f>
        <v>0</v>
      </c>
      <c r="AA136" s="609">
        <f>'EnC1_2017-22_DEAL_ONF_Animation'!T136+'EnC2_2018-22_FEDER_ONF_Conserv'!T136+'EnC3_2019-21_OFB-DEAL_ONF_Coli'!T136+'EnC4_2018-20_MTE_ONF_MIGBio'!T136+'EnC5_2020_DEAL_Titè_IPA Desira'!T136+'Sol1_2018_DEAL_ONF_Lutte IC DSD'!T136+'Sol2_2019_DEAL_ONF_Lutte IC'!T136+'€8-xxxx(AAAA-AAAA)'!T136+'€9-xxxx(AAAA-AAAA)'!T136+'€10-xxxx(AAAA-AAAA)'!T136+'€11-xxxx(AAAA-AAAA)'!T136+'€12-xxxx(AAAA-AAAA)'!T136+'€13-xxxx(AAAA-AAAA)'!T136+'€14-xxxx(AAAA-AAAA)'!T136+'€15-xxxx(AAAA-AAAA)'!T136+'€16-xxxx(AAAA-AAAA)'!T136+'€17-xxxx(AAAA-AAAA)'!T136+'€18-xxxx(AAAA-AAAA)'!T136+'€19-xxxx(AAAA-AAAA)'!T136+'€20-xxxx(AAAA-AAAA)'!T136</f>
        <v>0</v>
      </c>
      <c r="AB136" s="610">
        <f>'EnC1_2017-22_DEAL_ONF_Animation'!U136+'EnC2_2018-22_FEDER_ONF_Conserv'!U136+'EnC3_2019-21_OFB-DEAL_ONF_Coli'!U136+'EnC4_2018-20_MTE_ONF_MIGBio'!U136+'EnC5_2020_DEAL_Titè_IPA Desira'!U136+'Sol1_2018_DEAL_ONF_Lutte IC DSD'!U136+'Sol2_2019_DEAL_ONF_Lutte IC'!U136+'€8-xxxx(AAAA-AAAA)'!U136+'€9-xxxx(AAAA-AAAA)'!U136+'€10-xxxx(AAAA-AAAA)'!U136+'€11-xxxx(AAAA-AAAA)'!U136+'€12-xxxx(AAAA-AAAA)'!U136+'€13-xxxx(AAAA-AAAA)'!U136+'€14-xxxx(AAAA-AAAA)'!U136+'€15-xxxx(AAAA-AAAA)'!U136+'€16-xxxx(AAAA-AAAA)'!U136+'€17-xxxx(AAAA-AAAA)'!U136+'€18-xxxx(AAAA-AAAA)'!U136+'€19-xxxx(AAAA-AAAA)'!U136+'€20-xxxx(AAAA-AAAA)'!U136</f>
        <v>0</v>
      </c>
      <c r="AC136" s="634">
        <f>'EnC1_2017-22_DEAL_ONF_Animation'!V136+'EnC2_2018-22_FEDER_ONF_Conserv'!V136+'EnC3_2019-21_OFB-DEAL_ONF_Coli'!V136+'EnC4_2018-20_MTE_ONF_MIGBio'!V136+'EnC5_2020_DEAL_Titè_IPA Desira'!V136+'Sol1_2018_DEAL_ONF_Lutte IC DSD'!V136+'Sol2_2019_DEAL_ONF_Lutte IC'!V136+'€8-xxxx(AAAA-AAAA)'!V136+'€9-xxxx(AAAA-AAAA)'!V136+'€10-xxxx(AAAA-AAAA)'!V136+'€11-xxxx(AAAA-AAAA)'!V136+'€12-xxxx(AAAA-AAAA)'!V136+'€13-xxxx(AAAA-AAAA)'!V136+'€14-xxxx(AAAA-AAAA)'!V136+'€15-xxxx(AAAA-AAAA)'!V136+'€16-xxxx(AAAA-AAAA)'!V136+'€17-xxxx(AAAA-AAAA)'!V136+'€18-xxxx(AAAA-AAAA)'!V136+'€19-xxxx(AAAA-AAAA)'!V136+'€20-xxxx(AAAA-AAAA)'!V136</f>
        <v>0</v>
      </c>
      <c r="AD136" s="634">
        <f>'EnC1_2017-22_DEAL_ONF_Animation'!W136+'EnC2_2018-22_FEDER_ONF_Conserv'!W136+'EnC3_2019-21_OFB-DEAL_ONF_Coli'!W136+'EnC4_2018-20_MTE_ONF_MIGBio'!W136+'EnC5_2020_DEAL_Titè_IPA Desira'!W136+'Sol1_2018_DEAL_ONF_Lutte IC DSD'!W136+'Sol2_2019_DEAL_ONF_Lutte IC'!W136+'€8-xxxx(AAAA-AAAA)'!W136+'€9-xxxx(AAAA-AAAA)'!W136+'€10-xxxx(AAAA-AAAA)'!W136+'€11-xxxx(AAAA-AAAA)'!W136+'€12-xxxx(AAAA-AAAA)'!W136+'€13-xxxx(AAAA-AAAA)'!W136+'€14-xxxx(AAAA-AAAA)'!W136+'€15-xxxx(AAAA-AAAA)'!W136+'€16-xxxx(AAAA-AAAA)'!W136+'€17-xxxx(AAAA-AAAA)'!W136+'€18-xxxx(AAAA-AAAA)'!W136+'€19-xxxx(AAAA-AAAA)'!W136+'€20-xxxx(AAAA-AAAA)'!W136</f>
        <v>0</v>
      </c>
      <c r="AE136" s="634">
        <f>'EnC1_2017-22_DEAL_ONF_Animation'!X136+'EnC2_2018-22_FEDER_ONF_Conserv'!X136+'EnC3_2019-21_OFB-DEAL_ONF_Coli'!X136+'EnC4_2018-20_MTE_ONF_MIGBio'!X136+'EnC5_2020_DEAL_Titè_IPA Desira'!X136+'Sol1_2018_DEAL_ONF_Lutte IC DSD'!X136+'Sol2_2019_DEAL_ONF_Lutte IC'!X136+'€8-xxxx(AAAA-AAAA)'!X136+'€9-xxxx(AAAA-AAAA)'!X136+'€10-xxxx(AAAA-AAAA)'!X136+'€11-xxxx(AAAA-AAAA)'!X136+'€12-xxxx(AAAA-AAAA)'!X136+'€13-xxxx(AAAA-AAAA)'!X136+'€14-xxxx(AAAA-AAAA)'!X136+'€15-xxxx(AAAA-AAAA)'!X136+'€16-xxxx(AAAA-AAAA)'!X136+'€17-xxxx(AAAA-AAAA)'!X136+'€18-xxxx(AAAA-AAAA)'!X136+'€19-xxxx(AAAA-AAAA)'!X136+'€20-xxxx(AAAA-AAAA)'!X136</f>
        <v>0</v>
      </c>
      <c r="AF136" s="635">
        <f>'EnC1_2017-22_DEAL_ONF_Animation'!Y136+'EnC2_2018-22_FEDER_ONF_Conserv'!Y136+'EnC3_2019-21_OFB-DEAL_ONF_Coli'!Y136+'EnC4_2018-20_MTE_ONF_MIGBio'!Y136+'EnC5_2020_DEAL_Titè_IPA Desira'!Y136+'Sol1_2018_DEAL_ONF_Lutte IC DSD'!Y136+'Sol2_2019_DEAL_ONF_Lutte IC'!Y136+'€8-xxxx(AAAA-AAAA)'!Y136+'€9-xxxx(AAAA-AAAA)'!Y136+'€10-xxxx(AAAA-AAAA)'!Y136+'€11-xxxx(AAAA-AAAA)'!Y136+'€12-xxxx(AAAA-AAAA)'!Y136+'€13-xxxx(AAAA-AAAA)'!Y136+'€14-xxxx(AAAA-AAAA)'!Y136+'€15-xxxx(AAAA-AAAA)'!Y136+'€16-xxxx(AAAA-AAAA)'!Y136+'€17-xxxx(AAAA-AAAA)'!Y136+'€18-xxxx(AAAA-AAAA)'!Y136+'€19-xxxx(AAAA-AAAA)'!Y136+'€20-xxxx(AAAA-AAAA)'!Y136</f>
        <v>0</v>
      </c>
      <c r="AG136" s="613">
        <f t="shared" si="103"/>
        <v>-6875</v>
      </c>
      <c r="AH136" s="614">
        <f t="shared" si="104"/>
        <v>-1375</v>
      </c>
      <c r="AI136" s="636">
        <f t="shared" si="105"/>
        <v>-1375</v>
      </c>
      <c r="AJ136" s="636">
        <f t="shared" si="106"/>
        <v>-1375</v>
      </c>
      <c r="AK136" s="636">
        <f t="shared" si="107"/>
        <v>-1375</v>
      </c>
      <c r="AL136" s="637">
        <f t="shared" si="108"/>
        <v>-1375</v>
      </c>
      <c r="AM136" s="615">
        <f t="shared" si="109"/>
        <v>-6875</v>
      </c>
      <c r="AN136" s="685">
        <f t="shared" si="110"/>
        <v>-1375</v>
      </c>
      <c r="AO136" s="636">
        <f t="shared" si="111"/>
        <v>-1375</v>
      </c>
      <c r="AP136" s="636">
        <f t="shared" si="112"/>
        <v>-1375</v>
      </c>
      <c r="AQ136" s="636">
        <f t="shared" si="113"/>
        <v>-1375</v>
      </c>
      <c r="AR136" s="638">
        <f t="shared" si="114"/>
        <v>-1375</v>
      </c>
      <c r="AS136" s="270"/>
      <c r="AT136" s="28"/>
      <c r="AU136" s="28"/>
    </row>
    <row r="137" spans="1:47" s="38" customFormat="1" ht="14">
      <c r="A137" s="26"/>
      <c r="B137" s="1116"/>
      <c r="C137" s="1231"/>
      <c r="D137" s="1119"/>
      <c r="E137" s="1122"/>
      <c r="F137" s="1156"/>
      <c r="G137" s="497" t="s">
        <v>108</v>
      </c>
      <c r="H137" s="161"/>
      <c r="I137" s="162"/>
      <c r="J137" s="170"/>
      <c r="K137" s="170"/>
      <c r="L137" s="170"/>
      <c r="M137" s="500"/>
      <c r="N137" s="497" t="s">
        <v>108</v>
      </c>
      <c r="O137" s="209">
        <f>'EnC1_2017-22_DEAL_ONF_Animation'!H137+'EnC2_2018-22_FEDER_ONF_Conserv'!H137+'EnC3_2019-21_OFB-DEAL_ONF_Coli'!H137+'EnC4_2018-20_MTE_ONF_MIGBio'!H137+'EnC5_2020_DEAL_Titè_IPA Desira'!H137+'Sol1_2018_DEAL_ONF_Lutte IC DSD'!H137+'Sol2_2019_DEAL_ONF_Lutte IC'!H137+'€8-xxxx(AAAA-AAAA)'!H137+'€9-xxxx(AAAA-AAAA)'!H137+'€10-xxxx(AAAA-AAAA)'!H137+'€11-xxxx(AAAA-AAAA)'!H137+'€12-xxxx(AAAA-AAAA)'!H137+'€13-xxxx(AAAA-AAAA)'!H137+'€14-xxxx(AAAA-AAAA)'!H137+'€15-xxxx(AAAA-AAAA)'!H137+'€16-xxxx(AAAA-AAAA)'!H137+'€17-xxxx(AAAA-AAAA)'!H137+'€18-xxxx(AAAA-AAAA)'!H137+'€19-xxxx(AAAA-AAAA)'!H137+'€20-xxxx(AAAA-AAAA)'!H137</f>
        <v>0</v>
      </c>
      <c r="P137" s="210">
        <f>'EnC1_2017-22_DEAL_ONF_Animation'!I137+'EnC2_2018-22_FEDER_ONF_Conserv'!I137+'EnC3_2019-21_OFB-DEAL_ONF_Coli'!I137+'EnC4_2018-20_MTE_ONF_MIGBio'!I137+'EnC5_2020_DEAL_Titè_IPA Desira'!I137+'Sol1_2018_DEAL_ONF_Lutte IC DSD'!I137+'Sol2_2019_DEAL_ONF_Lutte IC'!I137+'€8-xxxx(AAAA-AAAA)'!I137+'€9-xxxx(AAAA-AAAA)'!I137+'€10-xxxx(AAAA-AAAA)'!I137+'€11-xxxx(AAAA-AAAA)'!I137+'€12-xxxx(AAAA-AAAA)'!I137+'€13-xxxx(AAAA-AAAA)'!I137+'€14-xxxx(AAAA-AAAA)'!I137+'€15-xxxx(AAAA-AAAA)'!I137+'€16-xxxx(AAAA-AAAA)'!I137+'€17-xxxx(AAAA-AAAA)'!I137+'€18-xxxx(AAAA-AAAA)'!I137+'€19-xxxx(AAAA-AAAA)'!I137+'€20-xxxx(AAAA-AAAA)'!I137</f>
        <v>0</v>
      </c>
      <c r="Q137" s="218">
        <f>'EnC1_2017-22_DEAL_ONF_Animation'!J137+'EnC2_2018-22_FEDER_ONF_Conserv'!J137+'EnC3_2019-21_OFB-DEAL_ONF_Coli'!J137+'EnC4_2018-20_MTE_ONF_MIGBio'!J137+'EnC5_2020_DEAL_Titè_IPA Desira'!J137+'Sol1_2018_DEAL_ONF_Lutte IC DSD'!J137+'Sol2_2019_DEAL_ONF_Lutte IC'!J137+'€8-xxxx(AAAA-AAAA)'!J137+'€9-xxxx(AAAA-AAAA)'!J137+'€10-xxxx(AAAA-AAAA)'!J137+'€11-xxxx(AAAA-AAAA)'!J137+'€12-xxxx(AAAA-AAAA)'!J137+'€13-xxxx(AAAA-AAAA)'!J137+'€14-xxxx(AAAA-AAAA)'!J137+'€15-xxxx(AAAA-AAAA)'!J137+'€16-xxxx(AAAA-AAAA)'!J137+'€17-xxxx(AAAA-AAAA)'!J137+'€18-xxxx(AAAA-AAAA)'!J137+'€19-xxxx(AAAA-AAAA)'!J137+'€20-xxxx(AAAA-AAAA)'!J137</f>
        <v>0</v>
      </c>
      <c r="R137" s="218">
        <f>'EnC1_2017-22_DEAL_ONF_Animation'!K137+'EnC2_2018-22_FEDER_ONF_Conserv'!K137+'EnC3_2019-21_OFB-DEAL_ONF_Coli'!K137+'EnC4_2018-20_MTE_ONF_MIGBio'!K137+'EnC5_2020_DEAL_Titè_IPA Desira'!K137+'Sol1_2018_DEAL_ONF_Lutte IC DSD'!K137+'Sol2_2019_DEAL_ONF_Lutte IC'!K137+'€8-xxxx(AAAA-AAAA)'!K137+'€9-xxxx(AAAA-AAAA)'!K137+'€10-xxxx(AAAA-AAAA)'!K137+'€11-xxxx(AAAA-AAAA)'!K137+'€12-xxxx(AAAA-AAAA)'!K137+'€13-xxxx(AAAA-AAAA)'!K137+'€14-xxxx(AAAA-AAAA)'!K137+'€15-xxxx(AAAA-AAAA)'!K137+'€16-xxxx(AAAA-AAAA)'!K137+'€17-xxxx(AAAA-AAAA)'!K137+'€18-xxxx(AAAA-AAAA)'!K137+'€19-xxxx(AAAA-AAAA)'!K137+'€20-xxxx(AAAA-AAAA)'!K137</f>
        <v>0</v>
      </c>
      <c r="S137" s="218">
        <f>'EnC1_2017-22_DEAL_ONF_Animation'!L137+'EnC2_2018-22_FEDER_ONF_Conserv'!L137+'EnC3_2019-21_OFB-DEAL_ONF_Coli'!L137+'EnC4_2018-20_MTE_ONF_MIGBio'!L137+'EnC5_2020_DEAL_Titè_IPA Desira'!L137+'Sol1_2018_DEAL_ONF_Lutte IC DSD'!L137+'Sol2_2019_DEAL_ONF_Lutte IC'!L137+'€8-xxxx(AAAA-AAAA)'!L137+'€9-xxxx(AAAA-AAAA)'!L137+'€10-xxxx(AAAA-AAAA)'!L137+'€11-xxxx(AAAA-AAAA)'!L137+'€12-xxxx(AAAA-AAAA)'!L137+'€13-xxxx(AAAA-AAAA)'!L137+'€14-xxxx(AAAA-AAAA)'!L137+'€15-xxxx(AAAA-AAAA)'!L137+'€16-xxxx(AAAA-AAAA)'!L137+'€17-xxxx(AAAA-AAAA)'!L137+'€18-xxxx(AAAA-AAAA)'!L137+'€19-xxxx(AAAA-AAAA)'!L137+'€20-xxxx(AAAA-AAAA)'!L137</f>
        <v>0</v>
      </c>
      <c r="T137" s="219">
        <f>'EnC1_2017-22_DEAL_ONF_Animation'!M137+'EnC2_2018-22_FEDER_ONF_Conserv'!M137+'EnC3_2019-21_OFB-DEAL_ONF_Coli'!M137+'EnC4_2018-20_MTE_ONF_MIGBio'!M137+'EnC5_2020_DEAL_Titè_IPA Desira'!M137+'Sol1_2018_DEAL_ONF_Lutte IC DSD'!M137+'Sol2_2019_DEAL_ONF_Lutte IC'!M137+'€8-xxxx(AAAA-AAAA)'!M137+'€9-xxxx(AAAA-AAAA)'!M137+'€10-xxxx(AAAA-AAAA)'!M137+'€11-xxxx(AAAA-AAAA)'!M137+'€12-xxxx(AAAA-AAAA)'!M137+'€13-xxxx(AAAA-AAAA)'!M137+'€14-xxxx(AAAA-AAAA)'!M137+'€15-xxxx(AAAA-AAAA)'!M137+'€16-xxxx(AAAA-AAAA)'!M137+'€17-xxxx(AAAA-AAAA)'!M137+'€18-xxxx(AAAA-AAAA)'!M137+'€19-xxxx(AAAA-AAAA)'!M137+'€20-xxxx(AAAA-AAAA)'!M137</f>
        <v>0</v>
      </c>
      <c r="U137" s="209">
        <f>'EnC1_2017-22_DEAL_ONF_Animation'!N137+'EnC2_2018-22_FEDER_ONF_Conserv'!N137+'EnC3_2019-21_OFB-DEAL_ONF_Coli'!N137+'EnC4_2018-20_MTE_ONF_MIGBio'!N137+'EnC5_2020_DEAL_Titè_IPA Desira'!N137+'Sol1_2018_DEAL_ONF_Lutte IC DSD'!N137+'Sol2_2019_DEAL_ONF_Lutte IC'!N137+'€8-xxxx(AAAA-AAAA)'!N137+'€9-xxxx(AAAA-AAAA)'!N137+'€10-xxxx(AAAA-AAAA)'!N137+'€11-xxxx(AAAA-AAAA)'!N137+'€12-xxxx(AAAA-AAAA)'!N137+'€13-xxxx(AAAA-AAAA)'!N137+'€14-xxxx(AAAA-AAAA)'!N137+'€15-xxxx(AAAA-AAAA)'!N137+'€16-xxxx(AAAA-AAAA)'!N137+'€17-xxxx(AAAA-AAAA)'!N137+'€18-xxxx(AAAA-AAAA)'!N137+'€19-xxxx(AAAA-AAAA)'!N137+'€20-xxxx(AAAA-AAAA)'!N137</f>
        <v>0</v>
      </c>
      <c r="V137" s="210">
        <f>'EnC1_2017-22_DEAL_ONF_Animation'!O137+'EnC2_2018-22_FEDER_ONF_Conserv'!O137+'EnC3_2019-21_OFB-DEAL_ONF_Coli'!O137+'EnC4_2018-20_MTE_ONF_MIGBio'!O137+'EnC5_2020_DEAL_Titè_IPA Desira'!O137+'Sol1_2018_DEAL_ONF_Lutte IC DSD'!O137+'Sol2_2019_DEAL_ONF_Lutte IC'!O137+'€8-xxxx(AAAA-AAAA)'!O137+'€9-xxxx(AAAA-AAAA)'!O137+'€10-xxxx(AAAA-AAAA)'!O137+'€11-xxxx(AAAA-AAAA)'!O137+'€12-xxxx(AAAA-AAAA)'!O137+'€13-xxxx(AAAA-AAAA)'!O137+'€14-xxxx(AAAA-AAAA)'!O137+'€15-xxxx(AAAA-AAAA)'!O137+'€16-xxxx(AAAA-AAAA)'!O137+'€17-xxxx(AAAA-AAAA)'!O137+'€18-xxxx(AAAA-AAAA)'!O137+'€19-xxxx(AAAA-AAAA)'!O137+'€20-xxxx(AAAA-AAAA)'!O137</f>
        <v>0</v>
      </c>
      <c r="W137" s="218">
        <f>'EnC1_2017-22_DEAL_ONF_Animation'!P137+'EnC2_2018-22_FEDER_ONF_Conserv'!P137+'EnC3_2019-21_OFB-DEAL_ONF_Coli'!P137+'EnC4_2018-20_MTE_ONF_MIGBio'!P137+'EnC5_2020_DEAL_Titè_IPA Desira'!P137+'Sol1_2018_DEAL_ONF_Lutte IC DSD'!P137+'Sol2_2019_DEAL_ONF_Lutte IC'!P137+'€8-xxxx(AAAA-AAAA)'!P137+'€9-xxxx(AAAA-AAAA)'!P137+'€10-xxxx(AAAA-AAAA)'!P137+'€11-xxxx(AAAA-AAAA)'!P137+'€12-xxxx(AAAA-AAAA)'!P137+'€13-xxxx(AAAA-AAAA)'!P137+'€14-xxxx(AAAA-AAAA)'!P137+'€15-xxxx(AAAA-AAAA)'!P137+'€16-xxxx(AAAA-AAAA)'!P137+'€17-xxxx(AAAA-AAAA)'!P137+'€18-xxxx(AAAA-AAAA)'!P137+'€19-xxxx(AAAA-AAAA)'!P137+'€20-xxxx(AAAA-AAAA)'!P137</f>
        <v>0</v>
      </c>
      <c r="X137" s="218">
        <f>'EnC1_2017-22_DEAL_ONF_Animation'!Q137+'EnC2_2018-22_FEDER_ONF_Conserv'!Q137+'EnC3_2019-21_OFB-DEAL_ONF_Coli'!Q137+'EnC4_2018-20_MTE_ONF_MIGBio'!Q137+'EnC5_2020_DEAL_Titè_IPA Desira'!Q137+'Sol1_2018_DEAL_ONF_Lutte IC DSD'!Q137+'Sol2_2019_DEAL_ONF_Lutte IC'!Q137+'€8-xxxx(AAAA-AAAA)'!Q137+'€9-xxxx(AAAA-AAAA)'!Q137+'€10-xxxx(AAAA-AAAA)'!Q137+'€11-xxxx(AAAA-AAAA)'!Q137+'€12-xxxx(AAAA-AAAA)'!Q137+'€13-xxxx(AAAA-AAAA)'!Q137+'€14-xxxx(AAAA-AAAA)'!Q137+'€15-xxxx(AAAA-AAAA)'!Q137+'€16-xxxx(AAAA-AAAA)'!Q137+'€17-xxxx(AAAA-AAAA)'!Q137+'€18-xxxx(AAAA-AAAA)'!Q137+'€19-xxxx(AAAA-AAAA)'!Q137+'€20-xxxx(AAAA-AAAA)'!Q137</f>
        <v>0</v>
      </c>
      <c r="Y137" s="218">
        <f>'EnC1_2017-22_DEAL_ONF_Animation'!R137+'EnC2_2018-22_FEDER_ONF_Conserv'!R137+'EnC3_2019-21_OFB-DEAL_ONF_Coli'!R137+'EnC4_2018-20_MTE_ONF_MIGBio'!R137+'EnC5_2020_DEAL_Titè_IPA Desira'!R137+'Sol1_2018_DEAL_ONF_Lutte IC DSD'!R137+'Sol2_2019_DEAL_ONF_Lutte IC'!R137+'€8-xxxx(AAAA-AAAA)'!R137+'€9-xxxx(AAAA-AAAA)'!R137+'€10-xxxx(AAAA-AAAA)'!R137+'€11-xxxx(AAAA-AAAA)'!R137+'€12-xxxx(AAAA-AAAA)'!R137+'€13-xxxx(AAAA-AAAA)'!R137+'€14-xxxx(AAAA-AAAA)'!R137+'€15-xxxx(AAAA-AAAA)'!R137+'€16-xxxx(AAAA-AAAA)'!R137+'€17-xxxx(AAAA-AAAA)'!R137+'€18-xxxx(AAAA-AAAA)'!R137+'€19-xxxx(AAAA-AAAA)'!R137+'€20-xxxx(AAAA-AAAA)'!R137</f>
        <v>0</v>
      </c>
      <c r="Z137" s="220">
        <f>'EnC1_2017-22_DEAL_ONF_Animation'!S137+'EnC2_2018-22_FEDER_ONF_Conserv'!S137+'EnC3_2019-21_OFB-DEAL_ONF_Coli'!S137+'EnC4_2018-20_MTE_ONF_MIGBio'!S137+'EnC5_2020_DEAL_Titè_IPA Desira'!S137+'Sol1_2018_DEAL_ONF_Lutte IC DSD'!S137+'Sol2_2019_DEAL_ONF_Lutte IC'!S137+'€8-xxxx(AAAA-AAAA)'!S137+'€9-xxxx(AAAA-AAAA)'!S137+'€10-xxxx(AAAA-AAAA)'!S137+'€11-xxxx(AAAA-AAAA)'!S137+'€12-xxxx(AAAA-AAAA)'!S137+'€13-xxxx(AAAA-AAAA)'!S137+'€14-xxxx(AAAA-AAAA)'!S137+'€15-xxxx(AAAA-AAAA)'!S137+'€16-xxxx(AAAA-AAAA)'!S137+'€17-xxxx(AAAA-AAAA)'!S137+'€18-xxxx(AAAA-AAAA)'!S137+'€19-xxxx(AAAA-AAAA)'!S137+'€20-xxxx(AAAA-AAAA)'!S137</f>
        <v>0</v>
      </c>
      <c r="AA137" s="617">
        <f>'EnC1_2017-22_DEAL_ONF_Animation'!T137+'EnC2_2018-22_FEDER_ONF_Conserv'!T137+'EnC3_2019-21_OFB-DEAL_ONF_Coli'!T137+'EnC4_2018-20_MTE_ONF_MIGBio'!T137+'EnC5_2020_DEAL_Titè_IPA Desira'!T137+'Sol1_2018_DEAL_ONF_Lutte IC DSD'!T137+'Sol2_2019_DEAL_ONF_Lutte IC'!T137+'€8-xxxx(AAAA-AAAA)'!T137+'€9-xxxx(AAAA-AAAA)'!T137+'€10-xxxx(AAAA-AAAA)'!T137+'€11-xxxx(AAAA-AAAA)'!T137+'€12-xxxx(AAAA-AAAA)'!T137+'€13-xxxx(AAAA-AAAA)'!T137+'€14-xxxx(AAAA-AAAA)'!T137+'€15-xxxx(AAAA-AAAA)'!T137+'€16-xxxx(AAAA-AAAA)'!T137+'€17-xxxx(AAAA-AAAA)'!T137+'€18-xxxx(AAAA-AAAA)'!T137+'€19-xxxx(AAAA-AAAA)'!T137+'€20-xxxx(AAAA-AAAA)'!T137</f>
        <v>0</v>
      </c>
      <c r="AB137" s="618">
        <f>'EnC1_2017-22_DEAL_ONF_Animation'!U137+'EnC2_2018-22_FEDER_ONF_Conserv'!U137+'EnC3_2019-21_OFB-DEAL_ONF_Coli'!U137+'EnC4_2018-20_MTE_ONF_MIGBio'!U137+'EnC5_2020_DEAL_Titè_IPA Desira'!U137+'Sol1_2018_DEAL_ONF_Lutte IC DSD'!U137+'Sol2_2019_DEAL_ONF_Lutte IC'!U137+'€8-xxxx(AAAA-AAAA)'!U137+'€9-xxxx(AAAA-AAAA)'!U137+'€10-xxxx(AAAA-AAAA)'!U137+'€11-xxxx(AAAA-AAAA)'!U137+'€12-xxxx(AAAA-AAAA)'!U137+'€13-xxxx(AAAA-AAAA)'!U137+'€14-xxxx(AAAA-AAAA)'!U137+'€15-xxxx(AAAA-AAAA)'!U137+'€16-xxxx(AAAA-AAAA)'!U137+'€17-xxxx(AAAA-AAAA)'!U137+'€18-xxxx(AAAA-AAAA)'!U137+'€19-xxxx(AAAA-AAAA)'!U137+'€20-xxxx(AAAA-AAAA)'!U137</f>
        <v>0</v>
      </c>
      <c r="AC137" s="639">
        <f>'EnC1_2017-22_DEAL_ONF_Animation'!V137+'EnC2_2018-22_FEDER_ONF_Conserv'!V137+'EnC3_2019-21_OFB-DEAL_ONF_Coli'!V137+'EnC4_2018-20_MTE_ONF_MIGBio'!V137+'EnC5_2020_DEAL_Titè_IPA Desira'!V137+'Sol1_2018_DEAL_ONF_Lutte IC DSD'!V137+'Sol2_2019_DEAL_ONF_Lutte IC'!V137+'€8-xxxx(AAAA-AAAA)'!V137+'€9-xxxx(AAAA-AAAA)'!V137+'€10-xxxx(AAAA-AAAA)'!V137+'€11-xxxx(AAAA-AAAA)'!V137+'€12-xxxx(AAAA-AAAA)'!V137+'€13-xxxx(AAAA-AAAA)'!V137+'€14-xxxx(AAAA-AAAA)'!V137+'€15-xxxx(AAAA-AAAA)'!V137+'€16-xxxx(AAAA-AAAA)'!V137+'€17-xxxx(AAAA-AAAA)'!V137+'€18-xxxx(AAAA-AAAA)'!V137+'€19-xxxx(AAAA-AAAA)'!V137+'€20-xxxx(AAAA-AAAA)'!V137</f>
        <v>0</v>
      </c>
      <c r="AD137" s="639">
        <f>'EnC1_2017-22_DEAL_ONF_Animation'!W137+'EnC2_2018-22_FEDER_ONF_Conserv'!W137+'EnC3_2019-21_OFB-DEAL_ONF_Coli'!W137+'EnC4_2018-20_MTE_ONF_MIGBio'!W137+'EnC5_2020_DEAL_Titè_IPA Desira'!W137+'Sol1_2018_DEAL_ONF_Lutte IC DSD'!W137+'Sol2_2019_DEAL_ONF_Lutte IC'!W137+'€8-xxxx(AAAA-AAAA)'!W137+'€9-xxxx(AAAA-AAAA)'!W137+'€10-xxxx(AAAA-AAAA)'!W137+'€11-xxxx(AAAA-AAAA)'!W137+'€12-xxxx(AAAA-AAAA)'!W137+'€13-xxxx(AAAA-AAAA)'!W137+'€14-xxxx(AAAA-AAAA)'!W137+'€15-xxxx(AAAA-AAAA)'!W137+'€16-xxxx(AAAA-AAAA)'!W137+'€17-xxxx(AAAA-AAAA)'!W137+'€18-xxxx(AAAA-AAAA)'!W137+'€19-xxxx(AAAA-AAAA)'!W137+'€20-xxxx(AAAA-AAAA)'!W137</f>
        <v>0</v>
      </c>
      <c r="AE137" s="639">
        <f>'EnC1_2017-22_DEAL_ONF_Animation'!X137+'EnC2_2018-22_FEDER_ONF_Conserv'!X137+'EnC3_2019-21_OFB-DEAL_ONF_Coli'!X137+'EnC4_2018-20_MTE_ONF_MIGBio'!X137+'EnC5_2020_DEAL_Titè_IPA Desira'!X137+'Sol1_2018_DEAL_ONF_Lutte IC DSD'!X137+'Sol2_2019_DEAL_ONF_Lutte IC'!X137+'€8-xxxx(AAAA-AAAA)'!X137+'€9-xxxx(AAAA-AAAA)'!X137+'€10-xxxx(AAAA-AAAA)'!X137+'€11-xxxx(AAAA-AAAA)'!X137+'€12-xxxx(AAAA-AAAA)'!X137+'€13-xxxx(AAAA-AAAA)'!X137+'€14-xxxx(AAAA-AAAA)'!X137+'€15-xxxx(AAAA-AAAA)'!X137+'€16-xxxx(AAAA-AAAA)'!X137+'€17-xxxx(AAAA-AAAA)'!X137+'€18-xxxx(AAAA-AAAA)'!X137+'€19-xxxx(AAAA-AAAA)'!X137+'€20-xxxx(AAAA-AAAA)'!X137</f>
        <v>0</v>
      </c>
      <c r="AF137" s="640">
        <f>'EnC1_2017-22_DEAL_ONF_Animation'!Y137+'EnC2_2018-22_FEDER_ONF_Conserv'!Y137+'EnC3_2019-21_OFB-DEAL_ONF_Coli'!Y137+'EnC4_2018-20_MTE_ONF_MIGBio'!Y137+'EnC5_2020_DEAL_Titè_IPA Desira'!Y137+'Sol1_2018_DEAL_ONF_Lutte IC DSD'!Y137+'Sol2_2019_DEAL_ONF_Lutte IC'!Y137+'€8-xxxx(AAAA-AAAA)'!Y137+'€9-xxxx(AAAA-AAAA)'!Y137+'€10-xxxx(AAAA-AAAA)'!Y137+'€11-xxxx(AAAA-AAAA)'!Y137+'€12-xxxx(AAAA-AAAA)'!Y137+'€13-xxxx(AAAA-AAAA)'!Y137+'€14-xxxx(AAAA-AAAA)'!Y137+'€15-xxxx(AAAA-AAAA)'!Y137+'€16-xxxx(AAAA-AAAA)'!Y137+'€17-xxxx(AAAA-AAAA)'!Y137+'€18-xxxx(AAAA-AAAA)'!Y137+'€19-xxxx(AAAA-AAAA)'!Y137+'€20-xxxx(AAAA-AAAA)'!Y137</f>
        <v>0</v>
      </c>
      <c r="AG137" s="621">
        <f t="shared" si="103"/>
        <v>0</v>
      </c>
      <c r="AH137" s="622">
        <f t="shared" si="104"/>
        <v>0</v>
      </c>
      <c r="AI137" s="641">
        <f t="shared" si="105"/>
        <v>0</v>
      </c>
      <c r="AJ137" s="641">
        <f t="shared" si="106"/>
        <v>0</v>
      </c>
      <c r="AK137" s="641">
        <f t="shared" si="107"/>
        <v>0</v>
      </c>
      <c r="AL137" s="642">
        <f t="shared" si="108"/>
        <v>0</v>
      </c>
      <c r="AM137" s="623">
        <f t="shared" si="109"/>
        <v>0</v>
      </c>
      <c r="AN137" s="686">
        <f t="shared" si="110"/>
        <v>0</v>
      </c>
      <c r="AO137" s="641">
        <f t="shared" si="111"/>
        <v>0</v>
      </c>
      <c r="AP137" s="641">
        <f t="shared" si="112"/>
        <v>0</v>
      </c>
      <c r="AQ137" s="641">
        <f t="shared" si="113"/>
        <v>0</v>
      </c>
      <c r="AR137" s="643">
        <f t="shared" si="114"/>
        <v>0</v>
      </c>
      <c r="AS137" s="270"/>
      <c r="AT137" s="28"/>
      <c r="AU137" s="28"/>
    </row>
    <row r="138" spans="1:47" ht="14">
      <c r="A138" s="26"/>
      <c r="B138" s="1116"/>
      <c r="C138" s="1232"/>
      <c r="D138" s="1119"/>
      <c r="E138" s="1122"/>
      <c r="F138" s="1156"/>
      <c r="G138" s="502" t="s">
        <v>109</v>
      </c>
      <c r="H138" s="175"/>
      <c r="I138" s="172"/>
      <c r="J138" s="171"/>
      <c r="K138" s="171"/>
      <c r="L138" s="171"/>
      <c r="M138" s="501"/>
      <c r="N138" s="502" t="s">
        <v>109</v>
      </c>
      <c r="O138" s="236">
        <f>'EnC1_2017-22_DEAL_ONF_Animation'!H138+'EnC2_2018-22_FEDER_ONF_Conserv'!H138+'EnC3_2019-21_OFB-DEAL_ONF_Coli'!H138+'EnC4_2018-20_MTE_ONF_MIGBio'!H138+'EnC5_2020_DEAL_Titè_IPA Desira'!H138+'Sol1_2018_DEAL_ONF_Lutte IC DSD'!H138+'Sol2_2019_DEAL_ONF_Lutte IC'!H138+'€8-xxxx(AAAA-AAAA)'!H138+'€9-xxxx(AAAA-AAAA)'!H138+'€10-xxxx(AAAA-AAAA)'!H138+'€11-xxxx(AAAA-AAAA)'!H138+'€12-xxxx(AAAA-AAAA)'!H138+'€13-xxxx(AAAA-AAAA)'!H138+'€14-xxxx(AAAA-AAAA)'!H138+'€15-xxxx(AAAA-AAAA)'!H138+'€16-xxxx(AAAA-AAAA)'!H138+'€17-xxxx(AAAA-AAAA)'!H138+'€18-xxxx(AAAA-AAAA)'!H138+'€19-xxxx(AAAA-AAAA)'!H138+'€20-xxxx(AAAA-AAAA)'!H138</f>
        <v>0</v>
      </c>
      <c r="P138" s="256">
        <f>'EnC1_2017-22_DEAL_ONF_Animation'!I138+'EnC2_2018-22_FEDER_ONF_Conserv'!I138+'EnC3_2019-21_OFB-DEAL_ONF_Coli'!I138+'EnC4_2018-20_MTE_ONF_MIGBio'!I138+'EnC5_2020_DEAL_Titè_IPA Desira'!I138+'Sol1_2018_DEAL_ONF_Lutte IC DSD'!I138+'Sol2_2019_DEAL_ONF_Lutte IC'!I138+'€8-xxxx(AAAA-AAAA)'!I138+'€9-xxxx(AAAA-AAAA)'!I138+'€10-xxxx(AAAA-AAAA)'!I138+'€11-xxxx(AAAA-AAAA)'!I138+'€12-xxxx(AAAA-AAAA)'!I138+'€13-xxxx(AAAA-AAAA)'!I138+'€14-xxxx(AAAA-AAAA)'!I138+'€15-xxxx(AAAA-AAAA)'!I138+'€16-xxxx(AAAA-AAAA)'!I138+'€17-xxxx(AAAA-AAAA)'!I138+'€18-xxxx(AAAA-AAAA)'!I138+'€19-xxxx(AAAA-AAAA)'!I138+'€20-xxxx(AAAA-AAAA)'!I138</f>
        <v>0</v>
      </c>
      <c r="Q138" s="237">
        <f>'EnC1_2017-22_DEAL_ONF_Animation'!J138+'EnC2_2018-22_FEDER_ONF_Conserv'!J138+'EnC3_2019-21_OFB-DEAL_ONF_Coli'!J138+'EnC4_2018-20_MTE_ONF_MIGBio'!J138+'EnC5_2020_DEAL_Titè_IPA Desira'!J138+'Sol1_2018_DEAL_ONF_Lutte IC DSD'!J138+'Sol2_2019_DEAL_ONF_Lutte IC'!J138+'€8-xxxx(AAAA-AAAA)'!J138+'€9-xxxx(AAAA-AAAA)'!J138+'€10-xxxx(AAAA-AAAA)'!J138+'€11-xxxx(AAAA-AAAA)'!J138+'€12-xxxx(AAAA-AAAA)'!J138+'€13-xxxx(AAAA-AAAA)'!J138+'€14-xxxx(AAAA-AAAA)'!J138+'€15-xxxx(AAAA-AAAA)'!J138+'€16-xxxx(AAAA-AAAA)'!J138+'€17-xxxx(AAAA-AAAA)'!J138+'€18-xxxx(AAAA-AAAA)'!J138+'€19-xxxx(AAAA-AAAA)'!J138+'€20-xxxx(AAAA-AAAA)'!J138</f>
        <v>0</v>
      </c>
      <c r="R138" s="237">
        <f>'EnC1_2017-22_DEAL_ONF_Animation'!K138+'EnC2_2018-22_FEDER_ONF_Conserv'!K138+'EnC3_2019-21_OFB-DEAL_ONF_Coli'!K138+'EnC4_2018-20_MTE_ONF_MIGBio'!K138+'EnC5_2020_DEAL_Titè_IPA Desira'!K138+'Sol1_2018_DEAL_ONF_Lutte IC DSD'!K138+'Sol2_2019_DEAL_ONF_Lutte IC'!K138+'€8-xxxx(AAAA-AAAA)'!K138+'€9-xxxx(AAAA-AAAA)'!K138+'€10-xxxx(AAAA-AAAA)'!K138+'€11-xxxx(AAAA-AAAA)'!K138+'€12-xxxx(AAAA-AAAA)'!K138+'€13-xxxx(AAAA-AAAA)'!K138+'€14-xxxx(AAAA-AAAA)'!K138+'€15-xxxx(AAAA-AAAA)'!K138+'€16-xxxx(AAAA-AAAA)'!K138+'€17-xxxx(AAAA-AAAA)'!K138+'€18-xxxx(AAAA-AAAA)'!K138+'€19-xxxx(AAAA-AAAA)'!K138+'€20-xxxx(AAAA-AAAA)'!K138</f>
        <v>0</v>
      </c>
      <c r="S138" s="237">
        <f>'EnC1_2017-22_DEAL_ONF_Animation'!L138+'EnC2_2018-22_FEDER_ONF_Conserv'!L138+'EnC3_2019-21_OFB-DEAL_ONF_Coli'!L138+'EnC4_2018-20_MTE_ONF_MIGBio'!L138+'EnC5_2020_DEAL_Titè_IPA Desira'!L138+'Sol1_2018_DEAL_ONF_Lutte IC DSD'!L138+'Sol2_2019_DEAL_ONF_Lutte IC'!L138+'€8-xxxx(AAAA-AAAA)'!L138+'€9-xxxx(AAAA-AAAA)'!L138+'€10-xxxx(AAAA-AAAA)'!L138+'€11-xxxx(AAAA-AAAA)'!L138+'€12-xxxx(AAAA-AAAA)'!L138+'€13-xxxx(AAAA-AAAA)'!L138+'€14-xxxx(AAAA-AAAA)'!L138+'€15-xxxx(AAAA-AAAA)'!L138+'€16-xxxx(AAAA-AAAA)'!L138+'€17-xxxx(AAAA-AAAA)'!L138+'€18-xxxx(AAAA-AAAA)'!L138+'€19-xxxx(AAAA-AAAA)'!L138+'€20-xxxx(AAAA-AAAA)'!L138</f>
        <v>0</v>
      </c>
      <c r="T138" s="238">
        <f>'EnC1_2017-22_DEAL_ONF_Animation'!M138+'EnC2_2018-22_FEDER_ONF_Conserv'!M138+'EnC3_2019-21_OFB-DEAL_ONF_Coli'!M138+'EnC4_2018-20_MTE_ONF_MIGBio'!M138+'EnC5_2020_DEAL_Titè_IPA Desira'!M138+'Sol1_2018_DEAL_ONF_Lutte IC DSD'!M138+'Sol2_2019_DEAL_ONF_Lutte IC'!M138+'€8-xxxx(AAAA-AAAA)'!M138+'€9-xxxx(AAAA-AAAA)'!M138+'€10-xxxx(AAAA-AAAA)'!M138+'€11-xxxx(AAAA-AAAA)'!M138+'€12-xxxx(AAAA-AAAA)'!M138+'€13-xxxx(AAAA-AAAA)'!M138+'€14-xxxx(AAAA-AAAA)'!M138+'€15-xxxx(AAAA-AAAA)'!M138+'€16-xxxx(AAAA-AAAA)'!M138+'€17-xxxx(AAAA-AAAA)'!M138+'€18-xxxx(AAAA-AAAA)'!M138+'€19-xxxx(AAAA-AAAA)'!M138+'€20-xxxx(AAAA-AAAA)'!M138</f>
        <v>0</v>
      </c>
      <c r="U138" s="236">
        <f>'EnC1_2017-22_DEAL_ONF_Animation'!N138+'EnC2_2018-22_FEDER_ONF_Conserv'!N138+'EnC3_2019-21_OFB-DEAL_ONF_Coli'!N138+'EnC4_2018-20_MTE_ONF_MIGBio'!N138+'EnC5_2020_DEAL_Titè_IPA Desira'!N138+'Sol1_2018_DEAL_ONF_Lutte IC DSD'!N138+'Sol2_2019_DEAL_ONF_Lutte IC'!N138+'€8-xxxx(AAAA-AAAA)'!N138+'€9-xxxx(AAAA-AAAA)'!N138+'€10-xxxx(AAAA-AAAA)'!N138+'€11-xxxx(AAAA-AAAA)'!N138+'€12-xxxx(AAAA-AAAA)'!N138+'€13-xxxx(AAAA-AAAA)'!N138+'€14-xxxx(AAAA-AAAA)'!N138+'€15-xxxx(AAAA-AAAA)'!N138+'€16-xxxx(AAAA-AAAA)'!N138+'€17-xxxx(AAAA-AAAA)'!N138+'€18-xxxx(AAAA-AAAA)'!N138+'€19-xxxx(AAAA-AAAA)'!N138+'€20-xxxx(AAAA-AAAA)'!N138</f>
        <v>0</v>
      </c>
      <c r="V138" s="256">
        <f>'EnC1_2017-22_DEAL_ONF_Animation'!O138+'EnC2_2018-22_FEDER_ONF_Conserv'!O138+'EnC3_2019-21_OFB-DEAL_ONF_Coli'!O138+'EnC4_2018-20_MTE_ONF_MIGBio'!O138+'EnC5_2020_DEAL_Titè_IPA Desira'!O138+'Sol1_2018_DEAL_ONF_Lutte IC DSD'!O138+'Sol2_2019_DEAL_ONF_Lutte IC'!O138+'€8-xxxx(AAAA-AAAA)'!O138+'€9-xxxx(AAAA-AAAA)'!O138+'€10-xxxx(AAAA-AAAA)'!O138+'€11-xxxx(AAAA-AAAA)'!O138+'€12-xxxx(AAAA-AAAA)'!O138+'€13-xxxx(AAAA-AAAA)'!O138+'€14-xxxx(AAAA-AAAA)'!O138+'€15-xxxx(AAAA-AAAA)'!O138+'€16-xxxx(AAAA-AAAA)'!O138+'€17-xxxx(AAAA-AAAA)'!O138+'€18-xxxx(AAAA-AAAA)'!O138+'€19-xxxx(AAAA-AAAA)'!O138+'€20-xxxx(AAAA-AAAA)'!O138</f>
        <v>0</v>
      </c>
      <c r="W138" s="237">
        <f>'EnC1_2017-22_DEAL_ONF_Animation'!P138+'EnC2_2018-22_FEDER_ONF_Conserv'!P138+'EnC3_2019-21_OFB-DEAL_ONF_Coli'!P138+'EnC4_2018-20_MTE_ONF_MIGBio'!P138+'EnC5_2020_DEAL_Titè_IPA Desira'!P138+'Sol1_2018_DEAL_ONF_Lutte IC DSD'!P138+'Sol2_2019_DEAL_ONF_Lutte IC'!P138+'€8-xxxx(AAAA-AAAA)'!P138+'€9-xxxx(AAAA-AAAA)'!P138+'€10-xxxx(AAAA-AAAA)'!P138+'€11-xxxx(AAAA-AAAA)'!P138+'€12-xxxx(AAAA-AAAA)'!P138+'€13-xxxx(AAAA-AAAA)'!P138+'€14-xxxx(AAAA-AAAA)'!P138+'€15-xxxx(AAAA-AAAA)'!P138+'€16-xxxx(AAAA-AAAA)'!P138+'€17-xxxx(AAAA-AAAA)'!P138+'€18-xxxx(AAAA-AAAA)'!P138+'€19-xxxx(AAAA-AAAA)'!P138+'€20-xxxx(AAAA-AAAA)'!P138</f>
        <v>0</v>
      </c>
      <c r="X138" s="237">
        <f>'EnC1_2017-22_DEAL_ONF_Animation'!Q138+'EnC2_2018-22_FEDER_ONF_Conserv'!Q138+'EnC3_2019-21_OFB-DEAL_ONF_Coli'!Q138+'EnC4_2018-20_MTE_ONF_MIGBio'!Q138+'EnC5_2020_DEAL_Titè_IPA Desira'!Q138+'Sol1_2018_DEAL_ONF_Lutte IC DSD'!Q138+'Sol2_2019_DEAL_ONF_Lutte IC'!Q138+'€8-xxxx(AAAA-AAAA)'!Q138+'€9-xxxx(AAAA-AAAA)'!Q138+'€10-xxxx(AAAA-AAAA)'!Q138+'€11-xxxx(AAAA-AAAA)'!Q138+'€12-xxxx(AAAA-AAAA)'!Q138+'€13-xxxx(AAAA-AAAA)'!Q138+'€14-xxxx(AAAA-AAAA)'!Q138+'€15-xxxx(AAAA-AAAA)'!Q138+'€16-xxxx(AAAA-AAAA)'!Q138+'€17-xxxx(AAAA-AAAA)'!Q138+'€18-xxxx(AAAA-AAAA)'!Q138+'€19-xxxx(AAAA-AAAA)'!Q138+'€20-xxxx(AAAA-AAAA)'!Q138</f>
        <v>0</v>
      </c>
      <c r="Y138" s="237">
        <f>'EnC1_2017-22_DEAL_ONF_Animation'!R138+'EnC2_2018-22_FEDER_ONF_Conserv'!R138+'EnC3_2019-21_OFB-DEAL_ONF_Coli'!R138+'EnC4_2018-20_MTE_ONF_MIGBio'!R138+'EnC5_2020_DEAL_Titè_IPA Desira'!R138+'Sol1_2018_DEAL_ONF_Lutte IC DSD'!R138+'Sol2_2019_DEAL_ONF_Lutte IC'!R138+'€8-xxxx(AAAA-AAAA)'!R138+'€9-xxxx(AAAA-AAAA)'!R138+'€10-xxxx(AAAA-AAAA)'!R138+'€11-xxxx(AAAA-AAAA)'!R138+'€12-xxxx(AAAA-AAAA)'!R138+'€13-xxxx(AAAA-AAAA)'!R138+'€14-xxxx(AAAA-AAAA)'!R138+'€15-xxxx(AAAA-AAAA)'!R138+'€16-xxxx(AAAA-AAAA)'!R138+'€17-xxxx(AAAA-AAAA)'!R138+'€18-xxxx(AAAA-AAAA)'!R138+'€19-xxxx(AAAA-AAAA)'!R138+'€20-xxxx(AAAA-AAAA)'!R138</f>
        <v>0</v>
      </c>
      <c r="Z138" s="239">
        <f>'EnC1_2017-22_DEAL_ONF_Animation'!S138+'EnC2_2018-22_FEDER_ONF_Conserv'!S138+'EnC3_2019-21_OFB-DEAL_ONF_Coli'!S138+'EnC4_2018-20_MTE_ONF_MIGBio'!S138+'EnC5_2020_DEAL_Titè_IPA Desira'!S138+'Sol1_2018_DEAL_ONF_Lutte IC DSD'!S138+'Sol2_2019_DEAL_ONF_Lutte IC'!S138+'€8-xxxx(AAAA-AAAA)'!S138+'€9-xxxx(AAAA-AAAA)'!S138+'€10-xxxx(AAAA-AAAA)'!S138+'€11-xxxx(AAAA-AAAA)'!S138+'€12-xxxx(AAAA-AAAA)'!S138+'€13-xxxx(AAAA-AAAA)'!S138+'€14-xxxx(AAAA-AAAA)'!S138+'€15-xxxx(AAAA-AAAA)'!S138+'€16-xxxx(AAAA-AAAA)'!S138+'€17-xxxx(AAAA-AAAA)'!S138+'€18-xxxx(AAAA-AAAA)'!S138+'€19-xxxx(AAAA-AAAA)'!S138+'€20-xxxx(AAAA-AAAA)'!S138</f>
        <v>0</v>
      </c>
      <c r="AA138" s="693">
        <f>'EnC1_2017-22_DEAL_ONF_Animation'!T138+'EnC2_2018-22_FEDER_ONF_Conserv'!T138+'EnC3_2019-21_OFB-DEAL_ONF_Coli'!T138+'EnC4_2018-20_MTE_ONF_MIGBio'!T138+'EnC5_2020_DEAL_Titè_IPA Desira'!T138+'Sol1_2018_DEAL_ONF_Lutte IC DSD'!T138+'Sol2_2019_DEAL_ONF_Lutte IC'!T138+'€8-xxxx(AAAA-AAAA)'!T138+'€9-xxxx(AAAA-AAAA)'!T138+'€10-xxxx(AAAA-AAAA)'!T138+'€11-xxxx(AAAA-AAAA)'!T138+'€12-xxxx(AAAA-AAAA)'!T138+'€13-xxxx(AAAA-AAAA)'!T138+'€14-xxxx(AAAA-AAAA)'!T138+'€15-xxxx(AAAA-AAAA)'!T138+'€16-xxxx(AAAA-AAAA)'!T138+'€17-xxxx(AAAA-AAAA)'!T138+'€18-xxxx(AAAA-AAAA)'!T138+'€19-xxxx(AAAA-AAAA)'!T138+'€20-xxxx(AAAA-AAAA)'!T138</f>
        <v>0</v>
      </c>
      <c r="AB138" s="711">
        <f>'EnC1_2017-22_DEAL_ONF_Animation'!U138+'EnC2_2018-22_FEDER_ONF_Conserv'!U138+'EnC3_2019-21_OFB-DEAL_ONF_Coli'!U138+'EnC4_2018-20_MTE_ONF_MIGBio'!U138+'EnC5_2020_DEAL_Titè_IPA Desira'!U138+'Sol1_2018_DEAL_ONF_Lutte IC DSD'!U138+'Sol2_2019_DEAL_ONF_Lutte IC'!U138+'€8-xxxx(AAAA-AAAA)'!U138+'€9-xxxx(AAAA-AAAA)'!U138+'€10-xxxx(AAAA-AAAA)'!U138+'€11-xxxx(AAAA-AAAA)'!U138+'€12-xxxx(AAAA-AAAA)'!U138+'€13-xxxx(AAAA-AAAA)'!U138+'€14-xxxx(AAAA-AAAA)'!U138+'€15-xxxx(AAAA-AAAA)'!U138+'€16-xxxx(AAAA-AAAA)'!U138+'€17-xxxx(AAAA-AAAA)'!U138+'€18-xxxx(AAAA-AAAA)'!U138+'€19-xxxx(AAAA-AAAA)'!U138+'€20-xxxx(AAAA-AAAA)'!U138</f>
        <v>0</v>
      </c>
      <c r="AC138" s="694">
        <f>'EnC1_2017-22_DEAL_ONF_Animation'!V138+'EnC2_2018-22_FEDER_ONF_Conserv'!V138+'EnC3_2019-21_OFB-DEAL_ONF_Coli'!V138+'EnC4_2018-20_MTE_ONF_MIGBio'!V138+'EnC5_2020_DEAL_Titè_IPA Desira'!V138+'Sol1_2018_DEAL_ONF_Lutte IC DSD'!V138+'Sol2_2019_DEAL_ONF_Lutte IC'!V138+'€8-xxxx(AAAA-AAAA)'!V138+'€9-xxxx(AAAA-AAAA)'!V138+'€10-xxxx(AAAA-AAAA)'!V138+'€11-xxxx(AAAA-AAAA)'!V138+'€12-xxxx(AAAA-AAAA)'!V138+'€13-xxxx(AAAA-AAAA)'!V138+'€14-xxxx(AAAA-AAAA)'!V138+'€15-xxxx(AAAA-AAAA)'!V138+'€16-xxxx(AAAA-AAAA)'!V138+'€17-xxxx(AAAA-AAAA)'!V138+'€18-xxxx(AAAA-AAAA)'!V138+'€19-xxxx(AAAA-AAAA)'!V138+'€20-xxxx(AAAA-AAAA)'!V138</f>
        <v>0</v>
      </c>
      <c r="AD138" s="694">
        <f>'EnC1_2017-22_DEAL_ONF_Animation'!W138+'EnC2_2018-22_FEDER_ONF_Conserv'!W138+'EnC3_2019-21_OFB-DEAL_ONF_Coli'!W138+'EnC4_2018-20_MTE_ONF_MIGBio'!W138+'EnC5_2020_DEAL_Titè_IPA Desira'!W138+'Sol1_2018_DEAL_ONF_Lutte IC DSD'!W138+'Sol2_2019_DEAL_ONF_Lutte IC'!W138+'€8-xxxx(AAAA-AAAA)'!W138+'€9-xxxx(AAAA-AAAA)'!W138+'€10-xxxx(AAAA-AAAA)'!W138+'€11-xxxx(AAAA-AAAA)'!W138+'€12-xxxx(AAAA-AAAA)'!W138+'€13-xxxx(AAAA-AAAA)'!W138+'€14-xxxx(AAAA-AAAA)'!W138+'€15-xxxx(AAAA-AAAA)'!W138+'€16-xxxx(AAAA-AAAA)'!W138+'€17-xxxx(AAAA-AAAA)'!W138+'€18-xxxx(AAAA-AAAA)'!W138+'€19-xxxx(AAAA-AAAA)'!W138+'€20-xxxx(AAAA-AAAA)'!W138</f>
        <v>0</v>
      </c>
      <c r="AE138" s="694">
        <f>'EnC1_2017-22_DEAL_ONF_Animation'!X138+'EnC2_2018-22_FEDER_ONF_Conserv'!X138+'EnC3_2019-21_OFB-DEAL_ONF_Coli'!X138+'EnC4_2018-20_MTE_ONF_MIGBio'!X138+'EnC5_2020_DEAL_Titè_IPA Desira'!X138+'Sol1_2018_DEAL_ONF_Lutte IC DSD'!X138+'Sol2_2019_DEAL_ONF_Lutte IC'!X138+'€8-xxxx(AAAA-AAAA)'!X138+'€9-xxxx(AAAA-AAAA)'!X138+'€10-xxxx(AAAA-AAAA)'!X138+'€11-xxxx(AAAA-AAAA)'!X138+'€12-xxxx(AAAA-AAAA)'!X138+'€13-xxxx(AAAA-AAAA)'!X138+'€14-xxxx(AAAA-AAAA)'!X138+'€15-xxxx(AAAA-AAAA)'!X138+'€16-xxxx(AAAA-AAAA)'!X138+'€17-xxxx(AAAA-AAAA)'!X138+'€18-xxxx(AAAA-AAAA)'!X138+'€19-xxxx(AAAA-AAAA)'!X138+'€20-xxxx(AAAA-AAAA)'!X138</f>
        <v>0</v>
      </c>
      <c r="AF138" s="695">
        <f>'EnC1_2017-22_DEAL_ONF_Animation'!Y138+'EnC2_2018-22_FEDER_ONF_Conserv'!Y138+'EnC3_2019-21_OFB-DEAL_ONF_Coli'!Y138+'EnC4_2018-20_MTE_ONF_MIGBio'!Y138+'EnC5_2020_DEAL_Titè_IPA Desira'!Y138+'Sol1_2018_DEAL_ONF_Lutte IC DSD'!Y138+'Sol2_2019_DEAL_ONF_Lutte IC'!Y138+'€8-xxxx(AAAA-AAAA)'!Y138+'€9-xxxx(AAAA-AAAA)'!Y138+'€10-xxxx(AAAA-AAAA)'!Y138+'€11-xxxx(AAAA-AAAA)'!Y138+'€12-xxxx(AAAA-AAAA)'!Y138+'€13-xxxx(AAAA-AAAA)'!Y138+'€14-xxxx(AAAA-AAAA)'!Y138+'€15-xxxx(AAAA-AAAA)'!Y138+'€16-xxxx(AAAA-AAAA)'!Y138+'€17-xxxx(AAAA-AAAA)'!Y138+'€18-xxxx(AAAA-AAAA)'!Y138+'€19-xxxx(AAAA-AAAA)'!Y138+'€20-xxxx(AAAA-AAAA)'!Y138</f>
        <v>0</v>
      </c>
      <c r="AG138" s="696">
        <f t="shared" si="103"/>
        <v>0</v>
      </c>
      <c r="AH138" s="712">
        <f t="shared" si="104"/>
        <v>0</v>
      </c>
      <c r="AI138" s="646">
        <f t="shared" si="105"/>
        <v>0</v>
      </c>
      <c r="AJ138" s="646">
        <f t="shared" si="106"/>
        <v>0</v>
      </c>
      <c r="AK138" s="646">
        <f t="shared" si="107"/>
        <v>0</v>
      </c>
      <c r="AL138" s="647">
        <f t="shared" si="108"/>
        <v>0</v>
      </c>
      <c r="AM138" s="697">
        <f t="shared" si="109"/>
        <v>0</v>
      </c>
      <c r="AN138" s="687">
        <f t="shared" si="110"/>
        <v>0</v>
      </c>
      <c r="AO138" s="646">
        <f t="shared" si="111"/>
        <v>0</v>
      </c>
      <c r="AP138" s="646">
        <f t="shared" si="112"/>
        <v>0</v>
      </c>
      <c r="AQ138" s="646">
        <f t="shared" si="113"/>
        <v>0</v>
      </c>
      <c r="AR138" s="648">
        <f t="shared" si="114"/>
        <v>0</v>
      </c>
      <c r="AS138" s="270"/>
      <c r="AT138" s="28"/>
      <c r="AU138" s="28"/>
    </row>
    <row r="139" spans="1:47" s="38" customFormat="1" ht="14" customHeight="1">
      <c r="A139" s="14"/>
      <c r="B139" s="1116"/>
      <c r="C139" s="1107" t="s">
        <v>127</v>
      </c>
      <c r="D139" s="1108"/>
      <c r="E139" s="1108"/>
      <c r="F139" s="1113">
        <v>2</v>
      </c>
      <c r="G139" s="517" t="s">
        <v>106</v>
      </c>
      <c r="H139" s="850">
        <f>H127+H130+H133+H136</f>
        <v>13750</v>
      </c>
      <c r="I139" s="115">
        <f t="shared" ref="I139:M139" si="119">I127+I130+I133+I136</f>
        <v>2750</v>
      </c>
      <c r="J139" s="102">
        <f t="shared" si="119"/>
        <v>2750</v>
      </c>
      <c r="K139" s="102">
        <f t="shared" si="119"/>
        <v>2750</v>
      </c>
      <c r="L139" s="102">
        <f t="shared" si="119"/>
        <v>2750</v>
      </c>
      <c r="M139" s="504">
        <f t="shared" si="119"/>
        <v>2750</v>
      </c>
      <c r="N139" s="517" t="s">
        <v>106</v>
      </c>
      <c r="O139" s="100">
        <f>'EnC1_2017-22_DEAL_ONF_Animation'!H139+'EnC2_2018-22_FEDER_ONF_Conserv'!H139+'EnC3_2019-21_OFB-DEAL_ONF_Coli'!H139+'EnC4_2018-20_MTE_ONF_MIGBio'!H139+'EnC5_2020_DEAL_Titè_IPA Desira'!H139+'Sol1_2018_DEAL_ONF_Lutte IC DSD'!H139+'Sol2_2019_DEAL_ONF_Lutte IC'!H139+'€8-xxxx(AAAA-AAAA)'!H139+'€9-xxxx(AAAA-AAAA)'!H139+'€10-xxxx(AAAA-AAAA)'!H139+'€11-xxxx(AAAA-AAAA)'!H139+'€12-xxxx(AAAA-AAAA)'!H139+'€13-xxxx(AAAA-AAAA)'!H139+'€14-xxxx(AAAA-AAAA)'!H139+'€15-xxxx(AAAA-AAAA)'!H139+'€16-xxxx(AAAA-AAAA)'!H139+'€17-xxxx(AAAA-AAAA)'!H139+'€18-xxxx(AAAA-AAAA)'!H139+'€19-xxxx(AAAA-AAAA)'!H139+'€20-xxxx(AAAA-AAAA)'!H139</f>
        <v>310</v>
      </c>
      <c r="P139" s="101">
        <f>'EnC1_2017-22_DEAL_ONF_Animation'!I139+'EnC2_2018-22_FEDER_ONF_Conserv'!I139+'EnC3_2019-21_OFB-DEAL_ONF_Coli'!I139+'EnC4_2018-20_MTE_ONF_MIGBio'!I139+'EnC5_2020_DEAL_Titè_IPA Desira'!I139+'Sol1_2018_DEAL_ONF_Lutte IC DSD'!I139+'Sol2_2019_DEAL_ONF_Lutte IC'!I139+'€8-xxxx(AAAA-AAAA)'!I139+'€9-xxxx(AAAA-AAAA)'!I139+'€10-xxxx(AAAA-AAAA)'!I139+'€11-xxxx(AAAA-AAAA)'!I139+'€12-xxxx(AAAA-AAAA)'!I139+'€13-xxxx(AAAA-AAAA)'!I139+'€14-xxxx(AAAA-AAAA)'!I139+'€15-xxxx(AAAA-AAAA)'!I139+'€16-xxxx(AAAA-AAAA)'!I139+'€17-xxxx(AAAA-AAAA)'!I139+'€18-xxxx(AAAA-AAAA)'!I139+'€19-xxxx(AAAA-AAAA)'!I139+'€20-xxxx(AAAA-AAAA)'!I139</f>
        <v>62</v>
      </c>
      <c r="Q139" s="102">
        <f>'EnC1_2017-22_DEAL_ONF_Animation'!J139+'EnC2_2018-22_FEDER_ONF_Conserv'!J139+'EnC3_2019-21_OFB-DEAL_ONF_Coli'!J139+'EnC4_2018-20_MTE_ONF_MIGBio'!J139+'EnC5_2020_DEAL_Titè_IPA Desira'!J139+'Sol1_2018_DEAL_ONF_Lutte IC DSD'!J139+'Sol2_2019_DEAL_ONF_Lutte IC'!J139+'€8-xxxx(AAAA-AAAA)'!J139+'€9-xxxx(AAAA-AAAA)'!J139+'€10-xxxx(AAAA-AAAA)'!J139+'€11-xxxx(AAAA-AAAA)'!J139+'€12-xxxx(AAAA-AAAA)'!J139+'€13-xxxx(AAAA-AAAA)'!J139+'€14-xxxx(AAAA-AAAA)'!J139+'€15-xxxx(AAAA-AAAA)'!J139+'€16-xxxx(AAAA-AAAA)'!J139+'€17-xxxx(AAAA-AAAA)'!J139+'€18-xxxx(AAAA-AAAA)'!J139+'€19-xxxx(AAAA-AAAA)'!J139+'€20-xxxx(AAAA-AAAA)'!J139</f>
        <v>62</v>
      </c>
      <c r="R139" s="102">
        <f>'EnC1_2017-22_DEAL_ONF_Animation'!K139+'EnC2_2018-22_FEDER_ONF_Conserv'!K139+'EnC3_2019-21_OFB-DEAL_ONF_Coli'!K139+'EnC4_2018-20_MTE_ONF_MIGBio'!K139+'EnC5_2020_DEAL_Titè_IPA Desira'!K139+'Sol1_2018_DEAL_ONF_Lutte IC DSD'!K139+'Sol2_2019_DEAL_ONF_Lutte IC'!K139+'€8-xxxx(AAAA-AAAA)'!K139+'€9-xxxx(AAAA-AAAA)'!K139+'€10-xxxx(AAAA-AAAA)'!K139+'€11-xxxx(AAAA-AAAA)'!K139+'€12-xxxx(AAAA-AAAA)'!K139+'€13-xxxx(AAAA-AAAA)'!K139+'€14-xxxx(AAAA-AAAA)'!K139+'€15-xxxx(AAAA-AAAA)'!K139+'€16-xxxx(AAAA-AAAA)'!K139+'€17-xxxx(AAAA-AAAA)'!K139+'€18-xxxx(AAAA-AAAA)'!K139+'€19-xxxx(AAAA-AAAA)'!K139+'€20-xxxx(AAAA-AAAA)'!K139</f>
        <v>62</v>
      </c>
      <c r="S139" s="102">
        <f>'EnC1_2017-22_DEAL_ONF_Animation'!L139+'EnC2_2018-22_FEDER_ONF_Conserv'!L139+'EnC3_2019-21_OFB-DEAL_ONF_Coli'!L139+'EnC4_2018-20_MTE_ONF_MIGBio'!L139+'EnC5_2020_DEAL_Titè_IPA Desira'!L139+'Sol1_2018_DEAL_ONF_Lutte IC DSD'!L139+'Sol2_2019_DEAL_ONF_Lutte IC'!L139+'€8-xxxx(AAAA-AAAA)'!L139+'€9-xxxx(AAAA-AAAA)'!L139+'€10-xxxx(AAAA-AAAA)'!L139+'€11-xxxx(AAAA-AAAA)'!L139+'€12-xxxx(AAAA-AAAA)'!L139+'€13-xxxx(AAAA-AAAA)'!L139+'€14-xxxx(AAAA-AAAA)'!L139+'€15-xxxx(AAAA-AAAA)'!L139+'€16-xxxx(AAAA-AAAA)'!L139+'€17-xxxx(AAAA-AAAA)'!L139+'€18-xxxx(AAAA-AAAA)'!L139+'€19-xxxx(AAAA-AAAA)'!L139+'€20-xxxx(AAAA-AAAA)'!L139</f>
        <v>62</v>
      </c>
      <c r="T139" s="103">
        <f>'EnC1_2017-22_DEAL_ONF_Animation'!M139+'EnC2_2018-22_FEDER_ONF_Conserv'!M139+'EnC3_2019-21_OFB-DEAL_ONF_Coli'!M139+'EnC4_2018-20_MTE_ONF_MIGBio'!M139+'EnC5_2020_DEAL_Titè_IPA Desira'!M139+'Sol1_2018_DEAL_ONF_Lutte IC DSD'!M139+'Sol2_2019_DEAL_ONF_Lutte IC'!M139+'€8-xxxx(AAAA-AAAA)'!M139+'€9-xxxx(AAAA-AAAA)'!M139+'€10-xxxx(AAAA-AAAA)'!M139+'€11-xxxx(AAAA-AAAA)'!M139+'€12-xxxx(AAAA-AAAA)'!M139+'€13-xxxx(AAAA-AAAA)'!M139+'€14-xxxx(AAAA-AAAA)'!M139+'€15-xxxx(AAAA-AAAA)'!M139+'€16-xxxx(AAAA-AAAA)'!M139+'€17-xxxx(AAAA-AAAA)'!M139+'€18-xxxx(AAAA-AAAA)'!M139+'€19-xxxx(AAAA-AAAA)'!M139+'€20-xxxx(AAAA-AAAA)'!M139</f>
        <v>62</v>
      </c>
      <c r="U139" s="100">
        <f>'EnC1_2017-22_DEAL_ONF_Animation'!N139+'EnC2_2018-22_FEDER_ONF_Conserv'!N139+'EnC3_2019-21_OFB-DEAL_ONF_Coli'!N139+'EnC4_2018-20_MTE_ONF_MIGBio'!N139+'EnC5_2020_DEAL_Titè_IPA Desira'!N139+'Sol1_2018_DEAL_ONF_Lutte IC DSD'!N139+'Sol2_2019_DEAL_ONF_Lutte IC'!N139+'€8-xxxx(AAAA-AAAA)'!N139+'€9-xxxx(AAAA-AAAA)'!N139+'€10-xxxx(AAAA-AAAA)'!N139+'€11-xxxx(AAAA-AAAA)'!N139+'€12-xxxx(AAAA-AAAA)'!N139+'€13-xxxx(AAAA-AAAA)'!N139+'€14-xxxx(AAAA-AAAA)'!N139+'€15-xxxx(AAAA-AAAA)'!N139+'€16-xxxx(AAAA-AAAA)'!N139+'€17-xxxx(AAAA-AAAA)'!N139+'€18-xxxx(AAAA-AAAA)'!N139+'€19-xxxx(AAAA-AAAA)'!N139+'€20-xxxx(AAAA-AAAA)'!N139</f>
        <v>0</v>
      </c>
      <c r="V139" s="101">
        <f>'EnC1_2017-22_DEAL_ONF_Animation'!O139+'EnC2_2018-22_FEDER_ONF_Conserv'!O139+'EnC3_2019-21_OFB-DEAL_ONF_Coli'!O139+'EnC4_2018-20_MTE_ONF_MIGBio'!O139+'EnC5_2020_DEAL_Titè_IPA Desira'!O139+'Sol1_2018_DEAL_ONF_Lutte IC DSD'!O139+'Sol2_2019_DEAL_ONF_Lutte IC'!O139+'€8-xxxx(AAAA-AAAA)'!O139+'€9-xxxx(AAAA-AAAA)'!O139+'€10-xxxx(AAAA-AAAA)'!O139+'€11-xxxx(AAAA-AAAA)'!O139+'€12-xxxx(AAAA-AAAA)'!O139+'€13-xxxx(AAAA-AAAA)'!O139+'€14-xxxx(AAAA-AAAA)'!O139+'€15-xxxx(AAAA-AAAA)'!O139+'€16-xxxx(AAAA-AAAA)'!O139+'€17-xxxx(AAAA-AAAA)'!O139+'€18-xxxx(AAAA-AAAA)'!O139+'€19-xxxx(AAAA-AAAA)'!O139+'€20-xxxx(AAAA-AAAA)'!O139</f>
        <v>0</v>
      </c>
      <c r="W139" s="102">
        <f>'EnC1_2017-22_DEAL_ONF_Animation'!P139+'EnC2_2018-22_FEDER_ONF_Conserv'!P139+'EnC3_2019-21_OFB-DEAL_ONF_Coli'!P139+'EnC4_2018-20_MTE_ONF_MIGBio'!P139+'EnC5_2020_DEAL_Titè_IPA Desira'!P139+'Sol1_2018_DEAL_ONF_Lutte IC DSD'!P139+'Sol2_2019_DEAL_ONF_Lutte IC'!P139+'€8-xxxx(AAAA-AAAA)'!P139+'€9-xxxx(AAAA-AAAA)'!P139+'€10-xxxx(AAAA-AAAA)'!P139+'€11-xxxx(AAAA-AAAA)'!P139+'€12-xxxx(AAAA-AAAA)'!P139+'€13-xxxx(AAAA-AAAA)'!P139+'€14-xxxx(AAAA-AAAA)'!P139+'€15-xxxx(AAAA-AAAA)'!P139+'€16-xxxx(AAAA-AAAA)'!P139+'€17-xxxx(AAAA-AAAA)'!P139+'€18-xxxx(AAAA-AAAA)'!P139+'€19-xxxx(AAAA-AAAA)'!P139+'€20-xxxx(AAAA-AAAA)'!P139</f>
        <v>0</v>
      </c>
      <c r="X139" s="102">
        <f>'EnC1_2017-22_DEAL_ONF_Animation'!Q139+'EnC2_2018-22_FEDER_ONF_Conserv'!Q139+'EnC3_2019-21_OFB-DEAL_ONF_Coli'!Q139+'EnC4_2018-20_MTE_ONF_MIGBio'!Q139+'EnC5_2020_DEAL_Titè_IPA Desira'!Q139+'Sol1_2018_DEAL_ONF_Lutte IC DSD'!Q139+'Sol2_2019_DEAL_ONF_Lutte IC'!Q139+'€8-xxxx(AAAA-AAAA)'!Q139+'€9-xxxx(AAAA-AAAA)'!Q139+'€10-xxxx(AAAA-AAAA)'!Q139+'€11-xxxx(AAAA-AAAA)'!Q139+'€12-xxxx(AAAA-AAAA)'!Q139+'€13-xxxx(AAAA-AAAA)'!Q139+'€14-xxxx(AAAA-AAAA)'!Q139+'€15-xxxx(AAAA-AAAA)'!Q139+'€16-xxxx(AAAA-AAAA)'!Q139+'€17-xxxx(AAAA-AAAA)'!Q139+'€18-xxxx(AAAA-AAAA)'!Q139+'€19-xxxx(AAAA-AAAA)'!Q139+'€20-xxxx(AAAA-AAAA)'!Q139</f>
        <v>0</v>
      </c>
      <c r="Y139" s="102">
        <f>'EnC1_2017-22_DEAL_ONF_Animation'!R139+'EnC2_2018-22_FEDER_ONF_Conserv'!R139+'EnC3_2019-21_OFB-DEAL_ONF_Coli'!R139+'EnC4_2018-20_MTE_ONF_MIGBio'!R139+'EnC5_2020_DEAL_Titè_IPA Desira'!R139+'Sol1_2018_DEAL_ONF_Lutte IC DSD'!R139+'Sol2_2019_DEAL_ONF_Lutte IC'!R139+'€8-xxxx(AAAA-AAAA)'!R139+'€9-xxxx(AAAA-AAAA)'!R139+'€10-xxxx(AAAA-AAAA)'!R139+'€11-xxxx(AAAA-AAAA)'!R139+'€12-xxxx(AAAA-AAAA)'!R139+'€13-xxxx(AAAA-AAAA)'!R139+'€14-xxxx(AAAA-AAAA)'!R139+'€15-xxxx(AAAA-AAAA)'!R139+'€16-xxxx(AAAA-AAAA)'!R139+'€17-xxxx(AAAA-AAAA)'!R139+'€18-xxxx(AAAA-AAAA)'!R139+'€19-xxxx(AAAA-AAAA)'!R139+'€20-xxxx(AAAA-AAAA)'!R139</f>
        <v>0</v>
      </c>
      <c r="Z139" s="104">
        <f>'EnC1_2017-22_DEAL_ONF_Animation'!S139+'EnC2_2018-22_FEDER_ONF_Conserv'!S139+'EnC3_2019-21_OFB-DEAL_ONF_Coli'!S139+'EnC4_2018-20_MTE_ONF_MIGBio'!S139+'EnC5_2020_DEAL_Titè_IPA Desira'!S139+'Sol1_2018_DEAL_ONF_Lutte IC DSD'!S139+'Sol2_2019_DEAL_ONF_Lutte IC'!S139+'€8-xxxx(AAAA-AAAA)'!S139+'€9-xxxx(AAAA-AAAA)'!S139+'€10-xxxx(AAAA-AAAA)'!S139+'€11-xxxx(AAAA-AAAA)'!S139+'€12-xxxx(AAAA-AAAA)'!S139+'€13-xxxx(AAAA-AAAA)'!S139+'€14-xxxx(AAAA-AAAA)'!S139+'€15-xxxx(AAAA-AAAA)'!S139+'€16-xxxx(AAAA-AAAA)'!S139+'€17-xxxx(AAAA-AAAA)'!S139+'€18-xxxx(AAAA-AAAA)'!S139+'€19-xxxx(AAAA-AAAA)'!S139+'€20-xxxx(AAAA-AAAA)'!S139</f>
        <v>0</v>
      </c>
      <c r="AA139" s="655">
        <f>'EnC1_2017-22_DEAL_ONF_Animation'!T139+'EnC2_2018-22_FEDER_ONF_Conserv'!T139+'EnC3_2019-21_OFB-DEAL_ONF_Coli'!T139+'EnC4_2018-20_MTE_ONF_MIGBio'!T139+'EnC5_2020_DEAL_Titè_IPA Desira'!T139+'Sol1_2018_DEAL_ONF_Lutte IC DSD'!T139+'Sol2_2019_DEAL_ONF_Lutte IC'!T139+'€8-xxxx(AAAA-AAAA)'!T139+'€9-xxxx(AAAA-AAAA)'!T139+'€10-xxxx(AAAA-AAAA)'!T139+'€11-xxxx(AAAA-AAAA)'!T139+'€12-xxxx(AAAA-AAAA)'!T139+'€13-xxxx(AAAA-AAAA)'!T139+'€14-xxxx(AAAA-AAAA)'!T139+'€15-xxxx(AAAA-AAAA)'!T139+'€16-xxxx(AAAA-AAAA)'!T139+'€17-xxxx(AAAA-AAAA)'!T139+'€18-xxxx(AAAA-AAAA)'!T139+'€19-xxxx(AAAA-AAAA)'!T139+'€20-xxxx(AAAA-AAAA)'!T139</f>
        <v>-310</v>
      </c>
      <c r="AB139" s="656">
        <f>'EnC1_2017-22_DEAL_ONF_Animation'!U139+'EnC2_2018-22_FEDER_ONF_Conserv'!U139+'EnC3_2019-21_OFB-DEAL_ONF_Coli'!U139+'EnC4_2018-20_MTE_ONF_MIGBio'!U139+'EnC5_2020_DEAL_Titè_IPA Desira'!U139+'Sol1_2018_DEAL_ONF_Lutte IC DSD'!U139+'Sol2_2019_DEAL_ONF_Lutte IC'!U139+'€8-xxxx(AAAA-AAAA)'!U139+'€9-xxxx(AAAA-AAAA)'!U139+'€10-xxxx(AAAA-AAAA)'!U139+'€11-xxxx(AAAA-AAAA)'!U139+'€12-xxxx(AAAA-AAAA)'!U139+'€13-xxxx(AAAA-AAAA)'!U139+'€14-xxxx(AAAA-AAAA)'!U139+'€15-xxxx(AAAA-AAAA)'!U139+'€16-xxxx(AAAA-AAAA)'!U139+'€17-xxxx(AAAA-AAAA)'!U139+'€18-xxxx(AAAA-AAAA)'!U139+'€19-xxxx(AAAA-AAAA)'!U139+'€20-xxxx(AAAA-AAAA)'!U139</f>
        <v>-62</v>
      </c>
      <c r="AC139" s="657">
        <f>'EnC1_2017-22_DEAL_ONF_Animation'!V139+'EnC2_2018-22_FEDER_ONF_Conserv'!V139+'EnC3_2019-21_OFB-DEAL_ONF_Coli'!V139+'EnC4_2018-20_MTE_ONF_MIGBio'!V139+'EnC5_2020_DEAL_Titè_IPA Desira'!V139+'Sol1_2018_DEAL_ONF_Lutte IC DSD'!V139+'Sol2_2019_DEAL_ONF_Lutte IC'!V139+'€8-xxxx(AAAA-AAAA)'!V139+'€9-xxxx(AAAA-AAAA)'!V139+'€10-xxxx(AAAA-AAAA)'!V139+'€11-xxxx(AAAA-AAAA)'!V139+'€12-xxxx(AAAA-AAAA)'!V139+'€13-xxxx(AAAA-AAAA)'!V139+'€14-xxxx(AAAA-AAAA)'!V139+'€15-xxxx(AAAA-AAAA)'!V139+'€16-xxxx(AAAA-AAAA)'!V139+'€17-xxxx(AAAA-AAAA)'!V139+'€18-xxxx(AAAA-AAAA)'!V139+'€19-xxxx(AAAA-AAAA)'!V139+'€20-xxxx(AAAA-AAAA)'!V139</f>
        <v>-62</v>
      </c>
      <c r="AD139" s="657">
        <f>'EnC1_2017-22_DEAL_ONF_Animation'!W139+'EnC2_2018-22_FEDER_ONF_Conserv'!W139+'EnC3_2019-21_OFB-DEAL_ONF_Coli'!W139+'EnC4_2018-20_MTE_ONF_MIGBio'!W139+'EnC5_2020_DEAL_Titè_IPA Desira'!W139+'Sol1_2018_DEAL_ONF_Lutte IC DSD'!W139+'Sol2_2019_DEAL_ONF_Lutte IC'!W139+'€8-xxxx(AAAA-AAAA)'!W139+'€9-xxxx(AAAA-AAAA)'!W139+'€10-xxxx(AAAA-AAAA)'!W139+'€11-xxxx(AAAA-AAAA)'!W139+'€12-xxxx(AAAA-AAAA)'!W139+'€13-xxxx(AAAA-AAAA)'!W139+'€14-xxxx(AAAA-AAAA)'!W139+'€15-xxxx(AAAA-AAAA)'!W139+'€16-xxxx(AAAA-AAAA)'!W139+'€17-xxxx(AAAA-AAAA)'!W139+'€18-xxxx(AAAA-AAAA)'!W139+'€19-xxxx(AAAA-AAAA)'!W139+'€20-xxxx(AAAA-AAAA)'!W139</f>
        <v>-62</v>
      </c>
      <c r="AE139" s="657">
        <f>'EnC1_2017-22_DEAL_ONF_Animation'!X139+'EnC2_2018-22_FEDER_ONF_Conserv'!X139+'EnC3_2019-21_OFB-DEAL_ONF_Coli'!X139+'EnC4_2018-20_MTE_ONF_MIGBio'!X139+'EnC5_2020_DEAL_Titè_IPA Desira'!X139+'Sol1_2018_DEAL_ONF_Lutte IC DSD'!X139+'Sol2_2019_DEAL_ONF_Lutte IC'!X139+'€8-xxxx(AAAA-AAAA)'!X139+'€9-xxxx(AAAA-AAAA)'!X139+'€10-xxxx(AAAA-AAAA)'!X139+'€11-xxxx(AAAA-AAAA)'!X139+'€12-xxxx(AAAA-AAAA)'!X139+'€13-xxxx(AAAA-AAAA)'!X139+'€14-xxxx(AAAA-AAAA)'!X139+'€15-xxxx(AAAA-AAAA)'!X139+'€16-xxxx(AAAA-AAAA)'!X139+'€17-xxxx(AAAA-AAAA)'!X139+'€18-xxxx(AAAA-AAAA)'!X139+'€19-xxxx(AAAA-AAAA)'!X139+'€20-xxxx(AAAA-AAAA)'!X139</f>
        <v>-62</v>
      </c>
      <c r="AF139" s="658">
        <f>'EnC1_2017-22_DEAL_ONF_Animation'!Y139+'EnC2_2018-22_FEDER_ONF_Conserv'!Y139+'EnC3_2019-21_OFB-DEAL_ONF_Coli'!Y139+'EnC4_2018-20_MTE_ONF_MIGBio'!Y139+'EnC5_2020_DEAL_Titè_IPA Desira'!Y139+'Sol1_2018_DEAL_ONF_Lutte IC DSD'!Y139+'Sol2_2019_DEAL_ONF_Lutte IC'!Y139+'€8-xxxx(AAAA-AAAA)'!Y139+'€9-xxxx(AAAA-AAAA)'!Y139+'€10-xxxx(AAAA-AAAA)'!Y139+'€11-xxxx(AAAA-AAAA)'!Y139+'€12-xxxx(AAAA-AAAA)'!Y139+'€13-xxxx(AAAA-AAAA)'!Y139+'€14-xxxx(AAAA-AAAA)'!Y139+'€15-xxxx(AAAA-AAAA)'!Y139+'€16-xxxx(AAAA-AAAA)'!Y139+'€17-xxxx(AAAA-AAAA)'!Y139+'€18-xxxx(AAAA-AAAA)'!Y139+'€19-xxxx(AAAA-AAAA)'!Y139+'€20-xxxx(AAAA-AAAA)'!Y139</f>
        <v>-62</v>
      </c>
      <c r="AG139" s="659">
        <f t="shared" si="103"/>
        <v>-13440</v>
      </c>
      <c r="AH139" s="656">
        <f t="shared" si="104"/>
        <v>-2688</v>
      </c>
      <c r="AI139" s="657">
        <f t="shared" si="105"/>
        <v>-2688</v>
      </c>
      <c r="AJ139" s="657">
        <f t="shared" si="106"/>
        <v>-2688</v>
      </c>
      <c r="AK139" s="657">
        <f t="shared" si="107"/>
        <v>-2688</v>
      </c>
      <c r="AL139" s="660">
        <f t="shared" si="108"/>
        <v>-2688</v>
      </c>
      <c r="AM139" s="655">
        <f t="shared" si="109"/>
        <v>-13750</v>
      </c>
      <c r="AN139" s="656">
        <f t="shared" si="110"/>
        <v>-2750</v>
      </c>
      <c r="AO139" s="657">
        <f t="shared" si="111"/>
        <v>-2750</v>
      </c>
      <c r="AP139" s="657">
        <f t="shared" si="112"/>
        <v>-2750</v>
      </c>
      <c r="AQ139" s="657">
        <f t="shared" si="113"/>
        <v>-2750</v>
      </c>
      <c r="AR139" s="662">
        <f t="shared" si="114"/>
        <v>-2750</v>
      </c>
      <c r="AS139" s="272"/>
      <c r="AT139" s="12"/>
      <c r="AU139" s="41"/>
    </row>
    <row r="140" spans="1:47" s="38" customFormat="1" ht="14">
      <c r="A140" s="14">
        <v>0</v>
      </c>
      <c r="B140" s="1116"/>
      <c r="C140" s="1109"/>
      <c r="D140" s="1110"/>
      <c r="E140" s="1110"/>
      <c r="F140" s="1113"/>
      <c r="G140" s="518" t="s">
        <v>108</v>
      </c>
      <c r="H140" s="116">
        <f t="shared" ref="H140:H141" si="120">H128+H131+H134+H137</f>
        <v>0</v>
      </c>
      <c r="I140" s="106">
        <f t="shared" ref="I140:M140" si="121">I128+I131+I134+I137</f>
        <v>0</v>
      </c>
      <c r="J140" s="107">
        <f t="shared" si="121"/>
        <v>0</v>
      </c>
      <c r="K140" s="107">
        <f t="shared" si="121"/>
        <v>0</v>
      </c>
      <c r="L140" s="107">
        <f t="shared" si="121"/>
        <v>0</v>
      </c>
      <c r="M140" s="506">
        <f t="shared" si="121"/>
        <v>0</v>
      </c>
      <c r="N140" s="518" t="s">
        <v>108</v>
      </c>
      <c r="O140" s="105">
        <f>'EnC1_2017-22_DEAL_ONF_Animation'!H140+'EnC2_2018-22_FEDER_ONF_Conserv'!H140+'EnC3_2019-21_OFB-DEAL_ONF_Coli'!H140+'EnC4_2018-20_MTE_ONF_MIGBio'!H140+'EnC5_2020_DEAL_Titè_IPA Desira'!H140+'Sol1_2018_DEAL_ONF_Lutte IC DSD'!H140+'Sol2_2019_DEAL_ONF_Lutte IC'!H140+'€8-xxxx(AAAA-AAAA)'!H140+'€9-xxxx(AAAA-AAAA)'!H140+'€10-xxxx(AAAA-AAAA)'!H140+'€11-xxxx(AAAA-AAAA)'!H140+'€12-xxxx(AAAA-AAAA)'!H140+'€13-xxxx(AAAA-AAAA)'!H140+'€14-xxxx(AAAA-AAAA)'!H140+'€15-xxxx(AAAA-AAAA)'!H140+'€16-xxxx(AAAA-AAAA)'!H140+'€17-xxxx(AAAA-AAAA)'!H140+'€18-xxxx(AAAA-AAAA)'!H140+'€19-xxxx(AAAA-AAAA)'!H140+'€20-xxxx(AAAA-AAAA)'!H140</f>
        <v>0</v>
      </c>
      <c r="P140" s="106">
        <f>'EnC1_2017-22_DEAL_ONF_Animation'!I140+'EnC2_2018-22_FEDER_ONF_Conserv'!I140+'EnC3_2019-21_OFB-DEAL_ONF_Coli'!I140+'EnC4_2018-20_MTE_ONF_MIGBio'!I140+'EnC5_2020_DEAL_Titè_IPA Desira'!I140+'Sol1_2018_DEAL_ONF_Lutte IC DSD'!I140+'Sol2_2019_DEAL_ONF_Lutte IC'!I140+'€8-xxxx(AAAA-AAAA)'!I140+'€9-xxxx(AAAA-AAAA)'!I140+'€10-xxxx(AAAA-AAAA)'!I140+'€11-xxxx(AAAA-AAAA)'!I140+'€12-xxxx(AAAA-AAAA)'!I140+'€13-xxxx(AAAA-AAAA)'!I140+'€14-xxxx(AAAA-AAAA)'!I140+'€15-xxxx(AAAA-AAAA)'!I140+'€16-xxxx(AAAA-AAAA)'!I140+'€17-xxxx(AAAA-AAAA)'!I140+'€18-xxxx(AAAA-AAAA)'!I140+'€19-xxxx(AAAA-AAAA)'!I140+'€20-xxxx(AAAA-AAAA)'!I140</f>
        <v>0</v>
      </c>
      <c r="Q140" s="107">
        <f>'EnC1_2017-22_DEAL_ONF_Animation'!J140+'EnC2_2018-22_FEDER_ONF_Conserv'!J140+'EnC3_2019-21_OFB-DEAL_ONF_Coli'!J140+'EnC4_2018-20_MTE_ONF_MIGBio'!J140+'EnC5_2020_DEAL_Titè_IPA Desira'!J140+'Sol1_2018_DEAL_ONF_Lutte IC DSD'!J140+'Sol2_2019_DEAL_ONF_Lutte IC'!J140+'€8-xxxx(AAAA-AAAA)'!J140+'€9-xxxx(AAAA-AAAA)'!J140+'€10-xxxx(AAAA-AAAA)'!J140+'€11-xxxx(AAAA-AAAA)'!J140+'€12-xxxx(AAAA-AAAA)'!J140+'€13-xxxx(AAAA-AAAA)'!J140+'€14-xxxx(AAAA-AAAA)'!J140+'€15-xxxx(AAAA-AAAA)'!J140+'€16-xxxx(AAAA-AAAA)'!J140+'€17-xxxx(AAAA-AAAA)'!J140+'€18-xxxx(AAAA-AAAA)'!J140+'€19-xxxx(AAAA-AAAA)'!J140+'€20-xxxx(AAAA-AAAA)'!J140</f>
        <v>0</v>
      </c>
      <c r="R140" s="107">
        <f>'EnC1_2017-22_DEAL_ONF_Animation'!K140+'EnC2_2018-22_FEDER_ONF_Conserv'!K140+'EnC3_2019-21_OFB-DEAL_ONF_Coli'!K140+'EnC4_2018-20_MTE_ONF_MIGBio'!K140+'EnC5_2020_DEAL_Titè_IPA Desira'!K140+'Sol1_2018_DEAL_ONF_Lutte IC DSD'!K140+'Sol2_2019_DEAL_ONF_Lutte IC'!K140+'€8-xxxx(AAAA-AAAA)'!K140+'€9-xxxx(AAAA-AAAA)'!K140+'€10-xxxx(AAAA-AAAA)'!K140+'€11-xxxx(AAAA-AAAA)'!K140+'€12-xxxx(AAAA-AAAA)'!K140+'€13-xxxx(AAAA-AAAA)'!K140+'€14-xxxx(AAAA-AAAA)'!K140+'€15-xxxx(AAAA-AAAA)'!K140+'€16-xxxx(AAAA-AAAA)'!K140+'€17-xxxx(AAAA-AAAA)'!K140+'€18-xxxx(AAAA-AAAA)'!K140+'€19-xxxx(AAAA-AAAA)'!K140+'€20-xxxx(AAAA-AAAA)'!K140</f>
        <v>0</v>
      </c>
      <c r="S140" s="107">
        <f>'EnC1_2017-22_DEAL_ONF_Animation'!L140+'EnC2_2018-22_FEDER_ONF_Conserv'!L140+'EnC3_2019-21_OFB-DEAL_ONF_Coli'!L140+'EnC4_2018-20_MTE_ONF_MIGBio'!L140+'EnC5_2020_DEAL_Titè_IPA Desira'!L140+'Sol1_2018_DEAL_ONF_Lutte IC DSD'!L140+'Sol2_2019_DEAL_ONF_Lutte IC'!L140+'€8-xxxx(AAAA-AAAA)'!L140+'€9-xxxx(AAAA-AAAA)'!L140+'€10-xxxx(AAAA-AAAA)'!L140+'€11-xxxx(AAAA-AAAA)'!L140+'€12-xxxx(AAAA-AAAA)'!L140+'€13-xxxx(AAAA-AAAA)'!L140+'€14-xxxx(AAAA-AAAA)'!L140+'€15-xxxx(AAAA-AAAA)'!L140+'€16-xxxx(AAAA-AAAA)'!L140+'€17-xxxx(AAAA-AAAA)'!L140+'€18-xxxx(AAAA-AAAA)'!L140+'€19-xxxx(AAAA-AAAA)'!L140+'€20-xxxx(AAAA-AAAA)'!L140</f>
        <v>0</v>
      </c>
      <c r="T140" s="108">
        <f>'EnC1_2017-22_DEAL_ONF_Animation'!M140+'EnC2_2018-22_FEDER_ONF_Conserv'!M140+'EnC3_2019-21_OFB-DEAL_ONF_Coli'!M140+'EnC4_2018-20_MTE_ONF_MIGBio'!M140+'EnC5_2020_DEAL_Titè_IPA Desira'!M140+'Sol1_2018_DEAL_ONF_Lutte IC DSD'!M140+'Sol2_2019_DEAL_ONF_Lutte IC'!M140+'€8-xxxx(AAAA-AAAA)'!M140+'€9-xxxx(AAAA-AAAA)'!M140+'€10-xxxx(AAAA-AAAA)'!M140+'€11-xxxx(AAAA-AAAA)'!M140+'€12-xxxx(AAAA-AAAA)'!M140+'€13-xxxx(AAAA-AAAA)'!M140+'€14-xxxx(AAAA-AAAA)'!M140+'€15-xxxx(AAAA-AAAA)'!M140+'€16-xxxx(AAAA-AAAA)'!M140+'€17-xxxx(AAAA-AAAA)'!M140+'€18-xxxx(AAAA-AAAA)'!M140+'€19-xxxx(AAAA-AAAA)'!M140+'€20-xxxx(AAAA-AAAA)'!M140</f>
        <v>0</v>
      </c>
      <c r="U140" s="105">
        <f>'EnC1_2017-22_DEAL_ONF_Animation'!N140+'EnC2_2018-22_FEDER_ONF_Conserv'!N140+'EnC3_2019-21_OFB-DEAL_ONF_Coli'!N140+'EnC4_2018-20_MTE_ONF_MIGBio'!N140+'EnC5_2020_DEAL_Titè_IPA Desira'!N140+'Sol1_2018_DEAL_ONF_Lutte IC DSD'!N140+'Sol2_2019_DEAL_ONF_Lutte IC'!N140+'€8-xxxx(AAAA-AAAA)'!N140+'€9-xxxx(AAAA-AAAA)'!N140+'€10-xxxx(AAAA-AAAA)'!N140+'€11-xxxx(AAAA-AAAA)'!N140+'€12-xxxx(AAAA-AAAA)'!N140+'€13-xxxx(AAAA-AAAA)'!N140+'€14-xxxx(AAAA-AAAA)'!N140+'€15-xxxx(AAAA-AAAA)'!N140+'€16-xxxx(AAAA-AAAA)'!N140+'€17-xxxx(AAAA-AAAA)'!N140+'€18-xxxx(AAAA-AAAA)'!N140+'€19-xxxx(AAAA-AAAA)'!N140+'€20-xxxx(AAAA-AAAA)'!N140</f>
        <v>0</v>
      </c>
      <c r="V140" s="106">
        <f>'EnC1_2017-22_DEAL_ONF_Animation'!O140+'EnC2_2018-22_FEDER_ONF_Conserv'!O140+'EnC3_2019-21_OFB-DEAL_ONF_Coli'!O140+'EnC4_2018-20_MTE_ONF_MIGBio'!O140+'EnC5_2020_DEAL_Titè_IPA Desira'!O140+'Sol1_2018_DEAL_ONF_Lutte IC DSD'!O140+'Sol2_2019_DEAL_ONF_Lutte IC'!O140+'€8-xxxx(AAAA-AAAA)'!O140+'€9-xxxx(AAAA-AAAA)'!O140+'€10-xxxx(AAAA-AAAA)'!O140+'€11-xxxx(AAAA-AAAA)'!O140+'€12-xxxx(AAAA-AAAA)'!O140+'€13-xxxx(AAAA-AAAA)'!O140+'€14-xxxx(AAAA-AAAA)'!O140+'€15-xxxx(AAAA-AAAA)'!O140+'€16-xxxx(AAAA-AAAA)'!O140+'€17-xxxx(AAAA-AAAA)'!O140+'€18-xxxx(AAAA-AAAA)'!O140+'€19-xxxx(AAAA-AAAA)'!O140+'€20-xxxx(AAAA-AAAA)'!O140</f>
        <v>0</v>
      </c>
      <c r="W140" s="107">
        <f>'EnC1_2017-22_DEAL_ONF_Animation'!P140+'EnC2_2018-22_FEDER_ONF_Conserv'!P140+'EnC3_2019-21_OFB-DEAL_ONF_Coli'!P140+'EnC4_2018-20_MTE_ONF_MIGBio'!P140+'EnC5_2020_DEAL_Titè_IPA Desira'!P140+'Sol1_2018_DEAL_ONF_Lutte IC DSD'!P140+'Sol2_2019_DEAL_ONF_Lutte IC'!P140+'€8-xxxx(AAAA-AAAA)'!P140+'€9-xxxx(AAAA-AAAA)'!P140+'€10-xxxx(AAAA-AAAA)'!P140+'€11-xxxx(AAAA-AAAA)'!P140+'€12-xxxx(AAAA-AAAA)'!P140+'€13-xxxx(AAAA-AAAA)'!P140+'€14-xxxx(AAAA-AAAA)'!P140+'€15-xxxx(AAAA-AAAA)'!P140+'€16-xxxx(AAAA-AAAA)'!P140+'€17-xxxx(AAAA-AAAA)'!P140+'€18-xxxx(AAAA-AAAA)'!P140+'€19-xxxx(AAAA-AAAA)'!P140+'€20-xxxx(AAAA-AAAA)'!P140</f>
        <v>0</v>
      </c>
      <c r="X140" s="107">
        <f>'EnC1_2017-22_DEAL_ONF_Animation'!Q140+'EnC2_2018-22_FEDER_ONF_Conserv'!Q140+'EnC3_2019-21_OFB-DEAL_ONF_Coli'!Q140+'EnC4_2018-20_MTE_ONF_MIGBio'!Q140+'EnC5_2020_DEAL_Titè_IPA Desira'!Q140+'Sol1_2018_DEAL_ONF_Lutte IC DSD'!Q140+'Sol2_2019_DEAL_ONF_Lutte IC'!Q140+'€8-xxxx(AAAA-AAAA)'!Q140+'€9-xxxx(AAAA-AAAA)'!Q140+'€10-xxxx(AAAA-AAAA)'!Q140+'€11-xxxx(AAAA-AAAA)'!Q140+'€12-xxxx(AAAA-AAAA)'!Q140+'€13-xxxx(AAAA-AAAA)'!Q140+'€14-xxxx(AAAA-AAAA)'!Q140+'€15-xxxx(AAAA-AAAA)'!Q140+'€16-xxxx(AAAA-AAAA)'!Q140+'€17-xxxx(AAAA-AAAA)'!Q140+'€18-xxxx(AAAA-AAAA)'!Q140+'€19-xxxx(AAAA-AAAA)'!Q140+'€20-xxxx(AAAA-AAAA)'!Q140</f>
        <v>0</v>
      </c>
      <c r="Y140" s="107">
        <f>'EnC1_2017-22_DEAL_ONF_Animation'!R140+'EnC2_2018-22_FEDER_ONF_Conserv'!R140+'EnC3_2019-21_OFB-DEAL_ONF_Coli'!R140+'EnC4_2018-20_MTE_ONF_MIGBio'!R140+'EnC5_2020_DEAL_Titè_IPA Desira'!R140+'Sol1_2018_DEAL_ONF_Lutte IC DSD'!R140+'Sol2_2019_DEAL_ONF_Lutte IC'!R140+'€8-xxxx(AAAA-AAAA)'!R140+'€9-xxxx(AAAA-AAAA)'!R140+'€10-xxxx(AAAA-AAAA)'!R140+'€11-xxxx(AAAA-AAAA)'!R140+'€12-xxxx(AAAA-AAAA)'!R140+'€13-xxxx(AAAA-AAAA)'!R140+'€14-xxxx(AAAA-AAAA)'!R140+'€15-xxxx(AAAA-AAAA)'!R140+'€16-xxxx(AAAA-AAAA)'!R140+'€17-xxxx(AAAA-AAAA)'!R140+'€18-xxxx(AAAA-AAAA)'!R140+'€19-xxxx(AAAA-AAAA)'!R140+'€20-xxxx(AAAA-AAAA)'!R140</f>
        <v>0</v>
      </c>
      <c r="Z140" s="109">
        <f>'EnC1_2017-22_DEAL_ONF_Animation'!S140+'EnC2_2018-22_FEDER_ONF_Conserv'!S140+'EnC3_2019-21_OFB-DEAL_ONF_Coli'!S140+'EnC4_2018-20_MTE_ONF_MIGBio'!S140+'EnC5_2020_DEAL_Titè_IPA Desira'!S140+'Sol1_2018_DEAL_ONF_Lutte IC DSD'!S140+'Sol2_2019_DEAL_ONF_Lutte IC'!S140+'€8-xxxx(AAAA-AAAA)'!S140+'€9-xxxx(AAAA-AAAA)'!S140+'€10-xxxx(AAAA-AAAA)'!S140+'€11-xxxx(AAAA-AAAA)'!S140+'€12-xxxx(AAAA-AAAA)'!S140+'€13-xxxx(AAAA-AAAA)'!S140+'€14-xxxx(AAAA-AAAA)'!S140+'€15-xxxx(AAAA-AAAA)'!S140+'€16-xxxx(AAAA-AAAA)'!S140+'€17-xxxx(AAAA-AAAA)'!S140+'€18-xxxx(AAAA-AAAA)'!S140+'€19-xxxx(AAAA-AAAA)'!S140+'€20-xxxx(AAAA-AAAA)'!S140</f>
        <v>0</v>
      </c>
      <c r="AA140" s="663">
        <f>'EnC1_2017-22_DEAL_ONF_Animation'!T140+'EnC2_2018-22_FEDER_ONF_Conserv'!T140+'EnC3_2019-21_OFB-DEAL_ONF_Coli'!T140+'EnC4_2018-20_MTE_ONF_MIGBio'!T140+'EnC5_2020_DEAL_Titè_IPA Desira'!T140+'Sol1_2018_DEAL_ONF_Lutte IC DSD'!T140+'Sol2_2019_DEAL_ONF_Lutte IC'!T140+'€8-xxxx(AAAA-AAAA)'!T140+'€9-xxxx(AAAA-AAAA)'!T140+'€10-xxxx(AAAA-AAAA)'!T140+'€11-xxxx(AAAA-AAAA)'!T140+'€12-xxxx(AAAA-AAAA)'!T140+'€13-xxxx(AAAA-AAAA)'!T140+'€14-xxxx(AAAA-AAAA)'!T140+'€15-xxxx(AAAA-AAAA)'!T140+'€16-xxxx(AAAA-AAAA)'!T140+'€17-xxxx(AAAA-AAAA)'!T140+'€18-xxxx(AAAA-AAAA)'!T140+'€19-xxxx(AAAA-AAAA)'!T140+'€20-xxxx(AAAA-AAAA)'!T140</f>
        <v>0</v>
      </c>
      <c r="AB140" s="664">
        <f>'EnC1_2017-22_DEAL_ONF_Animation'!U140+'EnC2_2018-22_FEDER_ONF_Conserv'!U140+'EnC3_2019-21_OFB-DEAL_ONF_Coli'!U140+'EnC4_2018-20_MTE_ONF_MIGBio'!U140+'EnC5_2020_DEAL_Titè_IPA Desira'!U140+'Sol1_2018_DEAL_ONF_Lutte IC DSD'!U140+'Sol2_2019_DEAL_ONF_Lutte IC'!U140+'€8-xxxx(AAAA-AAAA)'!U140+'€9-xxxx(AAAA-AAAA)'!U140+'€10-xxxx(AAAA-AAAA)'!U140+'€11-xxxx(AAAA-AAAA)'!U140+'€12-xxxx(AAAA-AAAA)'!U140+'€13-xxxx(AAAA-AAAA)'!U140+'€14-xxxx(AAAA-AAAA)'!U140+'€15-xxxx(AAAA-AAAA)'!U140+'€16-xxxx(AAAA-AAAA)'!U140+'€17-xxxx(AAAA-AAAA)'!U140+'€18-xxxx(AAAA-AAAA)'!U140+'€19-xxxx(AAAA-AAAA)'!U140+'€20-xxxx(AAAA-AAAA)'!U140</f>
        <v>0</v>
      </c>
      <c r="AC140" s="665">
        <f>'EnC1_2017-22_DEAL_ONF_Animation'!V140+'EnC2_2018-22_FEDER_ONF_Conserv'!V140+'EnC3_2019-21_OFB-DEAL_ONF_Coli'!V140+'EnC4_2018-20_MTE_ONF_MIGBio'!V140+'EnC5_2020_DEAL_Titè_IPA Desira'!V140+'Sol1_2018_DEAL_ONF_Lutte IC DSD'!V140+'Sol2_2019_DEAL_ONF_Lutte IC'!V140+'€8-xxxx(AAAA-AAAA)'!V140+'€9-xxxx(AAAA-AAAA)'!V140+'€10-xxxx(AAAA-AAAA)'!V140+'€11-xxxx(AAAA-AAAA)'!V140+'€12-xxxx(AAAA-AAAA)'!V140+'€13-xxxx(AAAA-AAAA)'!V140+'€14-xxxx(AAAA-AAAA)'!V140+'€15-xxxx(AAAA-AAAA)'!V140+'€16-xxxx(AAAA-AAAA)'!V140+'€17-xxxx(AAAA-AAAA)'!V140+'€18-xxxx(AAAA-AAAA)'!V140+'€19-xxxx(AAAA-AAAA)'!V140+'€20-xxxx(AAAA-AAAA)'!V140</f>
        <v>0</v>
      </c>
      <c r="AD140" s="665">
        <f>'EnC1_2017-22_DEAL_ONF_Animation'!W140+'EnC2_2018-22_FEDER_ONF_Conserv'!W140+'EnC3_2019-21_OFB-DEAL_ONF_Coli'!W140+'EnC4_2018-20_MTE_ONF_MIGBio'!W140+'EnC5_2020_DEAL_Titè_IPA Desira'!W140+'Sol1_2018_DEAL_ONF_Lutte IC DSD'!W140+'Sol2_2019_DEAL_ONF_Lutte IC'!W140+'€8-xxxx(AAAA-AAAA)'!W140+'€9-xxxx(AAAA-AAAA)'!W140+'€10-xxxx(AAAA-AAAA)'!W140+'€11-xxxx(AAAA-AAAA)'!W140+'€12-xxxx(AAAA-AAAA)'!W140+'€13-xxxx(AAAA-AAAA)'!W140+'€14-xxxx(AAAA-AAAA)'!W140+'€15-xxxx(AAAA-AAAA)'!W140+'€16-xxxx(AAAA-AAAA)'!W140+'€17-xxxx(AAAA-AAAA)'!W140+'€18-xxxx(AAAA-AAAA)'!W140+'€19-xxxx(AAAA-AAAA)'!W140+'€20-xxxx(AAAA-AAAA)'!W140</f>
        <v>0</v>
      </c>
      <c r="AE140" s="665">
        <f>'EnC1_2017-22_DEAL_ONF_Animation'!X140+'EnC2_2018-22_FEDER_ONF_Conserv'!X140+'EnC3_2019-21_OFB-DEAL_ONF_Coli'!X140+'EnC4_2018-20_MTE_ONF_MIGBio'!X140+'EnC5_2020_DEAL_Titè_IPA Desira'!X140+'Sol1_2018_DEAL_ONF_Lutte IC DSD'!X140+'Sol2_2019_DEAL_ONF_Lutte IC'!X140+'€8-xxxx(AAAA-AAAA)'!X140+'€9-xxxx(AAAA-AAAA)'!X140+'€10-xxxx(AAAA-AAAA)'!X140+'€11-xxxx(AAAA-AAAA)'!X140+'€12-xxxx(AAAA-AAAA)'!X140+'€13-xxxx(AAAA-AAAA)'!X140+'€14-xxxx(AAAA-AAAA)'!X140+'€15-xxxx(AAAA-AAAA)'!X140+'€16-xxxx(AAAA-AAAA)'!X140+'€17-xxxx(AAAA-AAAA)'!X140+'€18-xxxx(AAAA-AAAA)'!X140+'€19-xxxx(AAAA-AAAA)'!X140+'€20-xxxx(AAAA-AAAA)'!X140</f>
        <v>0</v>
      </c>
      <c r="AF140" s="666">
        <f>'EnC1_2017-22_DEAL_ONF_Animation'!Y140+'EnC2_2018-22_FEDER_ONF_Conserv'!Y140+'EnC3_2019-21_OFB-DEAL_ONF_Coli'!Y140+'EnC4_2018-20_MTE_ONF_MIGBio'!Y140+'EnC5_2020_DEAL_Titè_IPA Desira'!Y140+'Sol1_2018_DEAL_ONF_Lutte IC DSD'!Y140+'Sol2_2019_DEAL_ONF_Lutte IC'!Y140+'€8-xxxx(AAAA-AAAA)'!Y140+'€9-xxxx(AAAA-AAAA)'!Y140+'€10-xxxx(AAAA-AAAA)'!Y140+'€11-xxxx(AAAA-AAAA)'!Y140+'€12-xxxx(AAAA-AAAA)'!Y140+'€13-xxxx(AAAA-AAAA)'!Y140+'€14-xxxx(AAAA-AAAA)'!Y140+'€15-xxxx(AAAA-AAAA)'!Y140+'€16-xxxx(AAAA-AAAA)'!Y140+'€17-xxxx(AAAA-AAAA)'!Y140+'€18-xxxx(AAAA-AAAA)'!Y140+'€19-xxxx(AAAA-AAAA)'!Y140+'€20-xxxx(AAAA-AAAA)'!Y140</f>
        <v>0</v>
      </c>
      <c r="AG140" s="667">
        <f t="shared" si="103"/>
        <v>0</v>
      </c>
      <c r="AH140" s="664">
        <f t="shared" si="104"/>
        <v>0</v>
      </c>
      <c r="AI140" s="665">
        <f t="shared" si="105"/>
        <v>0</v>
      </c>
      <c r="AJ140" s="665">
        <f t="shared" si="106"/>
        <v>0</v>
      </c>
      <c r="AK140" s="665">
        <f t="shared" si="107"/>
        <v>0</v>
      </c>
      <c r="AL140" s="668">
        <f t="shared" si="108"/>
        <v>0</v>
      </c>
      <c r="AM140" s="663">
        <f t="shared" si="109"/>
        <v>0</v>
      </c>
      <c r="AN140" s="664">
        <f t="shared" si="110"/>
        <v>0</v>
      </c>
      <c r="AO140" s="665">
        <f t="shared" si="111"/>
        <v>0</v>
      </c>
      <c r="AP140" s="665">
        <f t="shared" si="112"/>
        <v>0</v>
      </c>
      <c r="AQ140" s="665">
        <f t="shared" si="113"/>
        <v>0</v>
      </c>
      <c r="AR140" s="669">
        <f t="shared" si="114"/>
        <v>0</v>
      </c>
      <c r="AS140" s="270"/>
      <c r="AT140" s="12"/>
      <c r="AU140" s="41"/>
    </row>
    <row r="141" spans="1:47" s="38" customFormat="1" ht="14.5" thickBot="1">
      <c r="A141" s="14"/>
      <c r="B141" s="1116"/>
      <c r="C141" s="1111"/>
      <c r="D141" s="1112"/>
      <c r="E141" s="1112"/>
      <c r="F141" s="1114"/>
      <c r="G141" s="519" t="s">
        <v>109</v>
      </c>
      <c r="H141" s="508">
        <f t="shared" si="120"/>
        <v>0</v>
      </c>
      <c r="I141" s="509">
        <f t="shared" ref="I141:M141" si="122">I129+I132+I135+I138</f>
        <v>0</v>
      </c>
      <c r="J141" s="510">
        <f t="shared" si="122"/>
        <v>0</v>
      </c>
      <c r="K141" s="510">
        <f t="shared" si="122"/>
        <v>0</v>
      </c>
      <c r="L141" s="510">
        <f t="shared" si="122"/>
        <v>0</v>
      </c>
      <c r="M141" s="511">
        <f t="shared" si="122"/>
        <v>0</v>
      </c>
      <c r="N141" s="741" t="s">
        <v>109</v>
      </c>
      <c r="O141" s="240">
        <f>'EnC1_2017-22_DEAL_ONF_Animation'!H141+'EnC2_2018-22_FEDER_ONF_Conserv'!H141+'EnC3_2019-21_OFB-DEAL_ONF_Coli'!H141+'EnC4_2018-20_MTE_ONF_MIGBio'!H141+'EnC5_2020_DEAL_Titè_IPA Desira'!H141+'Sol1_2018_DEAL_ONF_Lutte IC DSD'!H141+'Sol2_2019_DEAL_ONF_Lutte IC'!H141+'€8-xxxx(AAAA-AAAA)'!H141+'€9-xxxx(AAAA-AAAA)'!H141+'€10-xxxx(AAAA-AAAA)'!H141+'€11-xxxx(AAAA-AAAA)'!H141+'€12-xxxx(AAAA-AAAA)'!H141+'€13-xxxx(AAAA-AAAA)'!H141+'€14-xxxx(AAAA-AAAA)'!H141+'€15-xxxx(AAAA-AAAA)'!H141+'€16-xxxx(AAAA-AAAA)'!H141+'€17-xxxx(AAAA-AAAA)'!H141+'€18-xxxx(AAAA-AAAA)'!H141+'€19-xxxx(AAAA-AAAA)'!H141+'€20-xxxx(AAAA-AAAA)'!H141</f>
        <v>310</v>
      </c>
      <c r="P141" s="176">
        <f>'EnC1_2017-22_DEAL_ONF_Animation'!I141+'EnC2_2018-22_FEDER_ONF_Conserv'!I141+'EnC3_2019-21_OFB-DEAL_ONF_Coli'!I141+'EnC4_2018-20_MTE_ONF_MIGBio'!I141+'EnC5_2020_DEAL_Titè_IPA Desira'!I141+'Sol1_2018_DEAL_ONF_Lutte IC DSD'!I141+'Sol2_2019_DEAL_ONF_Lutte IC'!I141+'€8-xxxx(AAAA-AAAA)'!I141+'€9-xxxx(AAAA-AAAA)'!I141+'€10-xxxx(AAAA-AAAA)'!I141+'€11-xxxx(AAAA-AAAA)'!I141+'€12-xxxx(AAAA-AAAA)'!I141+'€13-xxxx(AAAA-AAAA)'!I141+'€14-xxxx(AAAA-AAAA)'!I141+'€15-xxxx(AAAA-AAAA)'!I141+'€16-xxxx(AAAA-AAAA)'!I141+'€17-xxxx(AAAA-AAAA)'!I141+'€18-xxxx(AAAA-AAAA)'!I141+'€19-xxxx(AAAA-AAAA)'!I141+'€20-xxxx(AAAA-AAAA)'!I141</f>
        <v>62</v>
      </c>
      <c r="Q141" s="177">
        <f>'EnC1_2017-22_DEAL_ONF_Animation'!J141+'EnC2_2018-22_FEDER_ONF_Conserv'!J141+'EnC3_2019-21_OFB-DEAL_ONF_Coli'!J141+'EnC4_2018-20_MTE_ONF_MIGBio'!J141+'EnC5_2020_DEAL_Titè_IPA Desira'!J141+'Sol1_2018_DEAL_ONF_Lutte IC DSD'!J141+'Sol2_2019_DEAL_ONF_Lutte IC'!J141+'€8-xxxx(AAAA-AAAA)'!J141+'€9-xxxx(AAAA-AAAA)'!J141+'€10-xxxx(AAAA-AAAA)'!J141+'€11-xxxx(AAAA-AAAA)'!J141+'€12-xxxx(AAAA-AAAA)'!J141+'€13-xxxx(AAAA-AAAA)'!J141+'€14-xxxx(AAAA-AAAA)'!J141+'€15-xxxx(AAAA-AAAA)'!J141+'€16-xxxx(AAAA-AAAA)'!J141+'€17-xxxx(AAAA-AAAA)'!J141+'€18-xxxx(AAAA-AAAA)'!J141+'€19-xxxx(AAAA-AAAA)'!J141+'€20-xxxx(AAAA-AAAA)'!J141</f>
        <v>62</v>
      </c>
      <c r="R141" s="177">
        <f>'EnC1_2017-22_DEAL_ONF_Animation'!K141+'EnC2_2018-22_FEDER_ONF_Conserv'!K141+'EnC3_2019-21_OFB-DEAL_ONF_Coli'!K141+'EnC4_2018-20_MTE_ONF_MIGBio'!K141+'EnC5_2020_DEAL_Titè_IPA Desira'!K141+'Sol1_2018_DEAL_ONF_Lutte IC DSD'!K141+'Sol2_2019_DEAL_ONF_Lutte IC'!K141+'€8-xxxx(AAAA-AAAA)'!K141+'€9-xxxx(AAAA-AAAA)'!K141+'€10-xxxx(AAAA-AAAA)'!K141+'€11-xxxx(AAAA-AAAA)'!K141+'€12-xxxx(AAAA-AAAA)'!K141+'€13-xxxx(AAAA-AAAA)'!K141+'€14-xxxx(AAAA-AAAA)'!K141+'€15-xxxx(AAAA-AAAA)'!K141+'€16-xxxx(AAAA-AAAA)'!K141+'€17-xxxx(AAAA-AAAA)'!K141+'€18-xxxx(AAAA-AAAA)'!K141+'€19-xxxx(AAAA-AAAA)'!K141+'€20-xxxx(AAAA-AAAA)'!K141</f>
        <v>62</v>
      </c>
      <c r="S141" s="177">
        <f>'EnC1_2017-22_DEAL_ONF_Animation'!L141+'EnC2_2018-22_FEDER_ONF_Conserv'!L141+'EnC3_2019-21_OFB-DEAL_ONF_Coli'!L141+'EnC4_2018-20_MTE_ONF_MIGBio'!L141+'EnC5_2020_DEAL_Titè_IPA Desira'!L141+'Sol1_2018_DEAL_ONF_Lutte IC DSD'!L141+'Sol2_2019_DEAL_ONF_Lutte IC'!L141+'€8-xxxx(AAAA-AAAA)'!L141+'€9-xxxx(AAAA-AAAA)'!L141+'€10-xxxx(AAAA-AAAA)'!L141+'€11-xxxx(AAAA-AAAA)'!L141+'€12-xxxx(AAAA-AAAA)'!L141+'€13-xxxx(AAAA-AAAA)'!L141+'€14-xxxx(AAAA-AAAA)'!L141+'€15-xxxx(AAAA-AAAA)'!L141+'€16-xxxx(AAAA-AAAA)'!L141+'€17-xxxx(AAAA-AAAA)'!L141+'€18-xxxx(AAAA-AAAA)'!L141+'€19-xxxx(AAAA-AAAA)'!L141+'€20-xxxx(AAAA-AAAA)'!L141</f>
        <v>62</v>
      </c>
      <c r="T141" s="241">
        <f>'EnC1_2017-22_DEAL_ONF_Animation'!M141+'EnC2_2018-22_FEDER_ONF_Conserv'!M141+'EnC3_2019-21_OFB-DEAL_ONF_Coli'!M141+'EnC4_2018-20_MTE_ONF_MIGBio'!M141+'EnC5_2020_DEAL_Titè_IPA Desira'!M141+'Sol1_2018_DEAL_ONF_Lutte IC DSD'!M141+'Sol2_2019_DEAL_ONF_Lutte IC'!M141+'€8-xxxx(AAAA-AAAA)'!M141+'€9-xxxx(AAAA-AAAA)'!M141+'€10-xxxx(AAAA-AAAA)'!M141+'€11-xxxx(AAAA-AAAA)'!M141+'€12-xxxx(AAAA-AAAA)'!M141+'€13-xxxx(AAAA-AAAA)'!M141+'€14-xxxx(AAAA-AAAA)'!M141+'€15-xxxx(AAAA-AAAA)'!M141+'€16-xxxx(AAAA-AAAA)'!M141+'€17-xxxx(AAAA-AAAA)'!M141+'€18-xxxx(AAAA-AAAA)'!M141+'€19-xxxx(AAAA-AAAA)'!M141+'€20-xxxx(AAAA-AAAA)'!M141</f>
        <v>62</v>
      </c>
      <c r="U141" s="240">
        <f>'EnC1_2017-22_DEAL_ONF_Animation'!N141+'EnC2_2018-22_FEDER_ONF_Conserv'!N141+'EnC3_2019-21_OFB-DEAL_ONF_Coli'!N141+'EnC4_2018-20_MTE_ONF_MIGBio'!N141+'EnC5_2020_DEAL_Titè_IPA Desira'!N141+'Sol1_2018_DEAL_ONF_Lutte IC DSD'!N141+'Sol2_2019_DEAL_ONF_Lutte IC'!N141+'€8-xxxx(AAAA-AAAA)'!N141+'€9-xxxx(AAAA-AAAA)'!N141+'€10-xxxx(AAAA-AAAA)'!N141+'€11-xxxx(AAAA-AAAA)'!N141+'€12-xxxx(AAAA-AAAA)'!N141+'€13-xxxx(AAAA-AAAA)'!N141+'€14-xxxx(AAAA-AAAA)'!N141+'€15-xxxx(AAAA-AAAA)'!N141+'€16-xxxx(AAAA-AAAA)'!N141+'€17-xxxx(AAAA-AAAA)'!N141+'€18-xxxx(AAAA-AAAA)'!N141+'€19-xxxx(AAAA-AAAA)'!N141+'€20-xxxx(AAAA-AAAA)'!N141</f>
        <v>0</v>
      </c>
      <c r="V141" s="176">
        <f>'EnC1_2017-22_DEAL_ONF_Animation'!O141+'EnC2_2018-22_FEDER_ONF_Conserv'!O141+'EnC3_2019-21_OFB-DEAL_ONF_Coli'!O141+'EnC4_2018-20_MTE_ONF_MIGBio'!O141+'EnC5_2020_DEAL_Titè_IPA Desira'!O141+'Sol1_2018_DEAL_ONF_Lutte IC DSD'!O141+'Sol2_2019_DEAL_ONF_Lutte IC'!O141+'€8-xxxx(AAAA-AAAA)'!O141+'€9-xxxx(AAAA-AAAA)'!O141+'€10-xxxx(AAAA-AAAA)'!O141+'€11-xxxx(AAAA-AAAA)'!O141+'€12-xxxx(AAAA-AAAA)'!O141+'€13-xxxx(AAAA-AAAA)'!O141+'€14-xxxx(AAAA-AAAA)'!O141+'€15-xxxx(AAAA-AAAA)'!O141+'€16-xxxx(AAAA-AAAA)'!O141+'€17-xxxx(AAAA-AAAA)'!O141+'€18-xxxx(AAAA-AAAA)'!O141+'€19-xxxx(AAAA-AAAA)'!O141+'€20-xxxx(AAAA-AAAA)'!O141</f>
        <v>0</v>
      </c>
      <c r="W141" s="177">
        <f>'EnC1_2017-22_DEAL_ONF_Animation'!P141+'EnC2_2018-22_FEDER_ONF_Conserv'!P141+'EnC3_2019-21_OFB-DEAL_ONF_Coli'!P141+'EnC4_2018-20_MTE_ONF_MIGBio'!P141+'EnC5_2020_DEAL_Titè_IPA Desira'!P141+'Sol1_2018_DEAL_ONF_Lutte IC DSD'!P141+'Sol2_2019_DEAL_ONF_Lutte IC'!P141+'€8-xxxx(AAAA-AAAA)'!P141+'€9-xxxx(AAAA-AAAA)'!P141+'€10-xxxx(AAAA-AAAA)'!P141+'€11-xxxx(AAAA-AAAA)'!P141+'€12-xxxx(AAAA-AAAA)'!P141+'€13-xxxx(AAAA-AAAA)'!P141+'€14-xxxx(AAAA-AAAA)'!P141+'€15-xxxx(AAAA-AAAA)'!P141+'€16-xxxx(AAAA-AAAA)'!P141+'€17-xxxx(AAAA-AAAA)'!P141+'€18-xxxx(AAAA-AAAA)'!P141+'€19-xxxx(AAAA-AAAA)'!P141+'€20-xxxx(AAAA-AAAA)'!P141</f>
        <v>0</v>
      </c>
      <c r="X141" s="177">
        <f>'EnC1_2017-22_DEAL_ONF_Animation'!Q141+'EnC2_2018-22_FEDER_ONF_Conserv'!Q141+'EnC3_2019-21_OFB-DEAL_ONF_Coli'!Q141+'EnC4_2018-20_MTE_ONF_MIGBio'!Q141+'EnC5_2020_DEAL_Titè_IPA Desira'!Q141+'Sol1_2018_DEAL_ONF_Lutte IC DSD'!Q141+'Sol2_2019_DEAL_ONF_Lutte IC'!Q141+'€8-xxxx(AAAA-AAAA)'!Q141+'€9-xxxx(AAAA-AAAA)'!Q141+'€10-xxxx(AAAA-AAAA)'!Q141+'€11-xxxx(AAAA-AAAA)'!Q141+'€12-xxxx(AAAA-AAAA)'!Q141+'€13-xxxx(AAAA-AAAA)'!Q141+'€14-xxxx(AAAA-AAAA)'!Q141+'€15-xxxx(AAAA-AAAA)'!Q141+'€16-xxxx(AAAA-AAAA)'!Q141+'€17-xxxx(AAAA-AAAA)'!Q141+'€18-xxxx(AAAA-AAAA)'!Q141+'€19-xxxx(AAAA-AAAA)'!Q141+'€20-xxxx(AAAA-AAAA)'!Q141</f>
        <v>0</v>
      </c>
      <c r="Y141" s="177">
        <f>'EnC1_2017-22_DEAL_ONF_Animation'!R141+'EnC2_2018-22_FEDER_ONF_Conserv'!R141+'EnC3_2019-21_OFB-DEAL_ONF_Coli'!R141+'EnC4_2018-20_MTE_ONF_MIGBio'!R141+'EnC5_2020_DEAL_Titè_IPA Desira'!R141+'Sol1_2018_DEAL_ONF_Lutte IC DSD'!R141+'Sol2_2019_DEAL_ONF_Lutte IC'!R141+'€8-xxxx(AAAA-AAAA)'!R141+'€9-xxxx(AAAA-AAAA)'!R141+'€10-xxxx(AAAA-AAAA)'!R141+'€11-xxxx(AAAA-AAAA)'!R141+'€12-xxxx(AAAA-AAAA)'!R141+'€13-xxxx(AAAA-AAAA)'!R141+'€14-xxxx(AAAA-AAAA)'!R141+'€15-xxxx(AAAA-AAAA)'!R141+'€16-xxxx(AAAA-AAAA)'!R141+'€17-xxxx(AAAA-AAAA)'!R141+'€18-xxxx(AAAA-AAAA)'!R141+'€19-xxxx(AAAA-AAAA)'!R141+'€20-xxxx(AAAA-AAAA)'!R141</f>
        <v>0</v>
      </c>
      <c r="Z141" s="178">
        <f>'EnC1_2017-22_DEAL_ONF_Animation'!S141+'EnC2_2018-22_FEDER_ONF_Conserv'!S141+'EnC3_2019-21_OFB-DEAL_ONF_Coli'!S141+'EnC4_2018-20_MTE_ONF_MIGBio'!S141+'EnC5_2020_DEAL_Titè_IPA Desira'!S141+'Sol1_2018_DEAL_ONF_Lutte IC DSD'!S141+'Sol2_2019_DEAL_ONF_Lutte IC'!S141+'€8-xxxx(AAAA-AAAA)'!S141+'€9-xxxx(AAAA-AAAA)'!S141+'€10-xxxx(AAAA-AAAA)'!S141+'€11-xxxx(AAAA-AAAA)'!S141+'€12-xxxx(AAAA-AAAA)'!S141+'€13-xxxx(AAAA-AAAA)'!S141+'€14-xxxx(AAAA-AAAA)'!S141+'€15-xxxx(AAAA-AAAA)'!S141+'€16-xxxx(AAAA-AAAA)'!S141+'€17-xxxx(AAAA-AAAA)'!S141+'€18-xxxx(AAAA-AAAA)'!S141+'€19-xxxx(AAAA-AAAA)'!S141+'€20-xxxx(AAAA-AAAA)'!S141</f>
        <v>0</v>
      </c>
      <c r="AA141" s="698">
        <f>'EnC1_2017-22_DEAL_ONF_Animation'!T141+'EnC2_2018-22_FEDER_ONF_Conserv'!T141+'EnC3_2019-21_OFB-DEAL_ONF_Coli'!T141+'EnC4_2018-20_MTE_ONF_MIGBio'!T141+'EnC5_2020_DEAL_Titè_IPA Desira'!T141+'Sol1_2018_DEAL_ONF_Lutte IC DSD'!T141+'Sol2_2019_DEAL_ONF_Lutte IC'!T141+'€8-xxxx(AAAA-AAAA)'!T141+'€9-xxxx(AAAA-AAAA)'!T141+'€10-xxxx(AAAA-AAAA)'!T141+'€11-xxxx(AAAA-AAAA)'!T141+'€12-xxxx(AAAA-AAAA)'!T141+'€13-xxxx(AAAA-AAAA)'!T141+'€14-xxxx(AAAA-AAAA)'!T141+'€15-xxxx(AAAA-AAAA)'!T141+'€16-xxxx(AAAA-AAAA)'!T141+'€17-xxxx(AAAA-AAAA)'!T141+'€18-xxxx(AAAA-AAAA)'!T141+'€19-xxxx(AAAA-AAAA)'!T141+'€20-xxxx(AAAA-AAAA)'!T141</f>
        <v>-310</v>
      </c>
      <c r="AB141" s="699">
        <f>'EnC1_2017-22_DEAL_ONF_Animation'!U141+'EnC2_2018-22_FEDER_ONF_Conserv'!U141+'EnC3_2019-21_OFB-DEAL_ONF_Coli'!U141+'EnC4_2018-20_MTE_ONF_MIGBio'!U141+'EnC5_2020_DEAL_Titè_IPA Desira'!U141+'Sol1_2018_DEAL_ONF_Lutte IC DSD'!U141+'Sol2_2019_DEAL_ONF_Lutte IC'!U141+'€8-xxxx(AAAA-AAAA)'!U141+'€9-xxxx(AAAA-AAAA)'!U141+'€10-xxxx(AAAA-AAAA)'!U141+'€11-xxxx(AAAA-AAAA)'!U141+'€12-xxxx(AAAA-AAAA)'!U141+'€13-xxxx(AAAA-AAAA)'!U141+'€14-xxxx(AAAA-AAAA)'!U141+'€15-xxxx(AAAA-AAAA)'!U141+'€16-xxxx(AAAA-AAAA)'!U141+'€17-xxxx(AAAA-AAAA)'!U141+'€18-xxxx(AAAA-AAAA)'!U141+'€19-xxxx(AAAA-AAAA)'!U141+'€20-xxxx(AAAA-AAAA)'!U141</f>
        <v>-62</v>
      </c>
      <c r="AC141" s="700">
        <f>'EnC1_2017-22_DEAL_ONF_Animation'!V141+'EnC2_2018-22_FEDER_ONF_Conserv'!V141+'EnC3_2019-21_OFB-DEAL_ONF_Coli'!V141+'EnC4_2018-20_MTE_ONF_MIGBio'!V141+'EnC5_2020_DEAL_Titè_IPA Desira'!V141+'Sol1_2018_DEAL_ONF_Lutte IC DSD'!V141+'Sol2_2019_DEAL_ONF_Lutte IC'!V141+'€8-xxxx(AAAA-AAAA)'!V141+'€9-xxxx(AAAA-AAAA)'!V141+'€10-xxxx(AAAA-AAAA)'!V141+'€11-xxxx(AAAA-AAAA)'!V141+'€12-xxxx(AAAA-AAAA)'!V141+'€13-xxxx(AAAA-AAAA)'!V141+'€14-xxxx(AAAA-AAAA)'!V141+'€15-xxxx(AAAA-AAAA)'!V141+'€16-xxxx(AAAA-AAAA)'!V141+'€17-xxxx(AAAA-AAAA)'!V141+'€18-xxxx(AAAA-AAAA)'!V141+'€19-xxxx(AAAA-AAAA)'!V141+'€20-xxxx(AAAA-AAAA)'!V141</f>
        <v>-62</v>
      </c>
      <c r="AD141" s="700">
        <f>'EnC1_2017-22_DEAL_ONF_Animation'!W141+'EnC2_2018-22_FEDER_ONF_Conserv'!W141+'EnC3_2019-21_OFB-DEAL_ONF_Coli'!W141+'EnC4_2018-20_MTE_ONF_MIGBio'!W141+'EnC5_2020_DEAL_Titè_IPA Desira'!W141+'Sol1_2018_DEAL_ONF_Lutte IC DSD'!W141+'Sol2_2019_DEAL_ONF_Lutte IC'!W141+'€8-xxxx(AAAA-AAAA)'!W141+'€9-xxxx(AAAA-AAAA)'!W141+'€10-xxxx(AAAA-AAAA)'!W141+'€11-xxxx(AAAA-AAAA)'!W141+'€12-xxxx(AAAA-AAAA)'!W141+'€13-xxxx(AAAA-AAAA)'!W141+'€14-xxxx(AAAA-AAAA)'!W141+'€15-xxxx(AAAA-AAAA)'!W141+'€16-xxxx(AAAA-AAAA)'!W141+'€17-xxxx(AAAA-AAAA)'!W141+'€18-xxxx(AAAA-AAAA)'!W141+'€19-xxxx(AAAA-AAAA)'!W141+'€20-xxxx(AAAA-AAAA)'!W141</f>
        <v>-62</v>
      </c>
      <c r="AE141" s="700">
        <f>'EnC1_2017-22_DEAL_ONF_Animation'!X141+'EnC2_2018-22_FEDER_ONF_Conserv'!X141+'EnC3_2019-21_OFB-DEAL_ONF_Coli'!X141+'EnC4_2018-20_MTE_ONF_MIGBio'!X141+'EnC5_2020_DEAL_Titè_IPA Desira'!X141+'Sol1_2018_DEAL_ONF_Lutte IC DSD'!X141+'Sol2_2019_DEAL_ONF_Lutte IC'!X141+'€8-xxxx(AAAA-AAAA)'!X141+'€9-xxxx(AAAA-AAAA)'!X141+'€10-xxxx(AAAA-AAAA)'!X141+'€11-xxxx(AAAA-AAAA)'!X141+'€12-xxxx(AAAA-AAAA)'!X141+'€13-xxxx(AAAA-AAAA)'!X141+'€14-xxxx(AAAA-AAAA)'!X141+'€15-xxxx(AAAA-AAAA)'!X141+'€16-xxxx(AAAA-AAAA)'!X141+'€17-xxxx(AAAA-AAAA)'!X141+'€18-xxxx(AAAA-AAAA)'!X141+'€19-xxxx(AAAA-AAAA)'!X141+'€20-xxxx(AAAA-AAAA)'!X141</f>
        <v>-62</v>
      </c>
      <c r="AF141" s="701">
        <f>'EnC1_2017-22_DEAL_ONF_Animation'!Y141+'EnC2_2018-22_FEDER_ONF_Conserv'!Y141+'EnC3_2019-21_OFB-DEAL_ONF_Coli'!Y141+'EnC4_2018-20_MTE_ONF_MIGBio'!Y141+'EnC5_2020_DEAL_Titè_IPA Desira'!Y141+'Sol1_2018_DEAL_ONF_Lutte IC DSD'!Y141+'Sol2_2019_DEAL_ONF_Lutte IC'!Y141+'€8-xxxx(AAAA-AAAA)'!Y141+'€9-xxxx(AAAA-AAAA)'!Y141+'€10-xxxx(AAAA-AAAA)'!Y141+'€11-xxxx(AAAA-AAAA)'!Y141+'€12-xxxx(AAAA-AAAA)'!Y141+'€13-xxxx(AAAA-AAAA)'!Y141+'€14-xxxx(AAAA-AAAA)'!Y141+'€15-xxxx(AAAA-AAAA)'!Y141+'€16-xxxx(AAAA-AAAA)'!Y141+'€17-xxxx(AAAA-AAAA)'!Y141+'€18-xxxx(AAAA-AAAA)'!Y141+'€19-xxxx(AAAA-AAAA)'!Y141+'€20-xxxx(AAAA-AAAA)'!Y141</f>
        <v>-62</v>
      </c>
      <c r="AG141" s="702">
        <f t="shared" si="103"/>
        <v>310</v>
      </c>
      <c r="AH141" s="699">
        <f t="shared" si="104"/>
        <v>62</v>
      </c>
      <c r="AI141" s="700">
        <f t="shared" si="105"/>
        <v>62</v>
      </c>
      <c r="AJ141" s="700">
        <f t="shared" si="106"/>
        <v>62</v>
      </c>
      <c r="AK141" s="700">
        <f t="shared" si="107"/>
        <v>62</v>
      </c>
      <c r="AL141" s="703">
        <f t="shared" si="108"/>
        <v>62</v>
      </c>
      <c r="AM141" s="698">
        <f t="shared" si="109"/>
        <v>0</v>
      </c>
      <c r="AN141" s="699">
        <f t="shared" si="110"/>
        <v>0</v>
      </c>
      <c r="AO141" s="700">
        <f t="shared" si="111"/>
        <v>0</v>
      </c>
      <c r="AP141" s="700">
        <f t="shared" si="112"/>
        <v>0</v>
      </c>
      <c r="AQ141" s="700">
        <f t="shared" si="113"/>
        <v>0</v>
      </c>
      <c r="AR141" s="704">
        <f t="shared" si="114"/>
        <v>0</v>
      </c>
      <c r="AS141" s="273"/>
      <c r="AT141" s="15"/>
      <c r="AU141" s="15"/>
    </row>
    <row r="142" spans="1:47" ht="14">
      <c r="A142" s="26"/>
      <c r="B142" s="1116"/>
      <c r="C142" s="1230" t="s">
        <v>22</v>
      </c>
      <c r="D142" s="1118" t="s">
        <v>53</v>
      </c>
      <c r="E142" s="1121" t="s">
        <v>76</v>
      </c>
      <c r="F142" s="1155">
        <v>2</v>
      </c>
      <c r="G142" s="490" t="s">
        <v>106</v>
      </c>
      <c r="H142" s="491">
        <f>7500/2</f>
        <v>3750</v>
      </c>
      <c r="I142" s="512">
        <f>7500/2/5</f>
        <v>750</v>
      </c>
      <c r="J142" s="513">
        <f>7500/2/5</f>
        <v>750</v>
      </c>
      <c r="K142" s="513">
        <f>7500/2/5</f>
        <v>750</v>
      </c>
      <c r="L142" s="513">
        <f>7500/2/5</f>
        <v>750</v>
      </c>
      <c r="M142" s="520">
        <f>7500/2/5</f>
        <v>750</v>
      </c>
      <c r="N142" s="536" t="s">
        <v>106</v>
      </c>
      <c r="O142" s="179">
        <f>'EnC1_2017-22_DEAL_ONF_Animation'!H142+'EnC2_2018-22_FEDER_ONF_Conserv'!H142+'EnC3_2019-21_OFB-DEAL_ONF_Coli'!H142+'EnC4_2018-20_MTE_ONF_MIGBio'!H142+'EnC5_2020_DEAL_Titè_IPA Desira'!H142+'Sol1_2018_DEAL_ONF_Lutte IC DSD'!H142+'Sol2_2019_DEAL_ONF_Lutte IC'!H142+'€8-xxxx(AAAA-AAAA)'!H142+'€9-xxxx(AAAA-AAAA)'!H142+'€10-xxxx(AAAA-AAAA)'!H142+'€11-xxxx(AAAA-AAAA)'!H142+'€12-xxxx(AAAA-AAAA)'!H142+'€13-xxxx(AAAA-AAAA)'!H142+'€14-xxxx(AAAA-AAAA)'!H142+'€15-xxxx(AAAA-AAAA)'!H142+'€16-xxxx(AAAA-AAAA)'!H142+'€17-xxxx(AAAA-AAAA)'!H142+'€18-xxxx(AAAA-AAAA)'!H142+'€19-xxxx(AAAA-AAAA)'!H142+'€20-xxxx(AAAA-AAAA)'!H142</f>
        <v>0</v>
      </c>
      <c r="P142" s="180">
        <f>'EnC1_2017-22_DEAL_ONF_Animation'!I142+'EnC2_2018-22_FEDER_ONF_Conserv'!I142+'EnC3_2019-21_OFB-DEAL_ONF_Coli'!I142+'EnC4_2018-20_MTE_ONF_MIGBio'!I142+'EnC5_2020_DEAL_Titè_IPA Desira'!I142+'Sol1_2018_DEAL_ONF_Lutte IC DSD'!I142+'Sol2_2019_DEAL_ONF_Lutte IC'!I142+'€8-xxxx(AAAA-AAAA)'!I142+'€9-xxxx(AAAA-AAAA)'!I142+'€10-xxxx(AAAA-AAAA)'!I142+'€11-xxxx(AAAA-AAAA)'!I142+'€12-xxxx(AAAA-AAAA)'!I142+'€13-xxxx(AAAA-AAAA)'!I142+'€14-xxxx(AAAA-AAAA)'!I142+'€15-xxxx(AAAA-AAAA)'!I142+'€16-xxxx(AAAA-AAAA)'!I142+'€17-xxxx(AAAA-AAAA)'!I142+'€18-xxxx(AAAA-AAAA)'!I142+'€19-xxxx(AAAA-AAAA)'!I142+'€20-xxxx(AAAA-AAAA)'!I142</f>
        <v>0</v>
      </c>
      <c r="Q142" s="224">
        <f>'EnC1_2017-22_DEAL_ONF_Animation'!J142+'EnC2_2018-22_FEDER_ONF_Conserv'!J142+'EnC3_2019-21_OFB-DEAL_ONF_Coli'!J142+'EnC4_2018-20_MTE_ONF_MIGBio'!J142+'EnC5_2020_DEAL_Titè_IPA Desira'!J142+'Sol1_2018_DEAL_ONF_Lutte IC DSD'!J142+'Sol2_2019_DEAL_ONF_Lutte IC'!J142+'€8-xxxx(AAAA-AAAA)'!J142+'€9-xxxx(AAAA-AAAA)'!J142+'€10-xxxx(AAAA-AAAA)'!J142+'€11-xxxx(AAAA-AAAA)'!J142+'€12-xxxx(AAAA-AAAA)'!J142+'€13-xxxx(AAAA-AAAA)'!J142+'€14-xxxx(AAAA-AAAA)'!J142+'€15-xxxx(AAAA-AAAA)'!J142+'€16-xxxx(AAAA-AAAA)'!J142+'€17-xxxx(AAAA-AAAA)'!J142+'€18-xxxx(AAAA-AAAA)'!J142+'€19-xxxx(AAAA-AAAA)'!J142+'€20-xxxx(AAAA-AAAA)'!J142</f>
        <v>0</v>
      </c>
      <c r="R142" s="224">
        <f>'EnC1_2017-22_DEAL_ONF_Animation'!K142+'EnC2_2018-22_FEDER_ONF_Conserv'!K142+'EnC3_2019-21_OFB-DEAL_ONF_Coli'!K142+'EnC4_2018-20_MTE_ONF_MIGBio'!K142+'EnC5_2020_DEAL_Titè_IPA Desira'!K142+'Sol1_2018_DEAL_ONF_Lutte IC DSD'!K142+'Sol2_2019_DEAL_ONF_Lutte IC'!K142+'€8-xxxx(AAAA-AAAA)'!K142+'€9-xxxx(AAAA-AAAA)'!K142+'€10-xxxx(AAAA-AAAA)'!K142+'€11-xxxx(AAAA-AAAA)'!K142+'€12-xxxx(AAAA-AAAA)'!K142+'€13-xxxx(AAAA-AAAA)'!K142+'€14-xxxx(AAAA-AAAA)'!K142+'€15-xxxx(AAAA-AAAA)'!K142+'€16-xxxx(AAAA-AAAA)'!K142+'€17-xxxx(AAAA-AAAA)'!K142+'€18-xxxx(AAAA-AAAA)'!K142+'€19-xxxx(AAAA-AAAA)'!K142+'€20-xxxx(AAAA-AAAA)'!K142</f>
        <v>0</v>
      </c>
      <c r="S142" s="224">
        <f>'EnC1_2017-22_DEAL_ONF_Animation'!L142+'EnC2_2018-22_FEDER_ONF_Conserv'!L142+'EnC3_2019-21_OFB-DEAL_ONF_Coli'!L142+'EnC4_2018-20_MTE_ONF_MIGBio'!L142+'EnC5_2020_DEAL_Titè_IPA Desira'!L142+'Sol1_2018_DEAL_ONF_Lutte IC DSD'!L142+'Sol2_2019_DEAL_ONF_Lutte IC'!L142+'€8-xxxx(AAAA-AAAA)'!L142+'€9-xxxx(AAAA-AAAA)'!L142+'€10-xxxx(AAAA-AAAA)'!L142+'€11-xxxx(AAAA-AAAA)'!L142+'€12-xxxx(AAAA-AAAA)'!L142+'€13-xxxx(AAAA-AAAA)'!L142+'€14-xxxx(AAAA-AAAA)'!L142+'€15-xxxx(AAAA-AAAA)'!L142+'€16-xxxx(AAAA-AAAA)'!L142+'€17-xxxx(AAAA-AAAA)'!L142+'€18-xxxx(AAAA-AAAA)'!L142+'€19-xxxx(AAAA-AAAA)'!L142+'€20-xxxx(AAAA-AAAA)'!L142</f>
        <v>0</v>
      </c>
      <c r="T142" s="243">
        <f>'EnC1_2017-22_DEAL_ONF_Animation'!M142+'EnC2_2018-22_FEDER_ONF_Conserv'!M142+'EnC3_2019-21_OFB-DEAL_ONF_Coli'!M142+'EnC4_2018-20_MTE_ONF_MIGBio'!M142+'EnC5_2020_DEAL_Titè_IPA Desira'!M142+'Sol1_2018_DEAL_ONF_Lutte IC DSD'!M142+'Sol2_2019_DEAL_ONF_Lutte IC'!M142+'€8-xxxx(AAAA-AAAA)'!M142+'€9-xxxx(AAAA-AAAA)'!M142+'€10-xxxx(AAAA-AAAA)'!M142+'€11-xxxx(AAAA-AAAA)'!M142+'€12-xxxx(AAAA-AAAA)'!M142+'€13-xxxx(AAAA-AAAA)'!M142+'€14-xxxx(AAAA-AAAA)'!M142+'€15-xxxx(AAAA-AAAA)'!M142+'€16-xxxx(AAAA-AAAA)'!M142+'€17-xxxx(AAAA-AAAA)'!M142+'€18-xxxx(AAAA-AAAA)'!M142+'€19-xxxx(AAAA-AAAA)'!M142+'€20-xxxx(AAAA-AAAA)'!M142</f>
        <v>0</v>
      </c>
      <c r="U142" s="179">
        <f>'EnC1_2017-22_DEAL_ONF_Animation'!N142+'EnC2_2018-22_FEDER_ONF_Conserv'!N142+'EnC3_2019-21_OFB-DEAL_ONF_Coli'!N142+'EnC4_2018-20_MTE_ONF_MIGBio'!N142+'EnC5_2020_DEAL_Titè_IPA Desira'!N142+'Sol1_2018_DEAL_ONF_Lutte IC DSD'!N142+'Sol2_2019_DEAL_ONF_Lutte IC'!N142+'€8-xxxx(AAAA-AAAA)'!N142+'€9-xxxx(AAAA-AAAA)'!N142+'€10-xxxx(AAAA-AAAA)'!N142+'€11-xxxx(AAAA-AAAA)'!N142+'€12-xxxx(AAAA-AAAA)'!N142+'€13-xxxx(AAAA-AAAA)'!N142+'€14-xxxx(AAAA-AAAA)'!N142+'€15-xxxx(AAAA-AAAA)'!N142+'€16-xxxx(AAAA-AAAA)'!N142+'€17-xxxx(AAAA-AAAA)'!N142+'€18-xxxx(AAAA-AAAA)'!N142+'€19-xxxx(AAAA-AAAA)'!N142+'€20-xxxx(AAAA-AAAA)'!N142</f>
        <v>0</v>
      </c>
      <c r="V142" s="180">
        <f>'EnC1_2017-22_DEAL_ONF_Animation'!O142+'EnC2_2018-22_FEDER_ONF_Conserv'!O142+'EnC3_2019-21_OFB-DEAL_ONF_Coli'!O142+'EnC4_2018-20_MTE_ONF_MIGBio'!O142+'EnC5_2020_DEAL_Titè_IPA Desira'!O142+'Sol1_2018_DEAL_ONF_Lutte IC DSD'!O142+'Sol2_2019_DEAL_ONF_Lutte IC'!O142+'€8-xxxx(AAAA-AAAA)'!O142+'€9-xxxx(AAAA-AAAA)'!O142+'€10-xxxx(AAAA-AAAA)'!O142+'€11-xxxx(AAAA-AAAA)'!O142+'€12-xxxx(AAAA-AAAA)'!O142+'€13-xxxx(AAAA-AAAA)'!O142+'€14-xxxx(AAAA-AAAA)'!O142+'€15-xxxx(AAAA-AAAA)'!O142+'€16-xxxx(AAAA-AAAA)'!O142+'€17-xxxx(AAAA-AAAA)'!O142+'€18-xxxx(AAAA-AAAA)'!O142+'€19-xxxx(AAAA-AAAA)'!O142+'€20-xxxx(AAAA-AAAA)'!O142</f>
        <v>0</v>
      </c>
      <c r="W142" s="224">
        <f>'EnC1_2017-22_DEAL_ONF_Animation'!P142+'EnC2_2018-22_FEDER_ONF_Conserv'!P142+'EnC3_2019-21_OFB-DEAL_ONF_Coli'!P142+'EnC4_2018-20_MTE_ONF_MIGBio'!P142+'EnC5_2020_DEAL_Titè_IPA Desira'!P142+'Sol1_2018_DEAL_ONF_Lutte IC DSD'!P142+'Sol2_2019_DEAL_ONF_Lutte IC'!P142+'€8-xxxx(AAAA-AAAA)'!P142+'€9-xxxx(AAAA-AAAA)'!P142+'€10-xxxx(AAAA-AAAA)'!P142+'€11-xxxx(AAAA-AAAA)'!P142+'€12-xxxx(AAAA-AAAA)'!P142+'€13-xxxx(AAAA-AAAA)'!P142+'€14-xxxx(AAAA-AAAA)'!P142+'€15-xxxx(AAAA-AAAA)'!P142+'€16-xxxx(AAAA-AAAA)'!P142+'€17-xxxx(AAAA-AAAA)'!P142+'€18-xxxx(AAAA-AAAA)'!P142+'€19-xxxx(AAAA-AAAA)'!P142+'€20-xxxx(AAAA-AAAA)'!P142</f>
        <v>0</v>
      </c>
      <c r="X142" s="224">
        <f>'EnC1_2017-22_DEAL_ONF_Animation'!Q142+'EnC2_2018-22_FEDER_ONF_Conserv'!Q142+'EnC3_2019-21_OFB-DEAL_ONF_Coli'!Q142+'EnC4_2018-20_MTE_ONF_MIGBio'!Q142+'EnC5_2020_DEAL_Titè_IPA Desira'!Q142+'Sol1_2018_DEAL_ONF_Lutte IC DSD'!Q142+'Sol2_2019_DEAL_ONF_Lutte IC'!Q142+'€8-xxxx(AAAA-AAAA)'!Q142+'€9-xxxx(AAAA-AAAA)'!Q142+'€10-xxxx(AAAA-AAAA)'!Q142+'€11-xxxx(AAAA-AAAA)'!Q142+'€12-xxxx(AAAA-AAAA)'!Q142+'€13-xxxx(AAAA-AAAA)'!Q142+'€14-xxxx(AAAA-AAAA)'!Q142+'€15-xxxx(AAAA-AAAA)'!Q142+'€16-xxxx(AAAA-AAAA)'!Q142+'€17-xxxx(AAAA-AAAA)'!Q142+'€18-xxxx(AAAA-AAAA)'!Q142+'€19-xxxx(AAAA-AAAA)'!Q142+'€20-xxxx(AAAA-AAAA)'!Q142</f>
        <v>0</v>
      </c>
      <c r="Y142" s="224">
        <f>'EnC1_2017-22_DEAL_ONF_Animation'!R142+'EnC2_2018-22_FEDER_ONF_Conserv'!R142+'EnC3_2019-21_OFB-DEAL_ONF_Coli'!R142+'EnC4_2018-20_MTE_ONF_MIGBio'!R142+'EnC5_2020_DEAL_Titè_IPA Desira'!R142+'Sol1_2018_DEAL_ONF_Lutte IC DSD'!R142+'Sol2_2019_DEAL_ONF_Lutte IC'!R142+'€8-xxxx(AAAA-AAAA)'!R142+'€9-xxxx(AAAA-AAAA)'!R142+'€10-xxxx(AAAA-AAAA)'!R142+'€11-xxxx(AAAA-AAAA)'!R142+'€12-xxxx(AAAA-AAAA)'!R142+'€13-xxxx(AAAA-AAAA)'!R142+'€14-xxxx(AAAA-AAAA)'!R142+'€15-xxxx(AAAA-AAAA)'!R142+'€16-xxxx(AAAA-AAAA)'!R142+'€17-xxxx(AAAA-AAAA)'!R142+'€18-xxxx(AAAA-AAAA)'!R142+'€19-xxxx(AAAA-AAAA)'!R142+'€20-xxxx(AAAA-AAAA)'!R142</f>
        <v>0</v>
      </c>
      <c r="Z142" s="244">
        <f>'EnC1_2017-22_DEAL_ONF_Animation'!S142+'EnC2_2018-22_FEDER_ONF_Conserv'!S142+'EnC3_2019-21_OFB-DEAL_ONF_Coli'!S142+'EnC4_2018-20_MTE_ONF_MIGBio'!S142+'EnC5_2020_DEAL_Titè_IPA Desira'!S142+'Sol1_2018_DEAL_ONF_Lutte IC DSD'!S142+'Sol2_2019_DEAL_ONF_Lutte IC'!S142+'€8-xxxx(AAAA-AAAA)'!S142+'€9-xxxx(AAAA-AAAA)'!S142+'€10-xxxx(AAAA-AAAA)'!S142+'€11-xxxx(AAAA-AAAA)'!S142+'€12-xxxx(AAAA-AAAA)'!S142+'€13-xxxx(AAAA-AAAA)'!S142+'€14-xxxx(AAAA-AAAA)'!S142+'€15-xxxx(AAAA-AAAA)'!S142+'€16-xxxx(AAAA-AAAA)'!S142+'€17-xxxx(AAAA-AAAA)'!S142+'€18-xxxx(AAAA-AAAA)'!S142+'€19-xxxx(AAAA-AAAA)'!S142+'€20-xxxx(AAAA-AAAA)'!S142</f>
        <v>0</v>
      </c>
      <c r="AA142" s="182">
        <f>'EnC1_2017-22_DEAL_ONF_Animation'!T142+'EnC2_2018-22_FEDER_ONF_Conserv'!T142+'EnC3_2019-21_OFB-DEAL_ONF_Coli'!T142+'EnC4_2018-20_MTE_ONF_MIGBio'!T142+'EnC5_2020_DEAL_Titè_IPA Desira'!T142+'Sol1_2018_DEAL_ONF_Lutte IC DSD'!T142+'Sol2_2019_DEAL_ONF_Lutte IC'!T142+'€8-xxxx(AAAA-AAAA)'!T142+'€9-xxxx(AAAA-AAAA)'!T142+'€10-xxxx(AAAA-AAAA)'!T142+'€11-xxxx(AAAA-AAAA)'!T142+'€12-xxxx(AAAA-AAAA)'!T142+'€13-xxxx(AAAA-AAAA)'!T142+'€14-xxxx(AAAA-AAAA)'!T142+'€15-xxxx(AAAA-AAAA)'!T142+'€16-xxxx(AAAA-AAAA)'!T142+'€17-xxxx(AAAA-AAAA)'!T142+'€18-xxxx(AAAA-AAAA)'!T142+'€19-xxxx(AAAA-AAAA)'!T142+'€20-xxxx(AAAA-AAAA)'!T142</f>
        <v>0</v>
      </c>
      <c r="AB142" s="183">
        <f>'EnC1_2017-22_DEAL_ONF_Animation'!U142+'EnC2_2018-22_FEDER_ONF_Conserv'!U142+'EnC3_2019-21_OFB-DEAL_ONF_Coli'!U142+'EnC4_2018-20_MTE_ONF_MIGBio'!U142+'EnC5_2020_DEAL_Titè_IPA Desira'!U142+'Sol1_2018_DEAL_ONF_Lutte IC DSD'!U142+'Sol2_2019_DEAL_ONF_Lutte IC'!U142+'€8-xxxx(AAAA-AAAA)'!U142+'€9-xxxx(AAAA-AAAA)'!U142+'€10-xxxx(AAAA-AAAA)'!U142+'€11-xxxx(AAAA-AAAA)'!U142+'€12-xxxx(AAAA-AAAA)'!U142+'€13-xxxx(AAAA-AAAA)'!U142+'€14-xxxx(AAAA-AAAA)'!U142+'€15-xxxx(AAAA-AAAA)'!U142+'€16-xxxx(AAAA-AAAA)'!U142+'€17-xxxx(AAAA-AAAA)'!U142+'€18-xxxx(AAAA-AAAA)'!U142+'€19-xxxx(AAAA-AAAA)'!U142+'€20-xxxx(AAAA-AAAA)'!U142</f>
        <v>0</v>
      </c>
      <c r="AC142" s="225">
        <f>'EnC1_2017-22_DEAL_ONF_Animation'!V142+'EnC2_2018-22_FEDER_ONF_Conserv'!V142+'EnC3_2019-21_OFB-DEAL_ONF_Coli'!V142+'EnC4_2018-20_MTE_ONF_MIGBio'!V142+'EnC5_2020_DEAL_Titè_IPA Desira'!V142+'Sol1_2018_DEAL_ONF_Lutte IC DSD'!V142+'Sol2_2019_DEAL_ONF_Lutte IC'!V142+'€8-xxxx(AAAA-AAAA)'!V142+'€9-xxxx(AAAA-AAAA)'!V142+'€10-xxxx(AAAA-AAAA)'!V142+'€11-xxxx(AAAA-AAAA)'!V142+'€12-xxxx(AAAA-AAAA)'!V142+'€13-xxxx(AAAA-AAAA)'!V142+'€14-xxxx(AAAA-AAAA)'!V142+'€15-xxxx(AAAA-AAAA)'!V142+'€16-xxxx(AAAA-AAAA)'!V142+'€17-xxxx(AAAA-AAAA)'!V142+'€18-xxxx(AAAA-AAAA)'!V142+'€19-xxxx(AAAA-AAAA)'!V142+'€20-xxxx(AAAA-AAAA)'!V142</f>
        <v>0</v>
      </c>
      <c r="AD142" s="225">
        <f>'EnC1_2017-22_DEAL_ONF_Animation'!W142+'EnC2_2018-22_FEDER_ONF_Conserv'!W142+'EnC3_2019-21_OFB-DEAL_ONF_Coli'!W142+'EnC4_2018-20_MTE_ONF_MIGBio'!W142+'EnC5_2020_DEAL_Titè_IPA Desira'!W142+'Sol1_2018_DEAL_ONF_Lutte IC DSD'!W142+'Sol2_2019_DEAL_ONF_Lutte IC'!W142+'€8-xxxx(AAAA-AAAA)'!W142+'€9-xxxx(AAAA-AAAA)'!W142+'€10-xxxx(AAAA-AAAA)'!W142+'€11-xxxx(AAAA-AAAA)'!W142+'€12-xxxx(AAAA-AAAA)'!W142+'€13-xxxx(AAAA-AAAA)'!W142+'€14-xxxx(AAAA-AAAA)'!W142+'€15-xxxx(AAAA-AAAA)'!W142+'€16-xxxx(AAAA-AAAA)'!W142+'€17-xxxx(AAAA-AAAA)'!W142+'€18-xxxx(AAAA-AAAA)'!W142+'€19-xxxx(AAAA-AAAA)'!W142+'€20-xxxx(AAAA-AAAA)'!W142</f>
        <v>0</v>
      </c>
      <c r="AE142" s="225">
        <f>'EnC1_2017-22_DEAL_ONF_Animation'!X142+'EnC2_2018-22_FEDER_ONF_Conserv'!X142+'EnC3_2019-21_OFB-DEAL_ONF_Coli'!X142+'EnC4_2018-20_MTE_ONF_MIGBio'!X142+'EnC5_2020_DEAL_Titè_IPA Desira'!X142+'Sol1_2018_DEAL_ONF_Lutte IC DSD'!X142+'Sol2_2019_DEAL_ONF_Lutte IC'!X142+'€8-xxxx(AAAA-AAAA)'!X142+'€9-xxxx(AAAA-AAAA)'!X142+'€10-xxxx(AAAA-AAAA)'!X142+'€11-xxxx(AAAA-AAAA)'!X142+'€12-xxxx(AAAA-AAAA)'!X142+'€13-xxxx(AAAA-AAAA)'!X142+'€14-xxxx(AAAA-AAAA)'!X142+'€15-xxxx(AAAA-AAAA)'!X142+'€16-xxxx(AAAA-AAAA)'!X142+'€17-xxxx(AAAA-AAAA)'!X142+'€18-xxxx(AAAA-AAAA)'!X142+'€19-xxxx(AAAA-AAAA)'!X142+'€20-xxxx(AAAA-AAAA)'!X142</f>
        <v>0</v>
      </c>
      <c r="AF142" s="245">
        <f>'EnC1_2017-22_DEAL_ONF_Animation'!Y142+'EnC2_2018-22_FEDER_ONF_Conserv'!Y142+'EnC3_2019-21_OFB-DEAL_ONF_Coli'!Y142+'EnC4_2018-20_MTE_ONF_MIGBio'!Y142+'EnC5_2020_DEAL_Titè_IPA Desira'!Y142+'Sol1_2018_DEAL_ONF_Lutte IC DSD'!Y142+'Sol2_2019_DEAL_ONF_Lutte IC'!Y142+'€8-xxxx(AAAA-AAAA)'!Y142+'€9-xxxx(AAAA-AAAA)'!Y142+'€10-xxxx(AAAA-AAAA)'!Y142+'€11-xxxx(AAAA-AAAA)'!Y142+'€12-xxxx(AAAA-AAAA)'!Y142+'€13-xxxx(AAAA-AAAA)'!Y142+'€14-xxxx(AAAA-AAAA)'!Y142+'€15-xxxx(AAAA-AAAA)'!Y142+'€16-xxxx(AAAA-AAAA)'!Y142+'€17-xxxx(AAAA-AAAA)'!Y142+'€18-xxxx(AAAA-AAAA)'!Y142+'€19-xxxx(AAAA-AAAA)'!Y142+'€20-xxxx(AAAA-AAAA)'!Y142</f>
        <v>0</v>
      </c>
      <c r="AG142" s="186">
        <f t="shared" si="103"/>
        <v>-3750</v>
      </c>
      <c r="AH142" s="187">
        <f t="shared" si="104"/>
        <v>-750</v>
      </c>
      <c r="AI142" s="678">
        <f t="shared" si="105"/>
        <v>-750</v>
      </c>
      <c r="AJ142" s="678">
        <f t="shared" si="106"/>
        <v>-750</v>
      </c>
      <c r="AK142" s="678">
        <f t="shared" si="107"/>
        <v>-750</v>
      </c>
      <c r="AL142" s="706">
        <f t="shared" si="108"/>
        <v>-750</v>
      </c>
      <c r="AM142" s="186">
        <f t="shared" si="109"/>
        <v>-3750</v>
      </c>
      <c r="AN142" s="187">
        <f t="shared" si="110"/>
        <v>-750</v>
      </c>
      <c r="AO142" s="678">
        <f t="shared" si="111"/>
        <v>-750</v>
      </c>
      <c r="AP142" s="678">
        <f t="shared" si="112"/>
        <v>-750</v>
      </c>
      <c r="AQ142" s="678">
        <f t="shared" si="113"/>
        <v>-750</v>
      </c>
      <c r="AR142" s="707">
        <f t="shared" si="114"/>
        <v>-750</v>
      </c>
      <c r="AS142" s="269"/>
      <c r="AT142" s="28"/>
      <c r="AU142" s="28"/>
    </row>
    <row r="143" spans="1:47" s="38" customFormat="1" ht="14">
      <c r="A143" s="26"/>
      <c r="B143" s="1116"/>
      <c r="C143" s="1230"/>
      <c r="D143" s="1119"/>
      <c r="E143" s="1122"/>
      <c r="F143" s="1156"/>
      <c r="G143" s="494" t="s">
        <v>108</v>
      </c>
      <c r="H143" s="173"/>
      <c r="I143" s="162"/>
      <c r="J143" s="170"/>
      <c r="K143" s="170"/>
      <c r="L143" s="170"/>
      <c r="M143" s="500"/>
      <c r="N143" s="494" t="s">
        <v>108</v>
      </c>
      <c r="O143" s="188">
        <f>'EnC1_2017-22_DEAL_ONF_Animation'!H143+'EnC2_2018-22_FEDER_ONF_Conserv'!H143+'EnC3_2019-21_OFB-DEAL_ONF_Coli'!H143+'EnC4_2018-20_MTE_ONF_MIGBio'!H143+'EnC5_2020_DEAL_Titè_IPA Desira'!H143+'Sol1_2018_DEAL_ONF_Lutte IC DSD'!H143+'Sol2_2019_DEAL_ONF_Lutte IC'!H143+'€8-xxxx(AAAA-AAAA)'!H143+'€9-xxxx(AAAA-AAAA)'!H143+'€10-xxxx(AAAA-AAAA)'!H143+'€11-xxxx(AAAA-AAAA)'!H143+'€12-xxxx(AAAA-AAAA)'!H143+'€13-xxxx(AAAA-AAAA)'!H143+'€14-xxxx(AAAA-AAAA)'!H143+'€15-xxxx(AAAA-AAAA)'!H143+'€16-xxxx(AAAA-AAAA)'!H143+'€17-xxxx(AAAA-AAAA)'!H143+'€18-xxxx(AAAA-AAAA)'!H143+'€19-xxxx(AAAA-AAAA)'!H143+'€20-xxxx(AAAA-AAAA)'!H143</f>
        <v>0</v>
      </c>
      <c r="P143" s="189">
        <f>'EnC1_2017-22_DEAL_ONF_Animation'!I143+'EnC2_2018-22_FEDER_ONF_Conserv'!I143+'EnC3_2019-21_OFB-DEAL_ONF_Coli'!I143+'EnC4_2018-20_MTE_ONF_MIGBio'!I143+'EnC5_2020_DEAL_Titè_IPA Desira'!I143+'Sol1_2018_DEAL_ONF_Lutte IC DSD'!I143+'Sol2_2019_DEAL_ONF_Lutte IC'!I143+'€8-xxxx(AAAA-AAAA)'!I143+'€9-xxxx(AAAA-AAAA)'!I143+'€10-xxxx(AAAA-AAAA)'!I143+'€11-xxxx(AAAA-AAAA)'!I143+'€12-xxxx(AAAA-AAAA)'!I143+'€13-xxxx(AAAA-AAAA)'!I143+'€14-xxxx(AAAA-AAAA)'!I143+'€15-xxxx(AAAA-AAAA)'!I143+'€16-xxxx(AAAA-AAAA)'!I143+'€17-xxxx(AAAA-AAAA)'!I143+'€18-xxxx(AAAA-AAAA)'!I143+'€19-xxxx(AAAA-AAAA)'!I143+'€20-xxxx(AAAA-AAAA)'!I143</f>
        <v>0</v>
      </c>
      <c r="Q143" s="226">
        <f>'EnC1_2017-22_DEAL_ONF_Animation'!J143+'EnC2_2018-22_FEDER_ONF_Conserv'!J143+'EnC3_2019-21_OFB-DEAL_ONF_Coli'!J143+'EnC4_2018-20_MTE_ONF_MIGBio'!J143+'EnC5_2020_DEAL_Titè_IPA Desira'!J143+'Sol1_2018_DEAL_ONF_Lutte IC DSD'!J143+'Sol2_2019_DEAL_ONF_Lutte IC'!J143+'€8-xxxx(AAAA-AAAA)'!J143+'€9-xxxx(AAAA-AAAA)'!J143+'€10-xxxx(AAAA-AAAA)'!J143+'€11-xxxx(AAAA-AAAA)'!J143+'€12-xxxx(AAAA-AAAA)'!J143+'€13-xxxx(AAAA-AAAA)'!J143+'€14-xxxx(AAAA-AAAA)'!J143+'€15-xxxx(AAAA-AAAA)'!J143+'€16-xxxx(AAAA-AAAA)'!J143+'€17-xxxx(AAAA-AAAA)'!J143+'€18-xxxx(AAAA-AAAA)'!J143+'€19-xxxx(AAAA-AAAA)'!J143+'€20-xxxx(AAAA-AAAA)'!J143</f>
        <v>0</v>
      </c>
      <c r="R143" s="226">
        <f>'EnC1_2017-22_DEAL_ONF_Animation'!K143+'EnC2_2018-22_FEDER_ONF_Conserv'!K143+'EnC3_2019-21_OFB-DEAL_ONF_Coli'!K143+'EnC4_2018-20_MTE_ONF_MIGBio'!K143+'EnC5_2020_DEAL_Titè_IPA Desira'!K143+'Sol1_2018_DEAL_ONF_Lutte IC DSD'!K143+'Sol2_2019_DEAL_ONF_Lutte IC'!K143+'€8-xxxx(AAAA-AAAA)'!K143+'€9-xxxx(AAAA-AAAA)'!K143+'€10-xxxx(AAAA-AAAA)'!K143+'€11-xxxx(AAAA-AAAA)'!K143+'€12-xxxx(AAAA-AAAA)'!K143+'€13-xxxx(AAAA-AAAA)'!K143+'€14-xxxx(AAAA-AAAA)'!K143+'€15-xxxx(AAAA-AAAA)'!K143+'€16-xxxx(AAAA-AAAA)'!K143+'€17-xxxx(AAAA-AAAA)'!K143+'€18-xxxx(AAAA-AAAA)'!K143+'€19-xxxx(AAAA-AAAA)'!K143+'€20-xxxx(AAAA-AAAA)'!K143</f>
        <v>0</v>
      </c>
      <c r="S143" s="226">
        <f>'EnC1_2017-22_DEAL_ONF_Animation'!L143+'EnC2_2018-22_FEDER_ONF_Conserv'!L143+'EnC3_2019-21_OFB-DEAL_ONF_Coli'!L143+'EnC4_2018-20_MTE_ONF_MIGBio'!L143+'EnC5_2020_DEAL_Titè_IPA Desira'!L143+'Sol1_2018_DEAL_ONF_Lutte IC DSD'!L143+'Sol2_2019_DEAL_ONF_Lutte IC'!L143+'€8-xxxx(AAAA-AAAA)'!L143+'€9-xxxx(AAAA-AAAA)'!L143+'€10-xxxx(AAAA-AAAA)'!L143+'€11-xxxx(AAAA-AAAA)'!L143+'€12-xxxx(AAAA-AAAA)'!L143+'€13-xxxx(AAAA-AAAA)'!L143+'€14-xxxx(AAAA-AAAA)'!L143+'€15-xxxx(AAAA-AAAA)'!L143+'€16-xxxx(AAAA-AAAA)'!L143+'€17-xxxx(AAAA-AAAA)'!L143+'€18-xxxx(AAAA-AAAA)'!L143+'€19-xxxx(AAAA-AAAA)'!L143+'€20-xxxx(AAAA-AAAA)'!L143</f>
        <v>0</v>
      </c>
      <c r="T143" s="246">
        <f>'EnC1_2017-22_DEAL_ONF_Animation'!M143+'EnC2_2018-22_FEDER_ONF_Conserv'!M143+'EnC3_2019-21_OFB-DEAL_ONF_Coli'!M143+'EnC4_2018-20_MTE_ONF_MIGBio'!M143+'EnC5_2020_DEAL_Titè_IPA Desira'!M143+'Sol1_2018_DEAL_ONF_Lutte IC DSD'!M143+'Sol2_2019_DEAL_ONF_Lutte IC'!M143+'€8-xxxx(AAAA-AAAA)'!M143+'€9-xxxx(AAAA-AAAA)'!M143+'€10-xxxx(AAAA-AAAA)'!M143+'€11-xxxx(AAAA-AAAA)'!M143+'€12-xxxx(AAAA-AAAA)'!M143+'€13-xxxx(AAAA-AAAA)'!M143+'€14-xxxx(AAAA-AAAA)'!M143+'€15-xxxx(AAAA-AAAA)'!M143+'€16-xxxx(AAAA-AAAA)'!M143+'€17-xxxx(AAAA-AAAA)'!M143+'€18-xxxx(AAAA-AAAA)'!M143+'€19-xxxx(AAAA-AAAA)'!M143+'€20-xxxx(AAAA-AAAA)'!M143</f>
        <v>0</v>
      </c>
      <c r="U143" s="188">
        <f>'EnC1_2017-22_DEAL_ONF_Animation'!N143+'EnC2_2018-22_FEDER_ONF_Conserv'!N143+'EnC3_2019-21_OFB-DEAL_ONF_Coli'!N143+'EnC4_2018-20_MTE_ONF_MIGBio'!N143+'EnC5_2020_DEAL_Titè_IPA Desira'!N143+'Sol1_2018_DEAL_ONF_Lutte IC DSD'!N143+'Sol2_2019_DEAL_ONF_Lutte IC'!N143+'€8-xxxx(AAAA-AAAA)'!N143+'€9-xxxx(AAAA-AAAA)'!N143+'€10-xxxx(AAAA-AAAA)'!N143+'€11-xxxx(AAAA-AAAA)'!N143+'€12-xxxx(AAAA-AAAA)'!N143+'€13-xxxx(AAAA-AAAA)'!N143+'€14-xxxx(AAAA-AAAA)'!N143+'€15-xxxx(AAAA-AAAA)'!N143+'€16-xxxx(AAAA-AAAA)'!N143+'€17-xxxx(AAAA-AAAA)'!N143+'€18-xxxx(AAAA-AAAA)'!N143+'€19-xxxx(AAAA-AAAA)'!N143+'€20-xxxx(AAAA-AAAA)'!N143</f>
        <v>0</v>
      </c>
      <c r="V143" s="189">
        <f>'EnC1_2017-22_DEAL_ONF_Animation'!O143+'EnC2_2018-22_FEDER_ONF_Conserv'!O143+'EnC3_2019-21_OFB-DEAL_ONF_Coli'!O143+'EnC4_2018-20_MTE_ONF_MIGBio'!O143+'EnC5_2020_DEAL_Titè_IPA Desira'!O143+'Sol1_2018_DEAL_ONF_Lutte IC DSD'!O143+'Sol2_2019_DEAL_ONF_Lutte IC'!O143+'€8-xxxx(AAAA-AAAA)'!O143+'€9-xxxx(AAAA-AAAA)'!O143+'€10-xxxx(AAAA-AAAA)'!O143+'€11-xxxx(AAAA-AAAA)'!O143+'€12-xxxx(AAAA-AAAA)'!O143+'€13-xxxx(AAAA-AAAA)'!O143+'€14-xxxx(AAAA-AAAA)'!O143+'€15-xxxx(AAAA-AAAA)'!O143+'€16-xxxx(AAAA-AAAA)'!O143+'€17-xxxx(AAAA-AAAA)'!O143+'€18-xxxx(AAAA-AAAA)'!O143+'€19-xxxx(AAAA-AAAA)'!O143+'€20-xxxx(AAAA-AAAA)'!O143</f>
        <v>0</v>
      </c>
      <c r="W143" s="226">
        <f>'EnC1_2017-22_DEAL_ONF_Animation'!P143+'EnC2_2018-22_FEDER_ONF_Conserv'!P143+'EnC3_2019-21_OFB-DEAL_ONF_Coli'!P143+'EnC4_2018-20_MTE_ONF_MIGBio'!P143+'EnC5_2020_DEAL_Titè_IPA Desira'!P143+'Sol1_2018_DEAL_ONF_Lutte IC DSD'!P143+'Sol2_2019_DEAL_ONF_Lutte IC'!P143+'€8-xxxx(AAAA-AAAA)'!P143+'€9-xxxx(AAAA-AAAA)'!P143+'€10-xxxx(AAAA-AAAA)'!P143+'€11-xxxx(AAAA-AAAA)'!P143+'€12-xxxx(AAAA-AAAA)'!P143+'€13-xxxx(AAAA-AAAA)'!P143+'€14-xxxx(AAAA-AAAA)'!P143+'€15-xxxx(AAAA-AAAA)'!P143+'€16-xxxx(AAAA-AAAA)'!P143+'€17-xxxx(AAAA-AAAA)'!P143+'€18-xxxx(AAAA-AAAA)'!P143+'€19-xxxx(AAAA-AAAA)'!P143+'€20-xxxx(AAAA-AAAA)'!P143</f>
        <v>0</v>
      </c>
      <c r="X143" s="226">
        <f>'EnC1_2017-22_DEAL_ONF_Animation'!Q143+'EnC2_2018-22_FEDER_ONF_Conserv'!Q143+'EnC3_2019-21_OFB-DEAL_ONF_Coli'!Q143+'EnC4_2018-20_MTE_ONF_MIGBio'!Q143+'EnC5_2020_DEAL_Titè_IPA Desira'!Q143+'Sol1_2018_DEAL_ONF_Lutte IC DSD'!Q143+'Sol2_2019_DEAL_ONF_Lutte IC'!Q143+'€8-xxxx(AAAA-AAAA)'!Q143+'€9-xxxx(AAAA-AAAA)'!Q143+'€10-xxxx(AAAA-AAAA)'!Q143+'€11-xxxx(AAAA-AAAA)'!Q143+'€12-xxxx(AAAA-AAAA)'!Q143+'€13-xxxx(AAAA-AAAA)'!Q143+'€14-xxxx(AAAA-AAAA)'!Q143+'€15-xxxx(AAAA-AAAA)'!Q143+'€16-xxxx(AAAA-AAAA)'!Q143+'€17-xxxx(AAAA-AAAA)'!Q143+'€18-xxxx(AAAA-AAAA)'!Q143+'€19-xxxx(AAAA-AAAA)'!Q143+'€20-xxxx(AAAA-AAAA)'!Q143</f>
        <v>0</v>
      </c>
      <c r="Y143" s="226">
        <f>'EnC1_2017-22_DEAL_ONF_Animation'!R143+'EnC2_2018-22_FEDER_ONF_Conserv'!R143+'EnC3_2019-21_OFB-DEAL_ONF_Coli'!R143+'EnC4_2018-20_MTE_ONF_MIGBio'!R143+'EnC5_2020_DEAL_Titè_IPA Desira'!R143+'Sol1_2018_DEAL_ONF_Lutte IC DSD'!R143+'Sol2_2019_DEAL_ONF_Lutte IC'!R143+'€8-xxxx(AAAA-AAAA)'!R143+'€9-xxxx(AAAA-AAAA)'!R143+'€10-xxxx(AAAA-AAAA)'!R143+'€11-xxxx(AAAA-AAAA)'!R143+'€12-xxxx(AAAA-AAAA)'!R143+'€13-xxxx(AAAA-AAAA)'!R143+'€14-xxxx(AAAA-AAAA)'!R143+'€15-xxxx(AAAA-AAAA)'!R143+'€16-xxxx(AAAA-AAAA)'!R143+'€17-xxxx(AAAA-AAAA)'!R143+'€18-xxxx(AAAA-AAAA)'!R143+'€19-xxxx(AAAA-AAAA)'!R143+'€20-xxxx(AAAA-AAAA)'!R143</f>
        <v>0</v>
      </c>
      <c r="Z143" s="247">
        <f>'EnC1_2017-22_DEAL_ONF_Animation'!S143+'EnC2_2018-22_FEDER_ONF_Conserv'!S143+'EnC3_2019-21_OFB-DEAL_ONF_Coli'!S143+'EnC4_2018-20_MTE_ONF_MIGBio'!S143+'EnC5_2020_DEAL_Titè_IPA Desira'!S143+'Sol1_2018_DEAL_ONF_Lutte IC DSD'!S143+'Sol2_2019_DEAL_ONF_Lutte IC'!S143+'€8-xxxx(AAAA-AAAA)'!S143+'€9-xxxx(AAAA-AAAA)'!S143+'€10-xxxx(AAAA-AAAA)'!S143+'€11-xxxx(AAAA-AAAA)'!S143+'€12-xxxx(AAAA-AAAA)'!S143+'€13-xxxx(AAAA-AAAA)'!S143+'€14-xxxx(AAAA-AAAA)'!S143+'€15-xxxx(AAAA-AAAA)'!S143+'€16-xxxx(AAAA-AAAA)'!S143+'€17-xxxx(AAAA-AAAA)'!S143+'€18-xxxx(AAAA-AAAA)'!S143+'€19-xxxx(AAAA-AAAA)'!S143+'€20-xxxx(AAAA-AAAA)'!S143</f>
        <v>0</v>
      </c>
      <c r="AA143" s="191">
        <f>'EnC1_2017-22_DEAL_ONF_Animation'!T143+'EnC2_2018-22_FEDER_ONF_Conserv'!T143+'EnC3_2019-21_OFB-DEAL_ONF_Coli'!T143+'EnC4_2018-20_MTE_ONF_MIGBio'!T143+'EnC5_2020_DEAL_Titè_IPA Desira'!T143+'Sol1_2018_DEAL_ONF_Lutte IC DSD'!T143+'Sol2_2019_DEAL_ONF_Lutte IC'!T143+'€8-xxxx(AAAA-AAAA)'!T143+'€9-xxxx(AAAA-AAAA)'!T143+'€10-xxxx(AAAA-AAAA)'!T143+'€11-xxxx(AAAA-AAAA)'!T143+'€12-xxxx(AAAA-AAAA)'!T143+'€13-xxxx(AAAA-AAAA)'!T143+'€14-xxxx(AAAA-AAAA)'!T143+'€15-xxxx(AAAA-AAAA)'!T143+'€16-xxxx(AAAA-AAAA)'!T143+'€17-xxxx(AAAA-AAAA)'!T143+'€18-xxxx(AAAA-AAAA)'!T143+'€19-xxxx(AAAA-AAAA)'!T143+'€20-xxxx(AAAA-AAAA)'!T143</f>
        <v>0</v>
      </c>
      <c r="AB143" s="192">
        <f>'EnC1_2017-22_DEAL_ONF_Animation'!U143+'EnC2_2018-22_FEDER_ONF_Conserv'!U143+'EnC3_2019-21_OFB-DEAL_ONF_Coli'!U143+'EnC4_2018-20_MTE_ONF_MIGBio'!U143+'EnC5_2020_DEAL_Titè_IPA Desira'!U143+'Sol1_2018_DEAL_ONF_Lutte IC DSD'!U143+'Sol2_2019_DEAL_ONF_Lutte IC'!U143+'€8-xxxx(AAAA-AAAA)'!U143+'€9-xxxx(AAAA-AAAA)'!U143+'€10-xxxx(AAAA-AAAA)'!U143+'€11-xxxx(AAAA-AAAA)'!U143+'€12-xxxx(AAAA-AAAA)'!U143+'€13-xxxx(AAAA-AAAA)'!U143+'€14-xxxx(AAAA-AAAA)'!U143+'€15-xxxx(AAAA-AAAA)'!U143+'€16-xxxx(AAAA-AAAA)'!U143+'€17-xxxx(AAAA-AAAA)'!U143+'€18-xxxx(AAAA-AAAA)'!U143+'€19-xxxx(AAAA-AAAA)'!U143+'€20-xxxx(AAAA-AAAA)'!U143</f>
        <v>0</v>
      </c>
      <c r="AC143" s="227">
        <f>'EnC1_2017-22_DEAL_ONF_Animation'!V143+'EnC2_2018-22_FEDER_ONF_Conserv'!V143+'EnC3_2019-21_OFB-DEAL_ONF_Coli'!V143+'EnC4_2018-20_MTE_ONF_MIGBio'!V143+'EnC5_2020_DEAL_Titè_IPA Desira'!V143+'Sol1_2018_DEAL_ONF_Lutte IC DSD'!V143+'Sol2_2019_DEAL_ONF_Lutte IC'!V143+'€8-xxxx(AAAA-AAAA)'!V143+'€9-xxxx(AAAA-AAAA)'!V143+'€10-xxxx(AAAA-AAAA)'!V143+'€11-xxxx(AAAA-AAAA)'!V143+'€12-xxxx(AAAA-AAAA)'!V143+'€13-xxxx(AAAA-AAAA)'!V143+'€14-xxxx(AAAA-AAAA)'!V143+'€15-xxxx(AAAA-AAAA)'!V143+'€16-xxxx(AAAA-AAAA)'!V143+'€17-xxxx(AAAA-AAAA)'!V143+'€18-xxxx(AAAA-AAAA)'!V143+'€19-xxxx(AAAA-AAAA)'!V143+'€20-xxxx(AAAA-AAAA)'!V143</f>
        <v>0</v>
      </c>
      <c r="AD143" s="227">
        <f>'EnC1_2017-22_DEAL_ONF_Animation'!W143+'EnC2_2018-22_FEDER_ONF_Conserv'!W143+'EnC3_2019-21_OFB-DEAL_ONF_Coli'!W143+'EnC4_2018-20_MTE_ONF_MIGBio'!W143+'EnC5_2020_DEAL_Titè_IPA Desira'!W143+'Sol1_2018_DEAL_ONF_Lutte IC DSD'!W143+'Sol2_2019_DEAL_ONF_Lutte IC'!W143+'€8-xxxx(AAAA-AAAA)'!W143+'€9-xxxx(AAAA-AAAA)'!W143+'€10-xxxx(AAAA-AAAA)'!W143+'€11-xxxx(AAAA-AAAA)'!W143+'€12-xxxx(AAAA-AAAA)'!W143+'€13-xxxx(AAAA-AAAA)'!W143+'€14-xxxx(AAAA-AAAA)'!W143+'€15-xxxx(AAAA-AAAA)'!W143+'€16-xxxx(AAAA-AAAA)'!W143+'€17-xxxx(AAAA-AAAA)'!W143+'€18-xxxx(AAAA-AAAA)'!W143+'€19-xxxx(AAAA-AAAA)'!W143+'€20-xxxx(AAAA-AAAA)'!W143</f>
        <v>0</v>
      </c>
      <c r="AE143" s="227">
        <f>'EnC1_2017-22_DEAL_ONF_Animation'!X143+'EnC2_2018-22_FEDER_ONF_Conserv'!X143+'EnC3_2019-21_OFB-DEAL_ONF_Coli'!X143+'EnC4_2018-20_MTE_ONF_MIGBio'!X143+'EnC5_2020_DEAL_Titè_IPA Desira'!X143+'Sol1_2018_DEAL_ONF_Lutte IC DSD'!X143+'Sol2_2019_DEAL_ONF_Lutte IC'!X143+'€8-xxxx(AAAA-AAAA)'!X143+'€9-xxxx(AAAA-AAAA)'!X143+'€10-xxxx(AAAA-AAAA)'!X143+'€11-xxxx(AAAA-AAAA)'!X143+'€12-xxxx(AAAA-AAAA)'!X143+'€13-xxxx(AAAA-AAAA)'!X143+'€14-xxxx(AAAA-AAAA)'!X143+'€15-xxxx(AAAA-AAAA)'!X143+'€16-xxxx(AAAA-AAAA)'!X143+'€17-xxxx(AAAA-AAAA)'!X143+'€18-xxxx(AAAA-AAAA)'!X143+'€19-xxxx(AAAA-AAAA)'!X143+'€20-xxxx(AAAA-AAAA)'!X143</f>
        <v>0</v>
      </c>
      <c r="AF143" s="248">
        <f>'EnC1_2017-22_DEAL_ONF_Animation'!Y143+'EnC2_2018-22_FEDER_ONF_Conserv'!Y143+'EnC3_2019-21_OFB-DEAL_ONF_Coli'!Y143+'EnC4_2018-20_MTE_ONF_MIGBio'!Y143+'EnC5_2020_DEAL_Titè_IPA Desira'!Y143+'Sol1_2018_DEAL_ONF_Lutte IC DSD'!Y143+'Sol2_2019_DEAL_ONF_Lutte IC'!Y143+'€8-xxxx(AAAA-AAAA)'!Y143+'€9-xxxx(AAAA-AAAA)'!Y143+'€10-xxxx(AAAA-AAAA)'!Y143+'€11-xxxx(AAAA-AAAA)'!Y143+'€12-xxxx(AAAA-AAAA)'!Y143+'€13-xxxx(AAAA-AAAA)'!Y143+'€14-xxxx(AAAA-AAAA)'!Y143+'€15-xxxx(AAAA-AAAA)'!Y143+'€16-xxxx(AAAA-AAAA)'!Y143+'€17-xxxx(AAAA-AAAA)'!Y143+'€18-xxxx(AAAA-AAAA)'!Y143+'€19-xxxx(AAAA-AAAA)'!Y143+'€20-xxxx(AAAA-AAAA)'!Y143</f>
        <v>0</v>
      </c>
      <c r="AG143" s="195">
        <f t="shared" si="103"/>
        <v>0</v>
      </c>
      <c r="AH143" s="196">
        <f t="shared" si="104"/>
        <v>0</v>
      </c>
      <c r="AI143" s="641">
        <f t="shared" si="105"/>
        <v>0</v>
      </c>
      <c r="AJ143" s="641">
        <f t="shared" si="106"/>
        <v>0</v>
      </c>
      <c r="AK143" s="641">
        <f t="shared" si="107"/>
        <v>0</v>
      </c>
      <c r="AL143" s="642">
        <f t="shared" si="108"/>
        <v>0</v>
      </c>
      <c r="AM143" s="198">
        <f t="shared" si="109"/>
        <v>0</v>
      </c>
      <c r="AN143" s="196">
        <f t="shared" si="110"/>
        <v>0</v>
      </c>
      <c r="AO143" s="641">
        <f t="shared" si="111"/>
        <v>0</v>
      </c>
      <c r="AP143" s="641">
        <f t="shared" si="112"/>
        <v>0</v>
      </c>
      <c r="AQ143" s="641">
        <f t="shared" si="113"/>
        <v>0</v>
      </c>
      <c r="AR143" s="643">
        <f t="shared" si="114"/>
        <v>0</v>
      </c>
      <c r="AS143" s="270"/>
      <c r="AT143" s="28"/>
      <c r="AU143" s="28"/>
    </row>
    <row r="144" spans="1:47" s="38" customFormat="1" ht="14">
      <c r="A144" s="26"/>
      <c r="B144" s="1116"/>
      <c r="C144" s="1230"/>
      <c r="D144" s="1119"/>
      <c r="E144" s="1122"/>
      <c r="F144" s="1156"/>
      <c r="G144" s="495" t="s">
        <v>109</v>
      </c>
      <c r="H144" s="165"/>
      <c r="I144" s="166"/>
      <c r="J144" s="174"/>
      <c r="K144" s="171"/>
      <c r="L144" s="171"/>
      <c r="M144" s="501"/>
      <c r="N144" s="495" t="s">
        <v>109</v>
      </c>
      <c r="O144" s="199">
        <f>'EnC1_2017-22_DEAL_ONF_Animation'!H144+'EnC2_2018-22_FEDER_ONF_Conserv'!H144+'EnC3_2019-21_OFB-DEAL_ONF_Coli'!H144+'EnC4_2018-20_MTE_ONF_MIGBio'!H144+'EnC5_2020_DEAL_Titè_IPA Desira'!H144+'Sol1_2018_DEAL_ONF_Lutte IC DSD'!H144+'Sol2_2019_DEAL_ONF_Lutte IC'!H144+'€8-xxxx(AAAA-AAAA)'!H144+'€9-xxxx(AAAA-AAAA)'!H144+'€10-xxxx(AAAA-AAAA)'!H144+'€11-xxxx(AAAA-AAAA)'!H144+'€12-xxxx(AAAA-AAAA)'!H144+'€13-xxxx(AAAA-AAAA)'!H144+'€14-xxxx(AAAA-AAAA)'!H144+'€15-xxxx(AAAA-AAAA)'!H144+'€16-xxxx(AAAA-AAAA)'!H144+'€17-xxxx(AAAA-AAAA)'!H144+'€18-xxxx(AAAA-AAAA)'!H144+'€19-xxxx(AAAA-AAAA)'!H144+'€20-xxxx(AAAA-AAAA)'!H144</f>
        <v>0</v>
      </c>
      <c r="P144" s="200">
        <f>'EnC1_2017-22_DEAL_ONF_Animation'!I144+'EnC2_2018-22_FEDER_ONF_Conserv'!I144+'EnC3_2019-21_OFB-DEAL_ONF_Coli'!I144+'EnC4_2018-20_MTE_ONF_MIGBio'!I144+'EnC5_2020_DEAL_Titè_IPA Desira'!I144+'Sol1_2018_DEAL_ONF_Lutte IC DSD'!I144+'Sol2_2019_DEAL_ONF_Lutte IC'!I144+'€8-xxxx(AAAA-AAAA)'!I144+'€9-xxxx(AAAA-AAAA)'!I144+'€10-xxxx(AAAA-AAAA)'!I144+'€11-xxxx(AAAA-AAAA)'!I144+'€12-xxxx(AAAA-AAAA)'!I144+'€13-xxxx(AAAA-AAAA)'!I144+'€14-xxxx(AAAA-AAAA)'!I144+'€15-xxxx(AAAA-AAAA)'!I144+'€16-xxxx(AAAA-AAAA)'!I144+'€17-xxxx(AAAA-AAAA)'!I144+'€18-xxxx(AAAA-AAAA)'!I144+'€19-xxxx(AAAA-AAAA)'!I144+'€20-xxxx(AAAA-AAAA)'!I144</f>
        <v>0</v>
      </c>
      <c r="Q144" s="229">
        <f>'EnC1_2017-22_DEAL_ONF_Animation'!J144+'EnC2_2018-22_FEDER_ONF_Conserv'!J144+'EnC3_2019-21_OFB-DEAL_ONF_Coli'!J144+'EnC4_2018-20_MTE_ONF_MIGBio'!J144+'EnC5_2020_DEAL_Titè_IPA Desira'!J144+'Sol1_2018_DEAL_ONF_Lutte IC DSD'!J144+'Sol2_2019_DEAL_ONF_Lutte IC'!J144+'€8-xxxx(AAAA-AAAA)'!J144+'€9-xxxx(AAAA-AAAA)'!J144+'€10-xxxx(AAAA-AAAA)'!J144+'€11-xxxx(AAAA-AAAA)'!J144+'€12-xxxx(AAAA-AAAA)'!J144+'€13-xxxx(AAAA-AAAA)'!J144+'€14-xxxx(AAAA-AAAA)'!J144+'€15-xxxx(AAAA-AAAA)'!J144+'€16-xxxx(AAAA-AAAA)'!J144+'€17-xxxx(AAAA-AAAA)'!J144+'€18-xxxx(AAAA-AAAA)'!J144+'€19-xxxx(AAAA-AAAA)'!J144+'€20-xxxx(AAAA-AAAA)'!J144</f>
        <v>0</v>
      </c>
      <c r="R144" s="229">
        <f>'EnC1_2017-22_DEAL_ONF_Animation'!K144+'EnC2_2018-22_FEDER_ONF_Conserv'!K144+'EnC3_2019-21_OFB-DEAL_ONF_Coli'!K144+'EnC4_2018-20_MTE_ONF_MIGBio'!K144+'EnC5_2020_DEAL_Titè_IPA Desira'!K144+'Sol1_2018_DEAL_ONF_Lutte IC DSD'!K144+'Sol2_2019_DEAL_ONF_Lutte IC'!K144+'€8-xxxx(AAAA-AAAA)'!K144+'€9-xxxx(AAAA-AAAA)'!K144+'€10-xxxx(AAAA-AAAA)'!K144+'€11-xxxx(AAAA-AAAA)'!K144+'€12-xxxx(AAAA-AAAA)'!K144+'€13-xxxx(AAAA-AAAA)'!K144+'€14-xxxx(AAAA-AAAA)'!K144+'€15-xxxx(AAAA-AAAA)'!K144+'€16-xxxx(AAAA-AAAA)'!K144+'€17-xxxx(AAAA-AAAA)'!K144+'€18-xxxx(AAAA-AAAA)'!K144+'€19-xxxx(AAAA-AAAA)'!K144+'€20-xxxx(AAAA-AAAA)'!K144</f>
        <v>0</v>
      </c>
      <c r="S144" s="229">
        <f>'EnC1_2017-22_DEAL_ONF_Animation'!L144+'EnC2_2018-22_FEDER_ONF_Conserv'!L144+'EnC3_2019-21_OFB-DEAL_ONF_Coli'!L144+'EnC4_2018-20_MTE_ONF_MIGBio'!L144+'EnC5_2020_DEAL_Titè_IPA Desira'!L144+'Sol1_2018_DEAL_ONF_Lutte IC DSD'!L144+'Sol2_2019_DEAL_ONF_Lutte IC'!L144+'€8-xxxx(AAAA-AAAA)'!L144+'€9-xxxx(AAAA-AAAA)'!L144+'€10-xxxx(AAAA-AAAA)'!L144+'€11-xxxx(AAAA-AAAA)'!L144+'€12-xxxx(AAAA-AAAA)'!L144+'€13-xxxx(AAAA-AAAA)'!L144+'€14-xxxx(AAAA-AAAA)'!L144+'€15-xxxx(AAAA-AAAA)'!L144+'€16-xxxx(AAAA-AAAA)'!L144+'€17-xxxx(AAAA-AAAA)'!L144+'€18-xxxx(AAAA-AAAA)'!L144+'€19-xxxx(AAAA-AAAA)'!L144+'€20-xxxx(AAAA-AAAA)'!L144</f>
        <v>0</v>
      </c>
      <c r="T144" s="249">
        <f>'EnC1_2017-22_DEAL_ONF_Animation'!M144+'EnC2_2018-22_FEDER_ONF_Conserv'!M144+'EnC3_2019-21_OFB-DEAL_ONF_Coli'!M144+'EnC4_2018-20_MTE_ONF_MIGBio'!M144+'EnC5_2020_DEAL_Titè_IPA Desira'!M144+'Sol1_2018_DEAL_ONF_Lutte IC DSD'!M144+'Sol2_2019_DEAL_ONF_Lutte IC'!M144+'€8-xxxx(AAAA-AAAA)'!M144+'€9-xxxx(AAAA-AAAA)'!M144+'€10-xxxx(AAAA-AAAA)'!M144+'€11-xxxx(AAAA-AAAA)'!M144+'€12-xxxx(AAAA-AAAA)'!M144+'€13-xxxx(AAAA-AAAA)'!M144+'€14-xxxx(AAAA-AAAA)'!M144+'€15-xxxx(AAAA-AAAA)'!M144+'€16-xxxx(AAAA-AAAA)'!M144+'€17-xxxx(AAAA-AAAA)'!M144+'€18-xxxx(AAAA-AAAA)'!M144+'€19-xxxx(AAAA-AAAA)'!M144+'€20-xxxx(AAAA-AAAA)'!M144</f>
        <v>0</v>
      </c>
      <c r="U144" s="199">
        <f>'EnC1_2017-22_DEAL_ONF_Animation'!N144+'EnC2_2018-22_FEDER_ONF_Conserv'!N144+'EnC3_2019-21_OFB-DEAL_ONF_Coli'!N144+'EnC4_2018-20_MTE_ONF_MIGBio'!N144+'EnC5_2020_DEAL_Titè_IPA Desira'!N144+'Sol1_2018_DEAL_ONF_Lutte IC DSD'!N144+'Sol2_2019_DEAL_ONF_Lutte IC'!N144+'€8-xxxx(AAAA-AAAA)'!N144+'€9-xxxx(AAAA-AAAA)'!N144+'€10-xxxx(AAAA-AAAA)'!N144+'€11-xxxx(AAAA-AAAA)'!N144+'€12-xxxx(AAAA-AAAA)'!N144+'€13-xxxx(AAAA-AAAA)'!N144+'€14-xxxx(AAAA-AAAA)'!N144+'€15-xxxx(AAAA-AAAA)'!N144+'€16-xxxx(AAAA-AAAA)'!N144+'€17-xxxx(AAAA-AAAA)'!N144+'€18-xxxx(AAAA-AAAA)'!N144+'€19-xxxx(AAAA-AAAA)'!N144+'€20-xxxx(AAAA-AAAA)'!N144</f>
        <v>0</v>
      </c>
      <c r="V144" s="200">
        <f>'EnC1_2017-22_DEAL_ONF_Animation'!O144+'EnC2_2018-22_FEDER_ONF_Conserv'!O144+'EnC3_2019-21_OFB-DEAL_ONF_Coli'!O144+'EnC4_2018-20_MTE_ONF_MIGBio'!O144+'EnC5_2020_DEAL_Titè_IPA Desira'!O144+'Sol1_2018_DEAL_ONF_Lutte IC DSD'!O144+'Sol2_2019_DEAL_ONF_Lutte IC'!O144+'€8-xxxx(AAAA-AAAA)'!O144+'€9-xxxx(AAAA-AAAA)'!O144+'€10-xxxx(AAAA-AAAA)'!O144+'€11-xxxx(AAAA-AAAA)'!O144+'€12-xxxx(AAAA-AAAA)'!O144+'€13-xxxx(AAAA-AAAA)'!O144+'€14-xxxx(AAAA-AAAA)'!O144+'€15-xxxx(AAAA-AAAA)'!O144+'€16-xxxx(AAAA-AAAA)'!O144+'€17-xxxx(AAAA-AAAA)'!O144+'€18-xxxx(AAAA-AAAA)'!O144+'€19-xxxx(AAAA-AAAA)'!O144+'€20-xxxx(AAAA-AAAA)'!O144</f>
        <v>0</v>
      </c>
      <c r="W144" s="229">
        <f>'EnC1_2017-22_DEAL_ONF_Animation'!P144+'EnC2_2018-22_FEDER_ONF_Conserv'!P144+'EnC3_2019-21_OFB-DEAL_ONF_Coli'!P144+'EnC4_2018-20_MTE_ONF_MIGBio'!P144+'EnC5_2020_DEAL_Titè_IPA Desira'!P144+'Sol1_2018_DEAL_ONF_Lutte IC DSD'!P144+'Sol2_2019_DEAL_ONF_Lutte IC'!P144+'€8-xxxx(AAAA-AAAA)'!P144+'€9-xxxx(AAAA-AAAA)'!P144+'€10-xxxx(AAAA-AAAA)'!P144+'€11-xxxx(AAAA-AAAA)'!P144+'€12-xxxx(AAAA-AAAA)'!P144+'€13-xxxx(AAAA-AAAA)'!P144+'€14-xxxx(AAAA-AAAA)'!P144+'€15-xxxx(AAAA-AAAA)'!P144+'€16-xxxx(AAAA-AAAA)'!P144+'€17-xxxx(AAAA-AAAA)'!P144+'€18-xxxx(AAAA-AAAA)'!P144+'€19-xxxx(AAAA-AAAA)'!P144+'€20-xxxx(AAAA-AAAA)'!P144</f>
        <v>0</v>
      </c>
      <c r="X144" s="229">
        <f>'EnC1_2017-22_DEAL_ONF_Animation'!Q144+'EnC2_2018-22_FEDER_ONF_Conserv'!Q144+'EnC3_2019-21_OFB-DEAL_ONF_Coli'!Q144+'EnC4_2018-20_MTE_ONF_MIGBio'!Q144+'EnC5_2020_DEAL_Titè_IPA Desira'!Q144+'Sol1_2018_DEAL_ONF_Lutte IC DSD'!Q144+'Sol2_2019_DEAL_ONF_Lutte IC'!Q144+'€8-xxxx(AAAA-AAAA)'!Q144+'€9-xxxx(AAAA-AAAA)'!Q144+'€10-xxxx(AAAA-AAAA)'!Q144+'€11-xxxx(AAAA-AAAA)'!Q144+'€12-xxxx(AAAA-AAAA)'!Q144+'€13-xxxx(AAAA-AAAA)'!Q144+'€14-xxxx(AAAA-AAAA)'!Q144+'€15-xxxx(AAAA-AAAA)'!Q144+'€16-xxxx(AAAA-AAAA)'!Q144+'€17-xxxx(AAAA-AAAA)'!Q144+'€18-xxxx(AAAA-AAAA)'!Q144+'€19-xxxx(AAAA-AAAA)'!Q144+'€20-xxxx(AAAA-AAAA)'!Q144</f>
        <v>0</v>
      </c>
      <c r="Y144" s="229">
        <f>'EnC1_2017-22_DEAL_ONF_Animation'!R144+'EnC2_2018-22_FEDER_ONF_Conserv'!R144+'EnC3_2019-21_OFB-DEAL_ONF_Coli'!R144+'EnC4_2018-20_MTE_ONF_MIGBio'!R144+'EnC5_2020_DEAL_Titè_IPA Desira'!R144+'Sol1_2018_DEAL_ONF_Lutte IC DSD'!R144+'Sol2_2019_DEAL_ONF_Lutte IC'!R144+'€8-xxxx(AAAA-AAAA)'!R144+'€9-xxxx(AAAA-AAAA)'!R144+'€10-xxxx(AAAA-AAAA)'!R144+'€11-xxxx(AAAA-AAAA)'!R144+'€12-xxxx(AAAA-AAAA)'!R144+'€13-xxxx(AAAA-AAAA)'!R144+'€14-xxxx(AAAA-AAAA)'!R144+'€15-xxxx(AAAA-AAAA)'!R144+'€16-xxxx(AAAA-AAAA)'!R144+'€17-xxxx(AAAA-AAAA)'!R144+'€18-xxxx(AAAA-AAAA)'!R144+'€19-xxxx(AAAA-AAAA)'!R144+'€20-xxxx(AAAA-AAAA)'!R144</f>
        <v>0</v>
      </c>
      <c r="Z144" s="250">
        <f>'EnC1_2017-22_DEAL_ONF_Animation'!S144+'EnC2_2018-22_FEDER_ONF_Conserv'!S144+'EnC3_2019-21_OFB-DEAL_ONF_Coli'!S144+'EnC4_2018-20_MTE_ONF_MIGBio'!S144+'EnC5_2020_DEAL_Titè_IPA Desira'!S144+'Sol1_2018_DEAL_ONF_Lutte IC DSD'!S144+'Sol2_2019_DEAL_ONF_Lutte IC'!S144+'€8-xxxx(AAAA-AAAA)'!S144+'€9-xxxx(AAAA-AAAA)'!S144+'€10-xxxx(AAAA-AAAA)'!S144+'€11-xxxx(AAAA-AAAA)'!S144+'€12-xxxx(AAAA-AAAA)'!S144+'€13-xxxx(AAAA-AAAA)'!S144+'€14-xxxx(AAAA-AAAA)'!S144+'€15-xxxx(AAAA-AAAA)'!S144+'€16-xxxx(AAAA-AAAA)'!S144+'€17-xxxx(AAAA-AAAA)'!S144+'€18-xxxx(AAAA-AAAA)'!S144+'€19-xxxx(AAAA-AAAA)'!S144+'€20-xxxx(AAAA-AAAA)'!S144</f>
        <v>0</v>
      </c>
      <c r="AA144" s="201">
        <f>'EnC1_2017-22_DEAL_ONF_Animation'!T144+'EnC2_2018-22_FEDER_ONF_Conserv'!T144+'EnC3_2019-21_OFB-DEAL_ONF_Coli'!T144+'EnC4_2018-20_MTE_ONF_MIGBio'!T144+'EnC5_2020_DEAL_Titè_IPA Desira'!T144+'Sol1_2018_DEAL_ONF_Lutte IC DSD'!T144+'Sol2_2019_DEAL_ONF_Lutte IC'!T144+'€8-xxxx(AAAA-AAAA)'!T144+'€9-xxxx(AAAA-AAAA)'!T144+'€10-xxxx(AAAA-AAAA)'!T144+'€11-xxxx(AAAA-AAAA)'!T144+'€12-xxxx(AAAA-AAAA)'!T144+'€13-xxxx(AAAA-AAAA)'!T144+'€14-xxxx(AAAA-AAAA)'!T144+'€15-xxxx(AAAA-AAAA)'!T144+'€16-xxxx(AAAA-AAAA)'!T144+'€17-xxxx(AAAA-AAAA)'!T144+'€18-xxxx(AAAA-AAAA)'!T144+'€19-xxxx(AAAA-AAAA)'!T144+'€20-xxxx(AAAA-AAAA)'!T144</f>
        <v>0</v>
      </c>
      <c r="AB144" s="202">
        <f>'EnC1_2017-22_DEAL_ONF_Animation'!U144+'EnC2_2018-22_FEDER_ONF_Conserv'!U144+'EnC3_2019-21_OFB-DEAL_ONF_Coli'!U144+'EnC4_2018-20_MTE_ONF_MIGBio'!U144+'EnC5_2020_DEAL_Titè_IPA Desira'!U144+'Sol1_2018_DEAL_ONF_Lutte IC DSD'!U144+'Sol2_2019_DEAL_ONF_Lutte IC'!U144+'€8-xxxx(AAAA-AAAA)'!U144+'€9-xxxx(AAAA-AAAA)'!U144+'€10-xxxx(AAAA-AAAA)'!U144+'€11-xxxx(AAAA-AAAA)'!U144+'€12-xxxx(AAAA-AAAA)'!U144+'€13-xxxx(AAAA-AAAA)'!U144+'€14-xxxx(AAAA-AAAA)'!U144+'€15-xxxx(AAAA-AAAA)'!U144+'€16-xxxx(AAAA-AAAA)'!U144+'€17-xxxx(AAAA-AAAA)'!U144+'€18-xxxx(AAAA-AAAA)'!U144+'€19-xxxx(AAAA-AAAA)'!U144+'€20-xxxx(AAAA-AAAA)'!U144</f>
        <v>0</v>
      </c>
      <c r="AC144" s="230">
        <f>'EnC1_2017-22_DEAL_ONF_Animation'!V144+'EnC2_2018-22_FEDER_ONF_Conserv'!V144+'EnC3_2019-21_OFB-DEAL_ONF_Coli'!V144+'EnC4_2018-20_MTE_ONF_MIGBio'!V144+'EnC5_2020_DEAL_Titè_IPA Desira'!V144+'Sol1_2018_DEAL_ONF_Lutte IC DSD'!V144+'Sol2_2019_DEAL_ONF_Lutte IC'!V144+'€8-xxxx(AAAA-AAAA)'!V144+'€9-xxxx(AAAA-AAAA)'!V144+'€10-xxxx(AAAA-AAAA)'!V144+'€11-xxxx(AAAA-AAAA)'!V144+'€12-xxxx(AAAA-AAAA)'!V144+'€13-xxxx(AAAA-AAAA)'!V144+'€14-xxxx(AAAA-AAAA)'!V144+'€15-xxxx(AAAA-AAAA)'!V144+'€16-xxxx(AAAA-AAAA)'!V144+'€17-xxxx(AAAA-AAAA)'!V144+'€18-xxxx(AAAA-AAAA)'!V144+'€19-xxxx(AAAA-AAAA)'!V144+'€20-xxxx(AAAA-AAAA)'!V144</f>
        <v>0</v>
      </c>
      <c r="AD144" s="230">
        <f>'EnC1_2017-22_DEAL_ONF_Animation'!W144+'EnC2_2018-22_FEDER_ONF_Conserv'!W144+'EnC3_2019-21_OFB-DEAL_ONF_Coli'!W144+'EnC4_2018-20_MTE_ONF_MIGBio'!W144+'EnC5_2020_DEAL_Titè_IPA Desira'!W144+'Sol1_2018_DEAL_ONF_Lutte IC DSD'!W144+'Sol2_2019_DEAL_ONF_Lutte IC'!W144+'€8-xxxx(AAAA-AAAA)'!W144+'€9-xxxx(AAAA-AAAA)'!W144+'€10-xxxx(AAAA-AAAA)'!W144+'€11-xxxx(AAAA-AAAA)'!W144+'€12-xxxx(AAAA-AAAA)'!W144+'€13-xxxx(AAAA-AAAA)'!W144+'€14-xxxx(AAAA-AAAA)'!W144+'€15-xxxx(AAAA-AAAA)'!W144+'€16-xxxx(AAAA-AAAA)'!W144+'€17-xxxx(AAAA-AAAA)'!W144+'€18-xxxx(AAAA-AAAA)'!W144+'€19-xxxx(AAAA-AAAA)'!W144+'€20-xxxx(AAAA-AAAA)'!W144</f>
        <v>0</v>
      </c>
      <c r="AE144" s="230">
        <f>'EnC1_2017-22_DEAL_ONF_Animation'!X144+'EnC2_2018-22_FEDER_ONF_Conserv'!X144+'EnC3_2019-21_OFB-DEAL_ONF_Coli'!X144+'EnC4_2018-20_MTE_ONF_MIGBio'!X144+'EnC5_2020_DEAL_Titè_IPA Desira'!X144+'Sol1_2018_DEAL_ONF_Lutte IC DSD'!X144+'Sol2_2019_DEAL_ONF_Lutte IC'!X144+'€8-xxxx(AAAA-AAAA)'!X144+'€9-xxxx(AAAA-AAAA)'!X144+'€10-xxxx(AAAA-AAAA)'!X144+'€11-xxxx(AAAA-AAAA)'!X144+'€12-xxxx(AAAA-AAAA)'!X144+'€13-xxxx(AAAA-AAAA)'!X144+'€14-xxxx(AAAA-AAAA)'!X144+'€15-xxxx(AAAA-AAAA)'!X144+'€16-xxxx(AAAA-AAAA)'!X144+'€17-xxxx(AAAA-AAAA)'!X144+'€18-xxxx(AAAA-AAAA)'!X144+'€19-xxxx(AAAA-AAAA)'!X144+'€20-xxxx(AAAA-AAAA)'!X144</f>
        <v>0</v>
      </c>
      <c r="AF144" s="251">
        <f>'EnC1_2017-22_DEAL_ONF_Animation'!Y144+'EnC2_2018-22_FEDER_ONF_Conserv'!Y144+'EnC3_2019-21_OFB-DEAL_ONF_Coli'!Y144+'EnC4_2018-20_MTE_ONF_MIGBio'!Y144+'EnC5_2020_DEAL_Titè_IPA Desira'!Y144+'Sol1_2018_DEAL_ONF_Lutte IC DSD'!Y144+'Sol2_2019_DEAL_ONF_Lutte IC'!Y144+'€8-xxxx(AAAA-AAAA)'!Y144+'€9-xxxx(AAAA-AAAA)'!Y144+'€10-xxxx(AAAA-AAAA)'!Y144+'€11-xxxx(AAAA-AAAA)'!Y144+'€12-xxxx(AAAA-AAAA)'!Y144+'€13-xxxx(AAAA-AAAA)'!Y144+'€14-xxxx(AAAA-AAAA)'!Y144+'€15-xxxx(AAAA-AAAA)'!Y144+'€16-xxxx(AAAA-AAAA)'!Y144+'€17-xxxx(AAAA-AAAA)'!Y144+'€18-xxxx(AAAA-AAAA)'!Y144+'€19-xxxx(AAAA-AAAA)'!Y144+'€20-xxxx(AAAA-AAAA)'!Y144</f>
        <v>0</v>
      </c>
      <c r="AG144" s="203">
        <f t="shared" si="103"/>
        <v>0</v>
      </c>
      <c r="AH144" s="204">
        <f t="shared" si="104"/>
        <v>0</v>
      </c>
      <c r="AI144" s="683">
        <f t="shared" si="105"/>
        <v>0</v>
      </c>
      <c r="AJ144" s="683">
        <f t="shared" si="106"/>
        <v>0</v>
      </c>
      <c r="AK144" s="683">
        <f t="shared" si="107"/>
        <v>0</v>
      </c>
      <c r="AL144" s="708">
        <f t="shared" si="108"/>
        <v>0</v>
      </c>
      <c r="AM144" s="205">
        <f t="shared" si="109"/>
        <v>0</v>
      </c>
      <c r="AN144" s="204">
        <f t="shared" si="110"/>
        <v>0</v>
      </c>
      <c r="AO144" s="683">
        <f t="shared" si="111"/>
        <v>0</v>
      </c>
      <c r="AP144" s="683">
        <f t="shared" si="112"/>
        <v>0</v>
      </c>
      <c r="AQ144" s="683">
        <f t="shared" si="113"/>
        <v>0</v>
      </c>
      <c r="AR144" s="709">
        <f t="shared" si="114"/>
        <v>0</v>
      </c>
      <c r="AS144" s="270"/>
      <c r="AT144" s="28"/>
      <c r="AU144" s="28"/>
    </row>
    <row r="145" spans="1:47" ht="14">
      <c r="A145" s="26"/>
      <c r="B145" s="1116"/>
      <c r="C145" s="1231"/>
      <c r="D145" s="1127" t="s">
        <v>54</v>
      </c>
      <c r="E145" s="1128" t="s">
        <v>90</v>
      </c>
      <c r="F145" s="1154">
        <v>2</v>
      </c>
      <c r="G145" s="496" t="s">
        <v>106</v>
      </c>
      <c r="H145" s="157">
        <f>10000/2</f>
        <v>5000</v>
      </c>
      <c r="I145" s="158">
        <f>10000/5/2</f>
        <v>1000</v>
      </c>
      <c r="J145" s="169">
        <f>10000/5/2</f>
        <v>1000</v>
      </c>
      <c r="K145" s="169">
        <f>10000/5/2</f>
        <v>1000</v>
      </c>
      <c r="L145" s="169">
        <f>10000/5/2</f>
        <v>1000</v>
      </c>
      <c r="M145" s="499">
        <f>10000/5/2</f>
        <v>1000</v>
      </c>
      <c r="N145" s="496" t="s">
        <v>106</v>
      </c>
      <c r="O145" s="206">
        <f>'EnC1_2017-22_DEAL_ONF_Animation'!H145+'EnC2_2018-22_FEDER_ONF_Conserv'!H145+'EnC3_2019-21_OFB-DEAL_ONF_Coli'!H145+'EnC4_2018-20_MTE_ONF_MIGBio'!H145+'EnC5_2020_DEAL_Titè_IPA Desira'!H145+'Sol1_2018_DEAL_ONF_Lutte IC DSD'!H145+'Sol2_2019_DEAL_ONF_Lutte IC'!H145+'€8-xxxx(AAAA-AAAA)'!H145+'€9-xxxx(AAAA-AAAA)'!H145+'€10-xxxx(AAAA-AAAA)'!H145+'€11-xxxx(AAAA-AAAA)'!H145+'€12-xxxx(AAAA-AAAA)'!H145+'€13-xxxx(AAAA-AAAA)'!H145+'€14-xxxx(AAAA-AAAA)'!H145+'€15-xxxx(AAAA-AAAA)'!H145+'€16-xxxx(AAAA-AAAA)'!H145+'€17-xxxx(AAAA-AAAA)'!H145+'€18-xxxx(AAAA-AAAA)'!H145+'€19-xxxx(AAAA-AAAA)'!H145+'€20-xxxx(AAAA-AAAA)'!H145</f>
        <v>5000</v>
      </c>
      <c r="P145" s="207">
        <f>'EnC1_2017-22_DEAL_ONF_Animation'!I145+'EnC2_2018-22_FEDER_ONF_Conserv'!I145+'EnC3_2019-21_OFB-DEAL_ONF_Coli'!I145+'EnC4_2018-20_MTE_ONF_MIGBio'!I145+'EnC5_2020_DEAL_Titè_IPA Desira'!I145+'Sol1_2018_DEAL_ONF_Lutte IC DSD'!I145+'Sol2_2019_DEAL_ONF_Lutte IC'!I145+'€8-xxxx(AAAA-AAAA)'!I145+'€9-xxxx(AAAA-AAAA)'!I145+'€10-xxxx(AAAA-AAAA)'!I145+'€11-xxxx(AAAA-AAAA)'!I145+'€12-xxxx(AAAA-AAAA)'!I145+'€13-xxxx(AAAA-AAAA)'!I145+'€14-xxxx(AAAA-AAAA)'!I145+'€15-xxxx(AAAA-AAAA)'!I145+'€16-xxxx(AAAA-AAAA)'!I145+'€17-xxxx(AAAA-AAAA)'!I145+'€18-xxxx(AAAA-AAAA)'!I145+'€19-xxxx(AAAA-AAAA)'!I145+'€20-xxxx(AAAA-AAAA)'!I145</f>
        <v>1000</v>
      </c>
      <c r="Q145" s="215">
        <f>'EnC1_2017-22_DEAL_ONF_Animation'!J145+'EnC2_2018-22_FEDER_ONF_Conserv'!J145+'EnC3_2019-21_OFB-DEAL_ONF_Coli'!J145+'EnC4_2018-20_MTE_ONF_MIGBio'!J145+'EnC5_2020_DEAL_Titè_IPA Desira'!J145+'Sol1_2018_DEAL_ONF_Lutte IC DSD'!J145+'Sol2_2019_DEAL_ONF_Lutte IC'!J145+'€8-xxxx(AAAA-AAAA)'!J145+'€9-xxxx(AAAA-AAAA)'!J145+'€10-xxxx(AAAA-AAAA)'!J145+'€11-xxxx(AAAA-AAAA)'!J145+'€12-xxxx(AAAA-AAAA)'!J145+'€13-xxxx(AAAA-AAAA)'!J145+'€14-xxxx(AAAA-AAAA)'!J145+'€15-xxxx(AAAA-AAAA)'!J145+'€16-xxxx(AAAA-AAAA)'!J145+'€17-xxxx(AAAA-AAAA)'!J145+'€18-xxxx(AAAA-AAAA)'!J145+'€19-xxxx(AAAA-AAAA)'!J145+'€20-xxxx(AAAA-AAAA)'!J145</f>
        <v>1000</v>
      </c>
      <c r="R145" s="215">
        <f>'EnC1_2017-22_DEAL_ONF_Animation'!K145+'EnC2_2018-22_FEDER_ONF_Conserv'!K145+'EnC3_2019-21_OFB-DEAL_ONF_Coli'!K145+'EnC4_2018-20_MTE_ONF_MIGBio'!K145+'EnC5_2020_DEAL_Titè_IPA Desira'!K145+'Sol1_2018_DEAL_ONF_Lutte IC DSD'!K145+'Sol2_2019_DEAL_ONF_Lutte IC'!K145+'€8-xxxx(AAAA-AAAA)'!K145+'€9-xxxx(AAAA-AAAA)'!K145+'€10-xxxx(AAAA-AAAA)'!K145+'€11-xxxx(AAAA-AAAA)'!K145+'€12-xxxx(AAAA-AAAA)'!K145+'€13-xxxx(AAAA-AAAA)'!K145+'€14-xxxx(AAAA-AAAA)'!K145+'€15-xxxx(AAAA-AAAA)'!K145+'€16-xxxx(AAAA-AAAA)'!K145+'€17-xxxx(AAAA-AAAA)'!K145+'€18-xxxx(AAAA-AAAA)'!K145+'€19-xxxx(AAAA-AAAA)'!K145+'€20-xxxx(AAAA-AAAA)'!K145</f>
        <v>1000</v>
      </c>
      <c r="S145" s="215">
        <f>'EnC1_2017-22_DEAL_ONF_Animation'!L145+'EnC2_2018-22_FEDER_ONF_Conserv'!L145+'EnC3_2019-21_OFB-DEAL_ONF_Coli'!L145+'EnC4_2018-20_MTE_ONF_MIGBio'!L145+'EnC5_2020_DEAL_Titè_IPA Desira'!L145+'Sol1_2018_DEAL_ONF_Lutte IC DSD'!L145+'Sol2_2019_DEAL_ONF_Lutte IC'!L145+'€8-xxxx(AAAA-AAAA)'!L145+'€9-xxxx(AAAA-AAAA)'!L145+'€10-xxxx(AAAA-AAAA)'!L145+'€11-xxxx(AAAA-AAAA)'!L145+'€12-xxxx(AAAA-AAAA)'!L145+'€13-xxxx(AAAA-AAAA)'!L145+'€14-xxxx(AAAA-AAAA)'!L145+'€15-xxxx(AAAA-AAAA)'!L145+'€16-xxxx(AAAA-AAAA)'!L145+'€17-xxxx(AAAA-AAAA)'!L145+'€18-xxxx(AAAA-AAAA)'!L145+'€19-xxxx(AAAA-AAAA)'!L145+'€20-xxxx(AAAA-AAAA)'!L145</f>
        <v>1000</v>
      </c>
      <c r="T145" s="216">
        <f>'EnC1_2017-22_DEAL_ONF_Animation'!M145+'EnC2_2018-22_FEDER_ONF_Conserv'!M145+'EnC3_2019-21_OFB-DEAL_ONF_Coli'!M145+'EnC4_2018-20_MTE_ONF_MIGBio'!M145+'EnC5_2020_DEAL_Titè_IPA Desira'!M145+'Sol1_2018_DEAL_ONF_Lutte IC DSD'!M145+'Sol2_2019_DEAL_ONF_Lutte IC'!M145+'€8-xxxx(AAAA-AAAA)'!M145+'€9-xxxx(AAAA-AAAA)'!M145+'€10-xxxx(AAAA-AAAA)'!M145+'€11-xxxx(AAAA-AAAA)'!M145+'€12-xxxx(AAAA-AAAA)'!M145+'€13-xxxx(AAAA-AAAA)'!M145+'€14-xxxx(AAAA-AAAA)'!M145+'€15-xxxx(AAAA-AAAA)'!M145+'€16-xxxx(AAAA-AAAA)'!M145+'€17-xxxx(AAAA-AAAA)'!M145+'€18-xxxx(AAAA-AAAA)'!M145+'€19-xxxx(AAAA-AAAA)'!M145+'€20-xxxx(AAAA-AAAA)'!M145</f>
        <v>1000</v>
      </c>
      <c r="U145" s="206">
        <f>'EnC1_2017-22_DEAL_ONF_Animation'!N145+'EnC2_2018-22_FEDER_ONF_Conserv'!N145+'EnC3_2019-21_OFB-DEAL_ONF_Coli'!N145+'EnC4_2018-20_MTE_ONF_MIGBio'!N145+'EnC5_2020_DEAL_Titè_IPA Desira'!N145+'Sol1_2018_DEAL_ONF_Lutte IC DSD'!N145+'Sol2_2019_DEAL_ONF_Lutte IC'!N145+'€8-xxxx(AAAA-AAAA)'!N145+'€9-xxxx(AAAA-AAAA)'!N145+'€10-xxxx(AAAA-AAAA)'!N145+'€11-xxxx(AAAA-AAAA)'!N145+'€12-xxxx(AAAA-AAAA)'!N145+'€13-xxxx(AAAA-AAAA)'!N145+'€14-xxxx(AAAA-AAAA)'!N145+'€15-xxxx(AAAA-AAAA)'!N145+'€16-xxxx(AAAA-AAAA)'!N145+'€17-xxxx(AAAA-AAAA)'!N145+'€18-xxxx(AAAA-AAAA)'!N145+'€19-xxxx(AAAA-AAAA)'!N145+'€20-xxxx(AAAA-AAAA)'!N145</f>
        <v>0</v>
      </c>
      <c r="V145" s="207">
        <f>'EnC1_2017-22_DEAL_ONF_Animation'!O145+'EnC2_2018-22_FEDER_ONF_Conserv'!O145+'EnC3_2019-21_OFB-DEAL_ONF_Coli'!O145+'EnC4_2018-20_MTE_ONF_MIGBio'!O145+'EnC5_2020_DEAL_Titè_IPA Desira'!O145+'Sol1_2018_DEAL_ONF_Lutte IC DSD'!O145+'Sol2_2019_DEAL_ONF_Lutte IC'!O145+'€8-xxxx(AAAA-AAAA)'!O145+'€9-xxxx(AAAA-AAAA)'!O145+'€10-xxxx(AAAA-AAAA)'!O145+'€11-xxxx(AAAA-AAAA)'!O145+'€12-xxxx(AAAA-AAAA)'!O145+'€13-xxxx(AAAA-AAAA)'!O145+'€14-xxxx(AAAA-AAAA)'!O145+'€15-xxxx(AAAA-AAAA)'!O145+'€16-xxxx(AAAA-AAAA)'!O145+'€17-xxxx(AAAA-AAAA)'!O145+'€18-xxxx(AAAA-AAAA)'!O145+'€19-xxxx(AAAA-AAAA)'!O145+'€20-xxxx(AAAA-AAAA)'!O145</f>
        <v>0</v>
      </c>
      <c r="W145" s="215">
        <f>'EnC1_2017-22_DEAL_ONF_Animation'!P145+'EnC2_2018-22_FEDER_ONF_Conserv'!P145+'EnC3_2019-21_OFB-DEAL_ONF_Coli'!P145+'EnC4_2018-20_MTE_ONF_MIGBio'!P145+'EnC5_2020_DEAL_Titè_IPA Desira'!P145+'Sol1_2018_DEAL_ONF_Lutte IC DSD'!P145+'Sol2_2019_DEAL_ONF_Lutte IC'!P145+'€8-xxxx(AAAA-AAAA)'!P145+'€9-xxxx(AAAA-AAAA)'!P145+'€10-xxxx(AAAA-AAAA)'!P145+'€11-xxxx(AAAA-AAAA)'!P145+'€12-xxxx(AAAA-AAAA)'!P145+'€13-xxxx(AAAA-AAAA)'!P145+'€14-xxxx(AAAA-AAAA)'!P145+'€15-xxxx(AAAA-AAAA)'!P145+'€16-xxxx(AAAA-AAAA)'!P145+'€17-xxxx(AAAA-AAAA)'!P145+'€18-xxxx(AAAA-AAAA)'!P145+'€19-xxxx(AAAA-AAAA)'!P145+'€20-xxxx(AAAA-AAAA)'!P145</f>
        <v>0</v>
      </c>
      <c r="X145" s="215">
        <f>'EnC1_2017-22_DEAL_ONF_Animation'!Q145+'EnC2_2018-22_FEDER_ONF_Conserv'!Q145+'EnC3_2019-21_OFB-DEAL_ONF_Coli'!Q145+'EnC4_2018-20_MTE_ONF_MIGBio'!Q145+'EnC5_2020_DEAL_Titè_IPA Desira'!Q145+'Sol1_2018_DEAL_ONF_Lutte IC DSD'!Q145+'Sol2_2019_DEAL_ONF_Lutte IC'!Q145+'€8-xxxx(AAAA-AAAA)'!Q145+'€9-xxxx(AAAA-AAAA)'!Q145+'€10-xxxx(AAAA-AAAA)'!Q145+'€11-xxxx(AAAA-AAAA)'!Q145+'€12-xxxx(AAAA-AAAA)'!Q145+'€13-xxxx(AAAA-AAAA)'!Q145+'€14-xxxx(AAAA-AAAA)'!Q145+'€15-xxxx(AAAA-AAAA)'!Q145+'€16-xxxx(AAAA-AAAA)'!Q145+'€17-xxxx(AAAA-AAAA)'!Q145+'€18-xxxx(AAAA-AAAA)'!Q145+'€19-xxxx(AAAA-AAAA)'!Q145+'€20-xxxx(AAAA-AAAA)'!Q145</f>
        <v>0</v>
      </c>
      <c r="Y145" s="215">
        <f>'EnC1_2017-22_DEAL_ONF_Animation'!R145+'EnC2_2018-22_FEDER_ONF_Conserv'!R145+'EnC3_2019-21_OFB-DEAL_ONF_Coli'!R145+'EnC4_2018-20_MTE_ONF_MIGBio'!R145+'EnC5_2020_DEAL_Titè_IPA Desira'!R145+'Sol1_2018_DEAL_ONF_Lutte IC DSD'!R145+'Sol2_2019_DEAL_ONF_Lutte IC'!R145+'€8-xxxx(AAAA-AAAA)'!R145+'€9-xxxx(AAAA-AAAA)'!R145+'€10-xxxx(AAAA-AAAA)'!R145+'€11-xxxx(AAAA-AAAA)'!R145+'€12-xxxx(AAAA-AAAA)'!R145+'€13-xxxx(AAAA-AAAA)'!R145+'€14-xxxx(AAAA-AAAA)'!R145+'€15-xxxx(AAAA-AAAA)'!R145+'€16-xxxx(AAAA-AAAA)'!R145+'€17-xxxx(AAAA-AAAA)'!R145+'€18-xxxx(AAAA-AAAA)'!R145+'€19-xxxx(AAAA-AAAA)'!R145+'€20-xxxx(AAAA-AAAA)'!R145</f>
        <v>0</v>
      </c>
      <c r="Z145" s="217">
        <f>'EnC1_2017-22_DEAL_ONF_Animation'!S145+'EnC2_2018-22_FEDER_ONF_Conserv'!S145+'EnC3_2019-21_OFB-DEAL_ONF_Coli'!S145+'EnC4_2018-20_MTE_ONF_MIGBio'!S145+'EnC5_2020_DEAL_Titè_IPA Desira'!S145+'Sol1_2018_DEAL_ONF_Lutte IC DSD'!S145+'Sol2_2019_DEAL_ONF_Lutte IC'!S145+'€8-xxxx(AAAA-AAAA)'!S145+'€9-xxxx(AAAA-AAAA)'!S145+'€10-xxxx(AAAA-AAAA)'!S145+'€11-xxxx(AAAA-AAAA)'!S145+'€12-xxxx(AAAA-AAAA)'!S145+'€13-xxxx(AAAA-AAAA)'!S145+'€14-xxxx(AAAA-AAAA)'!S145+'€15-xxxx(AAAA-AAAA)'!S145+'€16-xxxx(AAAA-AAAA)'!S145+'€17-xxxx(AAAA-AAAA)'!S145+'€18-xxxx(AAAA-AAAA)'!S145+'€19-xxxx(AAAA-AAAA)'!S145+'€20-xxxx(AAAA-AAAA)'!S145</f>
        <v>0</v>
      </c>
      <c r="AA145" s="609">
        <f>'EnC1_2017-22_DEAL_ONF_Animation'!T145+'EnC2_2018-22_FEDER_ONF_Conserv'!T145+'EnC3_2019-21_OFB-DEAL_ONF_Coli'!T145+'EnC4_2018-20_MTE_ONF_MIGBio'!T145+'EnC5_2020_DEAL_Titè_IPA Desira'!T145+'Sol1_2018_DEAL_ONF_Lutte IC DSD'!T145+'Sol2_2019_DEAL_ONF_Lutte IC'!T145+'€8-xxxx(AAAA-AAAA)'!T145+'€9-xxxx(AAAA-AAAA)'!T145+'€10-xxxx(AAAA-AAAA)'!T145+'€11-xxxx(AAAA-AAAA)'!T145+'€12-xxxx(AAAA-AAAA)'!T145+'€13-xxxx(AAAA-AAAA)'!T145+'€14-xxxx(AAAA-AAAA)'!T145+'€15-xxxx(AAAA-AAAA)'!T145+'€16-xxxx(AAAA-AAAA)'!T145+'€17-xxxx(AAAA-AAAA)'!T145+'€18-xxxx(AAAA-AAAA)'!T145+'€19-xxxx(AAAA-AAAA)'!T145+'€20-xxxx(AAAA-AAAA)'!T145</f>
        <v>-5000</v>
      </c>
      <c r="AB145" s="610">
        <f>'EnC1_2017-22_DEAL_ONF_Animation'!U145+'EnC2_2018-22_FEDER_ONF_Conserv'!U145+'EnC3_2019-21_OFB-DEAL_ONF_Coli'!U145+'EnC4_2018-20_MTE_ONF_MIGBio'!U145+'EnC5_2020_DEAL_Titè_IPA Desira'!U145+'Sol1_2018_DEAL_ONF_Lutte IC DSD'!U145+'Sol2_2019_DEAL_ONF_Lutte IC'!U145+'€8-xxxx(AAAA-AAAA)'!U145+'€9-xxxx(AAAA-AAAA)'!U145+'€10-xxxx(AAAA-AAAA)'!U145+'€11-xxxx(AAAA-AAAA)'!U145+'€12-xxxx(AAAA-AAAA)'!U145+'€13-xxxx(AAAA-AAAA)'!U145+'€14-xxxx(AAAA-AAAA)'!U145+'€15-xxxx(AAAA-AAAA)'!U145+'€16-xxxx(AAAA-AAAA)'!U145+'€17-xxxx(AAAA-AAAA)'!U145+'€18-xxxx(AAAA-AAAA)'!U145+'€19-xxxx(AAAA-AAAA)'!U145+'€20-xxxx(AAAA-AAAA)'!U145</f>
        <v>-1000</v>
      </c>
      <c r="AC145" s="634">
        <f>'EnC1_2017-22_DEAL_ONF_Animation'!V145+'EnC2_2018-22_FEDER_ONF_Conserv'!V145+'EnC3_2019-21_OFB-DEAL_ONF_Coli'!V145+'EnC4_2018-20_MTE_ONF_MIGBio'!V145+'EnC5_2020_DEAL_Titè_IPA Desira'!V145+'Sol1_2018_DEAL_ONF_Lutte IC DSD'!V145+'Sol2_2019_DEAL_ONF_Lutte IC'!V145+'€8-xxxx(AAAA-AAAA)'!V145+'€9-xxxx(AAAA-AAAA)'!V145+'€10-xxxx(AAAA-AAAA)'!V145+'€11-xxxx(AAAA-AAAA)'!V145+'€12-xxxx(AAAA-AAAA)'!V145+'€13-xxxx(AAAA-AAAA)'!V145+'€14-xxxx(AAAA-AAAA)'!V145+'€15-xxxx(AAAA-AAAA)'!V145+'€16-xxxx(AAAA-AAAA)'!V145+'€17-xxxx(AAAA-AAAA)'!V145+'€18-xxxx(AAAA-AAAA)'!V145+'€19-xxxx(AAAA-AAAA)'!V145+'€20-xxxx(AAAA-AAAA)'!V145</f>
        <v>-1000</v>
      </c>
      <c r="AD145" s="634">
        <f>'EnC1_2017-22_DEAL_ONF_Animation'!W145+'EnC2_2018-22_FEDER_ONF_Conserv'!W145+'EnC3_2019-21_OFB-DEAL_ONF_Coli'!W145+'EnC4_2018-20_MTE_ONF_MIGBio'!W145+'EnC5_2020_DEAL_Titè_IPA Desira'!W145+'Sol1_2018_DEAL_ONF_Lutte IC DSD'!W145+'Sol2_2019_DEAL_ONF_Lutte IC'!W145+'€8-xxxx(AAAA-AAAA)'!W145+'€9-xxxx(AAAA-AAAA)'!W145+'€10-xxxx(AAAA-AAAA)'!W145+'€11-xxxx(AAAA-AAAA)'!W145+'€12-xxxx(AAAA-AAAA)'!W145+'€13-xxxx(AAAA-AAAA)'!W145+'€14-xxxx(AAAA-AAAA)'!W145+'€15-xxxx(AAAA-AAAA)'!W145+'€16-xxxx(AAAA-AAAA)'!W145+'€17-xxxx(AAAA-AAAA)'!W145+'€18-xxxx(AAAA-AAAA)'!W145+'€19-xxxx(AAAA-AAAA)'!W145+'€20-xxxx(AAAA-AAAA)'!W145</f>
        <v>-1000</v>
      </c>
      <c r="AE145" s="634">
        <f>'EnC1_2017-22_DEAL_ONF_Animation'!X145+'EnC2_2018-22_FEDER_ONF_Conserv'!X145+'EnC3_2019-21_OFB-DEAL_ONF_Coli'!X145+'EnC4_2018-20_MTE_ONF_MIGBio'!X145+'EnC5_2020_DEAL_Titè_IPA Desira'!X145+'Sol1_2018_DEAL_ONF_Lutte IC DSD'!X145+'Sol2_2019_DEAL_ONF_Lutte IC'!X145+'€8-xxxx(AAAA-AAAA)'!X145+'€9-xxxx(AAAA-AAAA)'!X145+'€10-xxxx(AAAA-AAAA)'!X145+'€11-xxxx(AAAA-AAAA)'!X145+'€12-xxxx(AAAA-AAAA)'!X145+'€13-xxxx(AAAA-AAAA)'!X145+'€14-xxxx(AAAA-AAAA)'!X145+'€15-xxxx(AAAA-AAAA)'!X145+'€16-xxxx(AAAA-AAAA)'!X145+'€17-xxxx(AAAA-AAAA)'!X145+'€18-xxxx(AAAA-AAAA)'!X145+'€19-xxxx(AAAA-AAAA)'!X145+'€20-xxxx(AAAA-AAAA)'!X145</f>
        <v>-1000</v>
      </c>
      <c r="AF145" s="635">
        <f>'EnC1_2017-22_DEAL_ONF_Animation'!Y145+'EnC2_2018-22_FEDER_ONF_Conserv'!Y145+'EnC3_2019-21_OFB-DEAL_ONF_Coli'!Y145+'EnC4_2018-20_MTE_ONF_MIGBio'!Y145+'EnC5_2020_DEAL_Titè_IPA Desira'!Y145+'Sol1_2018_DEAL_ONF_Lutte IC DSD'!Y145+'Sol2_2019_DEAL_ONF_Lutte IC'!Y145+'€8-xxxx(AAAA-AAAA)'!Y145+'€9-xxxx(AAAA-AAAA)'!Y145+'€10-xxxx(AAAA-AAAA)'!Y145+'€11-xxxx(AAAA-AAAA)'!Y145+'€12-xxxx(AAAA-AAAA)'!Y145+'€13-xxxx(AAAA-AAAA)'!Y145+'€14-xxxx(AAAA-AAAA)'!Y145+'€15-xxxx(AAAA-AAAA)'!Y145+'€16-xxxx(AAAA-AAAA)'!Y145+'€17-xxxx(AAAA-AAAA)'!Y145+'€18-xxxx(AAAA-AAAA)'!Y145+'€19-xxxx(AAAA-AAAA)'!Y145+'€20-xxxx(AAAA-AAAA)'!Y145</f>
        <v>-1000</v>
      </c>
      <c r="AG145" s="613">
        <f t="shared" si="103"/>
        <v>0</v>
      </c>
      <c r="AH145" s="614">
        <f t="shared" si="104"/>
        <v>0</v>
      </c>
      <c r="AI145" s="636">
        <f t="shared" si="105"/>
        <v>0</v>
      </c>
      <c r="AJ145" s="636">
        <f t="shared" si="106"/>
        <v>0</v>
      </c>
      <c r="AK145" s="636">
        <f t="shared" si="107"/>
        <v>0</v>
      </c>
      <c r="AL145" s="637">
        <f t="shared" si="108"/>
        <v>0</v>
      </c>
      <c r="AM145" s="615">
        <f t="shared" si="109"/>
        <v>-5000</v>
      </c>
      <c r="AN145" s="685">
        <f t="shared" si="110"/>
        <v>-1000</v>
      </c>
      <c r="AO145" s="636">
        <f t="shared" si="111"/>
        <v>-1000</v>
      </c>
      <c r="AP145" s="636">
        <f t="shared" si="112"/>
        <v>-1000</v>
      </c>
      <c r="AQ145" s="636">
        <f t="shared" si="113"/>
        <v>-1000</v>
      </c>
      <c r="AR145" s="638">
        <f t="shared" si="114"/>
        <v>-1000</v>
      </c>
      <c r="AS145" s="271"/>
      <c r="AT145" s="28"/>
      <c r="AU145" s="28"/>
    </row>
    <row r="146" spans="1:47" s="38" customFormat="1" ht="14">
      <c r="A146" s="26"/>
      <c r="B146" s="1116"/>
      <c r="C146" s="1231"/>
      <c r="D146" s="1119"/>
      <c r="E146" s="1122"/>
      <c r="F146" s="1156"/>
      <c r="G146" s="497" t="s">
        <v>108</v>
      </c>
      <c r="H146" s="161"/>
      <c r="I146" s="162"/>
      <c r="J146" s="170"/>
      <c r="K146" s="170"/>
      <c r="L146" s="170"/>
      <c r="M146" s="500"/>
      <c r="N146" s="497" t="s">
        <v>108</v>
      </c>
      <c r="O146" s="209">
        <f>'EnC1_2017-22_DEAL_ONF_Animation'!H146+'EnC2_2018-22_FEDER_ONF_Conserv'!H146+'EnC3_2019-21_OFB-DEAL_ONF_Coli'!H146+'EnC4_2018-20_MTE_ONF_MIGBio'!H146+'EnC5_2020_DEAL_Titè_IPA Desira'!H146+'Sol1_2018_DEAL_ONF_Lutte IC DSD'!H146+'Sol2_2019_DEAL_ONF_Lutte IC'!H146+'€8-xxxx(AAAA-AAAA)'!H146+'€9-xxxx(AAAA-AAAA)'!H146+'€10-xxxx(AAAA-AAAA)'!H146+'€11-xxxx(AAAA-AAAA)'!H146+'€12-xxxx(AAAA-AAAA)'!H146+'€13-xxxx(AAAA-AAAA)'!H146+'€14-xxxx(AAAA-AAAA)'!H146+'€15-xxxx(AAAA-AAAA)'!H146+'€16-xxxx(AAAA-AAAA)'!H146+'€17-xxxx(AAAA-AAAA)'!H146+'€18-xxxx(AAAA-AAAA)'!H146+'€19-xxxx(AAAA-AAAA)'!H146+'€20-xxxx(AAAA-AAAA)'!H146</f>
        <v>0</v>
      </c>
      <c r="P146" s="210">
        <f>'EnC1_2017-22_DEAL_ONF_Animation'!I146+'EnC2_2018-22_FEDER_ONF_Conserv'!I146+'EnC3_2019-21_OFB-DEAL_ONF_Coli'!I146+'EnC4_2018-20_MTE_ONF_MIGBio'!I146+'EnC5_2020_DEAL_Titè_IPA Desira'!I146+'Sol1_2018_DEAL_ONF_Lutte IC DSD'!I146+'Sol2_2019_DEAL_ONF_Lutte IC'!I146+'€8-xxxx(AAAA-AAAA)'!I146+'€9-xxxx(AAAA-AAAA)'!I146+'€10-xxxx(AAAA-AAAA)'!I146+'€11-xxxx(AAAA-AAAA)'!I146+'€12-xxxx(AAAA-AAAA)'!I146+'€13-xxxx(AAAA-AAAA)'!I146+'€14-xxxx(AAAA-AAAA)'!I146+'€15-xxxx(AAAA-AAAA)'!I146+'€16-xxxx(AAAA-AAAA)'!I146+'€17-xxxx(AAAA-AAAA)'!I146+'€18-xxxx(AAAA-AAAA)'!I146+'€19-xxxx(AAAA-AAAA)'!I146+'€20-xxxx(AAAA-AAAA)'!I146</f>
        <v>0</v>
      </c>
      <c r="Q146" s="218">
        <f>'EnC1_2017-22_DEAL_ONF_Animation'!J146+'EnC2_2018-22_FEDER_ONF_Conserv'!J146+'EnC3_2019-21_OFB-DEAL_ONF_Coli'!J146+'EnC4_2018-20_MTE_ONF_MIGBio'!J146+'EnC5_2020_DEAL_Titè_IPA Desira'!J146+'Sol1_2018_DEAL_ONF_Lutte IC DSD'!J146+'Sol2_2019_DEAL_ONF_Lutte IC'!J146+'€8-xxxx(AAAA-AAAA)'!J146+'€9-xxxx(AAAA-AAAA)'!J146+'€10-xxxx(AAAA-AAAA)'!J146+'€11-xxxx(AAAA-AAAA)'!J146+'€12-xxxx(AAAA-AAAA)'!J146+'€13-xxxx(AAAA-AAAA)'!J146+'€14-xxxx(AAAA-AAAA)'!J146+'€15-xxxx(AAAA-AAAA)'!J146+'€16-xxxx(AAAA-AAAA)'!J146+'€17-xxxx(AAAA-AAAA)'!J146+'€18-xxxx(AAAA-AAAA)'!J146+'€19-xxxx(AAAA-AAAA)'!J146+'€20-xxxx(AAAA-AAAA)'!J146</f>
        <v>0</v>
      </c>
      <c r="R146" s="218">
        <f>'EnC1_2017-22_DEAL_ONF_Animation'!K146+'EnC2_2018-22_FEDER_ONF_Conserv'!K146+'EnC3_2019-21_OFB-DEAL_ONF_Coli'!K146+'EnC4_2018-20_MTE_ONF_MIGBio'!K146+'EnC5_2020_DEAL_Titè_IPA Desira'!K146+'Sol1_2018_DEAL_ONF_Lutte IC DSD'!K146+'Sol2_2019_DEAL_ONF_Lutte IC'!K146+'€8-xxxx(AAAA-AAAA)'!K146+'€9-xxxx(AAAA-AAAA)'!K146+'€10-xxxx(AAAA-AAAA)'!K146+'€11-xxxx(AAAA-AAAA)'!K146+'€12-xxxx(AAAA-AAAA)'!K146+'€13-xxxx(AAAA-AAAA)'!K146+'€14-xxxx(AAAA-AAAA)'!K146+'€15-xxxx(AAAA-AAAA)'!K146+'€16-xxxx(AAAA-AAAA)'!K146+'€17-xxxx(AAAA-AAAA)'!K146+'€18-xxxx(AAAA-AAAA)'!K146+'€19-xxxx(AAAA-AAAA)'!K146+'€20-xxxx(AAAA-AAAA)'!K146</f>
        <v>0</v>
      </c>
      <c r="S146" s="218">
        <f>'EnC1_2017-22_DEAL_ONF_Animation'!L146+'EnC2_2018-22_FEDER_ONF_Conserv'!L146+'EnC3_2019-21_OFB-DEAL_ONF_Coli'!L146+'EnC4_2018-20_MTE_ONF_MIGBio'!L146+'EnC5_2020_DEAL_Titè_IPA Desira'!L146+'Sol1_2018_DEAL_ONF_Lutte IC DSD'!L146+'Sol2_2019_DEAL_ONF_Lutte IC'!L146+'€8-xxxx(AAAA-AAAA)'!L146+'€9-xxxx(AAAA-AAAA)'!L146+'€10-xxxx(AAAA-AAAA)'!L146+'€11-xxxx(AAAA-AAAA)'!L146+'€12-xxxx(AAAA-AAAA)'!L146+'€13-xxxx(AAAA-AAAA)'!L146+'€14-xxxx(AAAA-AAAA)'!L146+'€15-xxxx(AAAA-AAAA)'!L146+'€16-xxxx(AAAA-AAAA)'!L146+'€17-xxxx(AAAA-AAAA)'!L146+'€18-xxxx(AAAA-AAAA)'!L146+'€19-xxxx(AAAA-AAAA)'!L146+'€20-xxxx(AAAA-AAAA)'!L146</f>
        <v>0</v>
      </c>
      <c r="T146" s="219">
        <f>'EnC1_2017-22_DEAL_ONF_Animation'!M146+'EnC2_2018-22_FEDER_ONF_Conserv'!M146+'EnC3_2019-21_OFB-DEAL_ONF_Coli'!M146+'EnC4_2018-20_MTE_ONF_MIGBio'!M146+'EnC5_2020_DEAL_Titè_IPA Desira'!M146+'Sol1_2018_DEAL_ONF_Lutte IC DSD'!M146+'Sol2_2019_DEAL_ONF_Lutte IC'!M146+'€8-xxxx(AAAA-AAAA)'!M146+'€9-xxxx(AAAA-AAAA)'!M146+'€10-xxxx(AAAA-AAAA)'!M146+'€11-xxxx(AAAA-AAAA)'!M146+'€12-xxxx(AAAA-AAAA)'!M146+'€13-xxxx(AAAA-AAAA)'!M146+'€14-xxxx(AAAA-AAAA)'!M146+'€15-xxxx(AAAA-AAAA)'!M146+'€16-xxxx(AAAA-AAAA)'!M146+'€17-xxxx(AAAA-AAAA)'!M146+'€18-xxxx(AAAA-AAAA)'!M146+'€19-xxxx(AAAA-AAAA)'!M146+'€20-xxxx(AAAA-AAAA)'!M146</f>
        <v>0</v>
      </c>
      <c r="U146" s="209">
        <f>'EnC1_2017-22_DEAL_ONF_Animation'!N146+'EnC2_2018-22_FEDER_ONF_Conserv'!N146+'EnC3_2019-21_OFB-DEAL_ONF_Coli'!N146+'EnC4_2018-20_MTE_ONF_MIGBio'!N146+'EnC5_2020_DEAL_Titè_IPA Desira'!N146+'Sol1_2018_DEAL_ONF_Lutte IC DSD'!N146+'Sol2_2019_DEAL_ONF_Lutte IC'!N146+'€8-xxxx(AAAA-AAAA)'!N146+'€9-xxxx(AAAA-AAAA)'!N146+'€10-xxxx(AAAA-AAAA)'!N146+'€11-xxxx(AAAA-AAAA)'!N146+'€12-xxxx(AAAA-AAAA)'!N146+'€13-xxxx(AAAA-AAAA)'!N146+'€14-xxxx(AAAA-AAAA)'!N146+'€15-xxxx(AAAA-AAAA)'!N146+'€16-xxxx(AAAA-AAAA)'!N146+'€17-xxxx(AAAA-AAAA)'!N146+'€18-xxxx(AAAA-AAAA)'!N146+'€19-xxxx(AAAA-AAAA)'!N146+'€20-xxxx(AAAA-AAAA)'!N146</f>
        <v>0</v>
      </c>
      <c r="V146" s="210">
        <f>'EnC1_2017-22_DEAL_ONF_Animation'!O146+'EnC2_2018-22_FEDER_ONF_Conserv'!O146+'EnC3_2019-21_OFB-DEAL_ONF_Coli'!O146+'EnC4_2018-20_MTE_ONF_MIGBio'!O146+'EnC5_2020_DEAL_Titè_IPA Desira'!O146+'Sol1_2018_DEAL_ONF_Lutte IC DSD'!O146+'Sol2_2019_DEAL_ONF_Lutte IC'!O146+'€8-xxxx(AAAA-AAAA)'!O146+'€9-xxxx(AAAA-AAAA)'!O146+'€10-xxxx(AAAA-AAAA)'!O146+'€11-xxxx(AAAA-AAAA)'!O146+'€12-xxxx(AAAA-AAAA)'!O146+'€13-xxxx(AAAA-AAAA)'!O146+'€14-xxxx(AAAA-AAAA)'!O146+'€15-xxxx(AAAA-AAAA)'!O146+'€16-xxxx(AAAA-AAAA)'!O146+'€17-xxxx(AAAA-AAAA)'!O146+'€18-xxxx(AAAA-AAAA)'!O146+'€19-xxxx(AAAA-AAAA)'!O146+'€20-xxxx(AAAA-AAAA)'!O146</f>
        <v>0</v>
      </c>
      <c r="W146" s="218">
        <f>'EnC1_2017-22_DEAL_ONF_Animation'!P146+'EnC2_2018-22_FEDER_ONF_Conserv'!P146+'EnC3_2019-21_OFB-DEAL_ONF_Coli'!P146+'EnC4_2018-20_MTE_ONF_MIGBio'!P146+'EnC5_2020_DEAL_Titè_IPA Desira'!P146+'Sol1_2018_DEAL_ONF_Lutte IC DSD'!P146+'Sol2_2019_DEAL_ONF_Lutte IC'!P146+'€8-xxxx(AAAA-AAAA)'!P146+'€9-xxxx(AAAA-AAAA)'!P146+'€10-xxxx(AAAA-AAAA)'!P146+'€11-xxxx(AAAA-AAAA)'!P146+'€12-xxxx(AAAA-AAAA)'!P146+'€13-xxxx(AAAA-AAAA)'!P146+'€14-xxxx(AAAA-AAAA)'!P146+'€15-xxxx(AAAA-AAAA)'!P146+'€16-xxxx(AAAA-AAAA)'!P146+'€17-xxxx(AAAA-AAAA)'!P146+'€18-xxxx(AAAA-AAAA)'!P146+'€19-xxxx(AAAA-AAAA)'!P146+'€20-xxxx(AAAA-AAAA)'!P146</f>
        <v>0</v>
      </c>
      <c r="X146" s="218">
        <f>'EnC1_2017-22_DEAL_ONF_Animation'!Q146+'EnC2_2018-22_FEDER_ONF_Conserv'!Q146+'EnC3_2019-21_OFB-DEAL_ONF_Coli'!Q146+'EnC4_2018-20_MTE_ONF_MIGBio'!Q146+'EnC5_2020_DEAL_Titè_IPA Desira'!Q146+'Sol1_2018_DEAL_ONF_Lutte IC DSD'!Q146+'Sol2_2019_DEAL_ONF_Lutte IC'!Q146+'€8-xxxx(AAAA-AAAA)'!Q146+'€9-xxxx(AAAA-AAAA)'!Q146+'€10-xxxx(AAAA-AAAA)'!Q146+'€11-xxxx(AAAA-AAAA)'!Q146+'€12-xxxx(AAAA-AAAA)'!Q146+'€13-xxxx(AAAA-AAAA)'!Q146+'€14-xxxx(AAAA-AAAA)'!Q146+'€15-xxxx(AAAA-AAAA)'!Q146+'€16-xxxx(AAAA-AAAA)'!Q146+'€17-xxxx(AAAA-AAAA)'!Q146+'€18-xxxx(AAAA-AAAA)'!Q146+'€19-xxxx(AAAA-AAAA)'!Q146+'€20-xxxx(AAAA-AAAA)'!Q146</f>
        <v>0</v>
      </c>
      <c r="Y146" s="218">
        <f>'EnC1_2017-22_DEAL_ONF_Animation'!R146+'EnC2_2018-22_FEDER_ONF_Conserv'!R146+'EnC3_2019-21_OFB-DEAL_ONF_Coli'!R146+'EnC4_2018-20_MTE_ONF_MIGBio'!R146+'EnC5_2020_DEAL_Titè_IPA Desira'!R146+'Sol1_2018_DEAL_ONF_Lutte IC DSD'!R146+'Sol2_2019_DEAL_ONF_Lutte IC'!R146+'€8-xxxx(AAAA-AAAA)'!R146+'€9-xxxx(AAAA-AAAA)'!R146+'€10-xxxx(AAAA-AAAA)'!R146+'€11-xxxx(AAAA-AAAA)'!R146+'€12-xxxx(AAAA-AAAA)'!R146+'€13-xxxx(AAAA-AAAA)'!R146+'€14-xxxx(AAAA-AAAA)'!R146+'€15-xxxx(AAAA-AAAA)'!R146+'€16-xxxx(AAAA-AAAA)'!R146+'€17-xxxx(AAAA-AAAA)'!R146+'€18-xxxx(AAAA-AAAA)'!R146+'€19-xxxx(AAAA-AAAA)'!R146+'€20-xxxx(AAAA-AAAA)'!R146</f>
        <v>0</v>
      </c>
      <c r="Z146" s="220">
        <f>'EnC1_2017-22_DEAL_ONF_Animation'!S146+'EnC2_2018-22_FEDER_ONF_Conserv'!S146+'EnC3_2019-21_OFB-DEAL_ONF_Coli'!S146+'EnC4_2018-20_MTE_ONF_MIGBio'!S146+'EnC5_2020_DEAL_Titè_IPA Desira'!S146+'Sol1_2018_DEAL_ONF_Lutte IC DSD'!S146+'Sol2_2019_DEAL_ONF_Lutte IC'!S146+'€8-xxxx(AAAA-AAAA)'!S146+'€9-xxxx(AAAA-AAAA)'!S146+'€10-xxxx(AAAA-AAAA)'!S146+'€11-xxxx(AAAA-AAAA)'!S146+'€12-xxxx(AAAA-AAAA)'!S146+'€13-xxxx(AAAA-AAAA)'!S146+'€14-xxxx(AAAA-AAAA)'!S146+'€15-xxxx(AAAA-AAAA)'!S146+'€16-xxxx(AAAA-AAAA)'!S146+'€17-xxxx(AAAA-AAAA)'!S146+'€18-xxxx(AAAA-AAAA)'!S146+'€19-xxxx(AAAA-AAAA)'!S146+'€20-xxxx(AAAA-AAAA)'!S146</f>
        <v>0</v>
      </c>
      <c r="AA146" s="617">
        <f>'EnC1_2017-22_DEAL_ONF_Animation'!T146+'EnC2_2018-22_FEDER_ONF_Conserv'!T146+'EnC3_2019-21_OFB-DEAL_ONF_Coli'!T146+'EnC4_2018-20_MTE_ONF_MIGBio'!T146+'EnC5_2020_DEAL_Titè_IPA Desira'!T146+'Sol1_2018_DEAL_ONF_Lutte IC DSD'!T146+'Sol2_2019_DEAL_ONF_Lutte IC'!T146+'€8-xxxx(AAAA-AAAA)'!T146+'€9-xxxx(AAAA-AAAA)'!T146+'€10-xxxx(AAAA-AAAA)'!T146+'€11-xxxx(AAAA-AAAA)'!T146+'€12-xxxx(AAAA-AAAA)'!T146+'€13-xxxx(AAAA-AAAA)'!T146+'€14-xxxx(AAAA-AAAA)'!T146+'€15-xxxx(AAAA-AAAA)'!T146+'€16-xxxx(AAAA-AAAA)'!T146+'€17-xxxx(AAAA-AAAA)'!T146+'€18-xxxx(AAAA-AAAA)'!T146+'€19-xxxx(AAAA-AAAA)'!T146+'€20-xxxx(AAAA-AAAA)'!T146</f>
        <v>0</v>
      </c>
      <c r="AB146" s="618">
        <f>'EnC1_2017-22_DEAL_ONF_Animation'!U146+'EnC2_2018-22_FEDER_ONF_Conserv'!U146+'EnC3_2019-21_OFB-DEAL_ONF_Coli'!U146+'EnC4_2018-20_MTE_ONF_MIGBio'!U146+'EnC5_2020_DEAL_Titè_IPA Desira'!U146+'Sol1_2018_DEAL_ONF_Lutte IC DSD'!U146+'Sol2_2019_DEAL_ONF_Lutte IC'!U146+'€8-xxxx(AAAA-AAAA)'!U146+'€9-xxxx(AAAA-AAAA)'!U146+'€10-xxxx(AAAA-AAAA)'!U146+'€11-xxxx(AAAA-AAAA)'!U146+'€12-xxxx(AAAA-AAAA)'!U146+'€13-xxxx(AAAA-AAAA)'!U146+'€14-xxxx(AAAA-AAAA)'!U146+'€15-xxxx(AAAA-AAAA)'!U146+'€16-xxxx(AAAA-AAAA)'!U146+'€17-xxxx(AAAA-AAAA)'!U146+'€18-xxxx(AAAA-AAAA)'!U146+'€19-xxxx(AAAA-AAAA)'!U146+'€20-xxxx(AAAA-AAAA)'!U146</f>
        <v>0</v>
      </c>
      <c r="AC146" s="639">
        <f>'EnC1_2017-22_DEAL_ONF_Animation'!V146+'EnC2_2018-22_FEDER_ONF_Conserv'!V146+'EnC3_2019-21_OFB-DEAL_ONF_Coli'!V146+'EnC4_2018-20_MTE_ONF_MIGBio'!V146+'EnC5_2020_DEAL_Titè_IPA Desira'!V146+'Sol1_2018_DEAL_ONF_Lutte IC DSD'!V146+'Sol2_2019_DEAL_ONF_Lutte IC'!V146+'€8-xxxx(AAAA-AAAA)'!V146+'€9-xxxx(AAAA-AAAA)'!V146+'€10-xxxx(AAAA-AAAA)'!V146+'€11-xxxx(AAAA-AAAA)'!V146+'€12-xxxx(AAAA-AAAA)'!V146+'€13-xxxx(AAAA-AAAA)'!V146+'€14-xxxx(AAAA-AAAA)'!V146+'€15-xxxx(AAAA-AAAA)'!V146+'€16-xxxx(AAAA-AAAA)'!V146+'€17-xxxx(AAAA-AAAA)'!V146+'€18-xxxx(AAAA-AAAA)'!V146+'€19-xxxx(AAAA-AAAA)'!V146+'€20-xxxx(AAAA-AAAA)'!V146</f>
        <v>0</v>
      </c>
      <c r="AD146" s="639">
        <f>'EnC1_2017-22_DEAL_ONF_Animation'!W146+'EnC2_2018-22_FEDER_ONF_Conserv'!W146+'EnC3_2019-21_OFB-DEAL_ONF_Coli'!W146+'EnC4_2018-20_MTE_ONF_MIGBio'!W146+'EnC5_2020_DEAL_Titè_IPA Desira'!W146+'Sol1_2018_DEAL_ONF_Lutte IC DSD'!W146+'Sol2_2019_DEAL_ONF_Lutte IC'!W146+'€8-xxxx(AAAA-AAAA)'!W146+'€9-xxxx(AAAA-AAAA)'!W146+'€10-xxxx(AAAA-AAAA)'!W146+'€11-xxxx(AAAA-AAAA)'!W146+'€12-xxxx(AAAA-AAAA)'!W146+'€13-xxxx(AAAA-AAAA)'!W146+'€14-xxxx(AAAA-AAAA)'!W146+'€15-xxxx(AAAA-AAAA)'!W146+'€16-xxxx(AAAA-AAAA)'!W146+'€17-xxxx(AAAA-AAAA)'!W146+'€18-xxxx(AAAA-AAAA)'!W146+'€19-xxxx(AAAA-AAAA)'!W146+'€20-xxxx(AAAA-AAAA)'!W146</f>
        <v>0</v>
      </c>
      <c r="AE146" s="639">
        <f>'EnC1_2017-22_DEAL_ONF_Animation'!X146+'EnC2_2018-22_FEDER_ONF_Conserv'!X146+'EnC3_2019-21_OFB-DEAL_ONF_Coli'!X146+'EnC4_2018-20_MTE_ONF_MIGBio'!X146+'EnC5_2020_DEAL_Titè_IPA Desira'!X146+'Sol1_2018_DEAL_ONF_Lutte IC DSD'!X146+'Sol2_2019_DEAL_ONF_Lutte IC'!X146+'€8-xxxx(AAAA-AAAA)'!X146+'€9-xxxx(AAAA-AAAA)'!X146+'€10-xxxx(AAAA-AAAA)'!X146+'€11-xxxx(AAAA-AAAA)'!X146+'€12-xxxx(AAAA-AAAA)'!X146+'€13-xxxx(AAAA-AAAA)'!X146+'€14-xxxx(AAAA-AAAA)'!X146+'€15-xxxx(AAAA-AAAA)'!X146+'€16-xxxx(AAAA-AAAA)'!X146+'€17-xxxx(AAAA-AAAA)'!X146+'€18-xxxx(AAAA-AAAA)'!X146+'€19-xxxx(AAAA-AAAA)'!X146+'€20-xxxx(AAAA-AAAA)'!X146</f>
        <v>0</v>
      </c>
      <c r="AF146" s="640">
        <f>'EnC1_2017-22_DEAL_ONF_Animation'!Y146+'EnC2_2018-22_FEDER_ONF_Conserv'!Y146+'EnC3_2019-21_OFB-DEAL_ONF_Coli'!Y146+'EnC4_2018-20_MTE_ONF_MIGBio'!Y146+'EnC5_2020_DEAL_Titè_IPA Desira'!Y146+'Sol1_2018_DEAL_ONF_Lutte IC DSD'!Y146+'Sol2_2019_DEAL_ONF_Lutte IC'!Y146+'€8-xxxx(AAAA-AAAA)'!Y146+'€9-xxxx(AAAA-AAAA)'!Y146+'€10-xxxx(AAAA-AAAA)'!Y146+'€11-xxxx(AAAA-AAAA)'!Y146+'€12-xxxx(AAAA-AAAA)'!Y146+'€13-xxxx(AAAA-AAAA)'!Y146+'€14-xxxx(AAAA-AAAA)'!Y146+'€15-xxxx(AAAA-AAAA)'!Y146+'€16-xxxx(AAAA-AAAA)'!Y146+'€17-xxxx(AAAA-AAAA)'!Y146+'€18-xxxx(AAAA-AAAA)'!Y146+'€19-xxxx(AAAA-AAAA)'!Y146+'€20-xxxx(AAAA-AAAA)'!Y146</f>
        <v>0</v>
      </c>
      <c r="AG146" s="621">
        <f t="shared" si="103"/>
        <v>0</v>
      </c>
      <c r="AH146" s="622">
        <f t="shared" si="104"/>
        <v>0</v>
      </c>
      <c r="AI146" s="641">
        <f t="shared" si="105"/>
        <v>0</v>
      </c>
      <c r="AJ146" s="641">
        <f t="shared" si="106"/>
        <v>0</v>
      </c>
      <c r="AK146" s="641">
        <f t="shared" si="107"/>
        <v>0</v>
      </c>
      <c r="AL146" s="642">
        <f t="shared" si="108"/>
        <v>0</v>
      </c>
      <c r="AM146" s="623">
        <f t="shared" si="109"/>
        <v>0</v>
      </c>
      <c r="AN146" s="686">
        <f t="shared" si="110"/>
        <v>0</v>
      </c>
      <c r="AO146" s="641">
        <f t="shared" si="111"/>
        <v>0</v>
      </c>
      <c r="AP146" s="641">
        <f t="shared" si="112"/>
        <v>0</v>
      </c>
      <c r="AQ146" s="641">
        <f t="shared" si="113"/>
        <v>0</v>
      </c>
      <c r="AR146" s="643">
        <f t="shared" si="114"/>
        <v>0</v>
      </c>
      <c r="AS146" s="270"/>
      <c r="AT146" s="28"/>
      <c r="AU146" s="28"/>
    </row>
    <row r="147" spans="1:47" s="38" customFormat="1" ht="14">
      <c r="A147" s="26"/>
      <c r="B147" s="1116"/>
      <c r="C147" s="1231"/>
      <c r="D147" s="1120"/>
      <c r="E147" s="1123"/>
      <c r="F147" s="1158"/>
      <c r="G147" s="498" t="s">
        <v>109</v>
      </c>
      <c r="H147" s="165"/>
      <c r="I147" s="166"/>
      <c r="J147" s="171"/>
      <c r="K147" s="171"/>
      <c r="L147" s="171"/>
      <c r="M147" s="501"/>
      <c r="N147" s="498" t="s">
        <v>109</v>
      </c>
      <c r="O147" s="212">
        <f>'EnC1_2017-22_DEAL_ONF_Animation'!H147+'EnC2_2018-22_FEDER_ONF_Conserv'!H147+'EnC3_2019-21_OFB-DEAL_ONF_Coli'!H147+'EnC4_2018-20_MTE_ONF_MIGBio'!H147+'EnC5_2020_DEAL_Titè_IPA Desira'!H147+'Sol1_2018_DEAL_ONF_Lutte IC DSD'!H147+'Sol2_2019_DEAL_ONF_Lutte IC'!H147+'€8-xxxx(AAAA-AAAA)'!H147+'€9-xxxx(AAAA-AAAA)'!H147+'€10-xxxx(AAAA-AAAA)'!H147+'€11-xxxx(AAAA-AAAA)'!H147+'€12-xxxx(AAAA-AAAA)'!H147+'€13-xxxx(AAAA-AAAA)'!H147+'€14-xxxx(AAAA-AAAA)'!H147+'€15-xxxx(AAAA-AAAA)'!H147+'€16-xxxx(AAAA-AAAA)'!H147+'€17-xxxx(AAAA-AAAA)'!H147+'€18-xxxx(AAAA-AAAA)'!H147+'€19-xxxx(AAAA-AAAA)'!H147+'€20-xxxx(AAAA-AAAA)'!H147</f>
        <v>5000</v>
      </c>
      <c r="P147" s="213">
        <f>'EnC1_2017-22_DEAL_ONF_Animation'!I147+'EnC2_2018-22_FEDER_ONF_Conserv'!I147+'EnC3_2019-21_OFB-DEAL_ONF_Coli'!I147+'EnC4_2018-20_MTE_ONF_MIGBio'!I147+'EnC5_2020_DEAL_Titè_IPA Desira'!I147+'Sol1_2018_DEAL_ONF_Lutte IC DSD'!I147+'Sol2_2019_DEAL_ONF_Lutte IC'!I147+'€8-xxxx(AAAA-AAAA)'!I147+'€9-xxxx(AAAA-AAAA)'!I147+'€10-xxxx(AAAA-AAAA)'!I147+'€11-xxxx(AAAA-AAAA)'!I147+'€12-xxxx(AAAA-AAAA)'!I147+'€13-xxxx(AAAA-AAAA)'!I147+'€14-xxxx(AAAA-AAAA)'!I147+'€15-xxxx(AAAA-AAAA)'!I147+'€16-xxxx(AAAA-AAAA)'!I147+'€17-xxxx(AAAA-AAAA)'!I147+'€18-xxxx(AAAA-AAAA)'!I147+'€19-xxxx(AAAA-AAAA)'!I147+'€20-xxxx(AAAA-AAAA)'!I147</f>
        <v>1000</v>
      </c>
      <c r="Q147" s="221">
        <f>'EnC1_2017-22_DEAL_ONF_Animation'!J147+'EnC2_2018-22_FEDER_ONF_Conserv'!J147+'EnC3_2019-21_OFB-DEAL_ONF_Coli'!J147+'EnC4_2018-20_MTE_ONF_MIGBio'!J147+'EnC5_2020_DEAL_Titè_IPA Desira'!J147+'Sol1_2018_DEAL_ONF_Lutte IC DSD'!J147+'Sol2_2019_DEAL_ONF_Lutte IC'!J147+'€8-xxxx(AAAA-AAAA)'!J147+'€9-xxxx(AAAA-AAAA)'!J147+'€10-xxxx(AAAA-AAAA)'!J147+'€11-xxxx(AAAA-AAAA)'!J147+'€12-xxxx(AAAA-AAAA)'!J147+'€13-xxxx(AAAA-AAAA)'!J147+'€14-xxxx(AAAA-AAAA)'!J147+'€15-xxxx(AAAA-AAAA)'!J147+'€16-xxxx(AAAA-AAAA)'!J147+'€17-xxxx(AAAA-AAAA)'!J147+'€18-xxxx(AAAA-AAAA)'!J147+'€19-xxxx(AAAA-AAAA)'!J147+'€20-xxxx(AAAA-AAAA)'!J147</f>
        <v>1000</v>
      </c>
      <c r="R147" s="221">
        <f>'EnC1_2017-22_DEAL_ONF_Animation'!K147+'EnC2_2018-22_FEDER_ONF_Conserv'!K147+'EnC3_2019-21_OFB-DEAL_ONF_Coli'!K147+'EnC4_2018-20_MTE_ONF_MIGBio'!K147+'EnC5_2020_DEAL_Titè_IPA Desira'!K147+'Sol1_2018_DEAL_ONF_Lutte IC DSD'!K147+'Sol2_2019_DEAL_ONF_Lutte IC'!K147+'€8-xxxx(AAAA-AAAA)'!K147+'€9-xxxx(AAAA-AAAA)'!K147+'€10-xxxx(AAAA-AAAA)'!K147+'€11-xxxx(AAAA-AAAA)'!K147+'€12-xxxx(AAAA-AAAA)'!K147+'€13-xxxx(AAAA-AAAA)'!K147+'€14-xxxx(AAAA-AAAA)'!K147+'€15-xxxx(AAAA-AAAA)'!K147+'€16-xxxx(AAAA-AAAA)'!K147+'€17-xxxx(AAAA-AAAA)'!K147+'€18-xxxx(AAAA-AAAA)'!K147+'€19-xxxx(AAAA-AAAA)'!K147+'€20-xxxx(AAAA-AAAA)'!K147</f>
        <v>1000</v>
      </c>
      <c r="S147" s="221">
        <f>'EnC1_2017-22_DEAL_ONF_Animation'!L147+'EnC2_2018-22_FEDER_ONF_Conserv'!L147+'EnC3_2019-21_OFB-DEAL_ONF_Coli'!L147+'EnC4_2018-20_MTE_ONF_MIGBio'!L147+'EnC5_2020_DEAL_Titè_IPA Desira'!L147+'Sol1_2018_DEAL_ONF_Lutte IC DSD'!L147+'Sol2_2019_DEAL_ONF_Lutte IC'!L147+'€8-xxxx(AAAA-AAAA)'!L147+'€9-xxxx(AAAA-AAAA)'!L147+'€10-xxxx(AAAA-AAAA)'!L147+'€11-xxxx(AAAA-AAAA)'!L147+'€12-xxxx(AAAA-AAAA)'!L147+'€13-xxxx(AAAA-AAAA)'!L147+'€14-xxxx(AAAA-AAAA)'!L147+'€15-xxxx(AAAA-AAAA)'!L147+'€16-xxxx(AAAA-AAAA)'!L147+'€17-xxxx(AAAA-AAAA)'!L147+'€18-xxxx(AAAA-AAAA)'!L147+'€19-xxxx(AAAA-AAAA)'!L147+'€20-xxxx(AAAA-AAAA)'!L147</f>
        <v>1000</v>
      </c>
      <c r="T147" s="222">
        <f>'EnC1_2017-22_DEAL_ONF_Animation'!M147+'EnC2_2018-22_FEDER_ONF_Conserv'!M147+'EnC3_2019-21_OFB-DEAL_ONF_Coli'!M147+'EnC4_2018-20_MTE_ONF_MIGBio'!M147+'EnC5_2020_DEAL_Titè_IPA Desira'!M147+'Sol1_2018_DEAL_ONF_Lutte IC DSD'!M147+'Sol2_2019_DEAL_ONF_Lutte IC'!M147+'€8-xxxx(AAAA-AAAA)'!M147+'€9-xxxx(AAAA-AAAA)'!M147+'€10-xxxx(AAAA-AAAA)'!M147+'€11-xxxx(AAAA-AAAA)'!M147+'€12-xxxx(AAAA-AAAA)'!M147+'€13-xxxx(AAAA-AAAA)'!M147+'€14-xxxx(AAAA-AAAA)'!M147+'€15-xxxx(AAAA-AAAA)'!M147+'€16-xxxx(AAAA-AAAA)'!M147+'€17-xxxx(AAAA-AAAA)'!M147+'€18-xxxx(AAAA-AAAA)'!M147+'€19-xxxx(AAAA-AAAA)'!M147+'€20-xxxx(AAAA-AAAA)'!M147</f>
        <v>1000</v>
      </c>
      <c r="U147" s="212">
        <f>'EnC1_2017-22_DEAL_ONF_Animation'!N147+'EnC2_2018-22_FEDER_ONF_Conserv'!N147+'EnC3_2019-21_OFB-DEAL_ONF_Coli'!N147+'EnC4_2018-20_MTE_ONF_MIGBio'!N147+'EnC5_2020_DEAL_Titè_IPA Desira'!N147+'Sol1_2018_DEAL_ONF_Lutte IC DSD'!N147+'Sol2_2019_DEAL_ONF_Lutte IC'!N147+'€8-xxxx(AAAA-AAAA)'!N147+'€9-xxxx(AAAA-AAAA)'!N147+'€10-xxxx(AAAA-AAAA)'!N147+'€11-xxxx(AAAA-AAAA)'!N147+'€12-xxxx(AAAA-AAAA)'!N147+'€13-xxxx(AAAA-AAAA)'!N147+'€14-xxxx(AAAA-AAAA)'!N147+'€15-xxxx(AAAA-AAAA)'!N147+'€16-xxxx(AAAA-AAAA)'!N147+'€17-xxxx(AAAA-AAAA)'!N147+'€18-xxxx(AAAA-AAAA)'!N147+'€19-xxxx(AAAA-AAAA)'!N147+'€20-xxxx(AAAA-AAAA)'!N147</f>
        <v>0</v>
      </c>
      <c r="V147" s="213">
        <f>'EnC1_2017-22_DEAL_ONF_Animation'!O147+'EnC2_2018-22_FEDER_ONF_Conserv'!O147+'EnC3_2019-21_OFB-DEAL_ONF_Coli'!O147+'EnC4_2018-20_MTE_ONF_MIGBio'!O147+'EnC5_2020_DEAL_Titè_IPA Desira'!O147+'Sol1_2018_DEAL_ONF_Lutte IC DSD'!O147+'Sol2_2019_DEAL_ONF_Lutte IC'!O147+'€8-xxxx(AAAA-AAAA)'!O147+'€9-xxxx(AAAA-AAAA)'!O147+'€10-xxxx(AAAA-AAAA)'!O147+'€11-xxxx(AAAA-AAAA)'!O147+'€12-xxxx(AAAA-AAAA)'!O147+'€13-xxxx(AAAA-AAAA)'!O147+'€14-xxxx(AAAA-AAAA)'!O147+'€15-xxxx(AAAA-AAAA)'!O147+'€16-xxxx(AAAA-AAAA)'!O147+'€17-xxxx(AAAA-AAAA)'!O147+'€18-xxxx(AAAA-AAAA)'!O147+'€19-xxxx(AAAA-AAAA)'!O147+'€20-xxxx(AAAA-AAAA)'!O147</f>
        <v>0</v>
      </c>
      <c r="W147" s="221">
        <f>'EnC1_2017-22_DEAL_ONF_Animation'!P147+'EnC2_2018-22_FEDER_ONF_Conserv'!P147+'EnC3_2019-21_OFB-DEAL_ONF_Coli'!P147+'EnC4_2018-20_MTE_ONF_MIGBio'!P147+'EnC5_2020_DEAL_Titè_IPA Desira'!P147+'Sol1_2018_DEAL_ONF_Lutte IC DSD'!P147+'Sol2_2019_DEAL_ONF_Lutte IC'!P147+'€8-xxxx(AAAA-AAAA)'!P147+'€9-xxxx(AAAA-AAAA)'!P147+'€10-xxxx(AAAA-AAAA)'!P147+'€11-xxxx(AAAA-AAAA)'!P147+'€12-xxxx(AAAA-AAAA)'!P147+'€13-xxxx(AAAA-AAAA)'!P147+'€14-xxxx(AAAA-AAAA)'!P147+'€15-xxxx(AAAA-AAAA)'!P147+'€16-xxxx(AAAA-AAAA)'!P147+'€17-xxxx(AAAA-AAAA)'!P147+'€18-xxxx(AAAA-AAAA)'!P147+'€19-xxxx(AAAA-AAAA)'!P147+'€20-xxxx(AAAA-AAAA)'!P147</f>
        <v>0</v>
      </c>
      <c r="X147" s="221">
        <f>'EnC1_2017-22_DEAL_ONF_Animation'!Q147+'EnC2_2018-22_FEDER_ONF_Conserv'!Q147+'EnC3_2019-21_OFB-DEAL_ONF_Coli'!Q147+'EnC4_2018-20_MTE_ONF_MIGBio'!Q147+'EnC5_2020_DEAL_Titè_IPA Desira'!Q147+'Sol1_2018_DEAL_ONF_Lutte IC DSD'!Q147+'Sol2_2019_DEAL_ONF_Lutte IC'!Q147+'€8-xxxx(AAAA-AAAA)'!Q147+'€9-xxxx(AAAA-AAAA)'!Q147+'€10-xxxx(AAAA-AAAA)'!Q147+'€11-xxxx(AAAA-AAAA)'!Q147+'€12-xxxx(AAAA-AAAA)'!Q147+'€13-xxxx(AAAA-AAAA)'!Q147+'€14-xxxx(AAAA-AAAA)'!Q147+'€15-xxxx(AAAA-AAAA)'!Q147+'€16-xxxx(AAAA-AAAA)'!Q147+'€17-xxxx(AAAA-AAAA)'!Q147+'€18-xxxx(AAAA-AAAA)'!Q147+'€19-xxxx(AAAA-AAAA)'!Q147+'€20-xxxx(AAAA-AAAA)'!Q147</f>
        <v>0</v>
      </c>
      <c r="Y147" s="221">
        <f>'EnC1_2017-22_DEAL_ONF_Animation'!R147+'EnC2_2018-22_FEDER_ONF_Conserv'!R147+'EnC3_2019-21_OFB-DEAL_ONF_Coli'!R147+'EnC4_2018-20_MTE_ONF_MIGBio'!R147+'EnC5_2020_DEAL_Titè_IPA Desira'!R147+'Sol1_2018_DEAL_ONF_Lutte IC DSD'!R147+'Sol2_2019_DEAL_ONF_Lutte IC'!R147+'€8-xxxx(AAAA-AAAA)'!R147+'€9-xxxx(AAAA-AAAA)'!R147+'€10-xxxx(AAAA-AAAA)'!R147+'€11-xxxx(AAAA-AAAA)'!R147+'€12-xxxx(AAAA-AAAA)'!R147+'€13-xxxx(AAAA-AAAA)'!R147+'€14-xxxx(AAAA-AAAA)'!R147+'€15-xxxx(AAAA-AAAA)'!R147+'€16-xxxx(AAAA-AAAA)'!R147+'€17-xxxx(AAAA-AAAA)'!R147+'€18-xxxx(AAAA-AAAA)'!R147+'€19-xxxx(AAAA-AAAA)'!R147+'€20-xxxx(AAAA-AAAA)'!R147</f>
        <v>0</v>
      </c>
      <c r="Z147" s="223">
        <f>'EnC1_2017-22_DEAL_ONF_Animation'!S147+'EnC2_2018-22_FEDER_ONF_Conserv'!S147+'EnC3_2019-21_OFB-DEAL_ONF_Coli'!S147+'EnC4_2018-20_MTE_ONF_MIGBio'!S147+'EnC5_2020_DEAL_Titè_IPA Desira'!S147+'Sol1_2018_DEAL_ONF_Lutte IC DSD'!S147+'Sol2_2019_DEAL_ONF_Lutte IC'!S147+'€8-xxxx(AAAA-AAAA)'!S147+'€9-xxxx(AAAA-AAAA)'!S147+'€10-xxxx(AAAA-AAAA)'!S147+'€11-xxxx(AAAA-AAAA)'!S147+'€12-xxxx(AAAA-AAAA)'!S147+'€13-xxxx(AAAA-AAAA)'!S147+'€14-xxxx(AAAA-AAAA)'!S147+'€15-xxxx(AAAA-AAAA)'!S147+'€16-xxxx(AAAA-AAAA)'!S147+'€17-xxxx(AAAA-AAAA)'!S147+'€18-xxxx(AAAA-AAAA)'!S147+'€19-xxxx(AAAA-AAAA)'!S147+'€20-xxxx(AAAA-AAAA)'!S147</f>
        <v>0</v>
      </c>
      <c r="AA147" s="625">
        <f>'EnC1_2017-22_DEAL_ONF_Animation'!T147+'EnC2_2018-22_FEDER_ONF_Conserv'!T147+'EnC3_2019-21_OFB-DEAL_ONF_Coli'!T147+'EnC4_2018-20_MTE_ONF_MIGBio'!T147+'EnC5_2020_DEAL_Titè_IPA Desira'!T147+'Sol1_2018_DEAL_ONF_Lutte IC DSD'!T147+'Sol2_2019_DEAL_ONF_Lutte IC'!T147+'€8-xxxx(AAAA-AAAA)'!T147+'€9-xxxx(AAAA-AAAA)'!T147+'€10-xxxx(AAAA-AAAA)'!T147+'€11-xxxx(AAAA-AAAA)'!T147+'€12-xxxx(AAAA-AAAA)'!T147+'€13-xxxx(AAAA-AAAA)'!T147+'€14-xxxx(AAAA-AAAA)'!T147+'€15-xxxx(AAAA-AAAA)'!T147+'€16-xxxx(AAAA-AAAA)'!T147+'€17-xxxx(AAAA-AAAA)'!T147+'€18-xxxx(AAAA-AAAA)'!T147+'€19-xxxx(AAAA-AAAA)'!T147+'€20-xxxx(AAAA-AAAA)'!T147</f>
        <v>-5000</v>
      </c>
      <c r="AB147" s="626">
        <f>'EnC1_2017-22_DEAL_ONF_Animation'!U147+'EnC2_2018-22_FEDER_ONF_Conserv'!U147+'EnC3_2019-21_OFB-DEAL_ONF_Coli'!U147+'EnC4_2018-20_MTE_ONF_MIGBio'!U147+'EnC5_2020_DEAL_Titè_IPA Desira'!U147+'Sol1_2018_DEAL_ONF_Lutte IC DSD'!U147+'Sol2_2019_DEAL_ONF_Lutte IC'!U147+'€8-xxxx(AAAA-AAAA)'!U147+'€9-xxxx(AAAA-AAAA)'!U147+'€10-xxxx(AAAA-AAAA)'!U147+'€11-xxxx(AAAA-AAAA)'!U147+'€12-xxxx(AAAA-AAAA)'!U147+'€13-xxxx(AAAA-AAAA)'!U147+'€14-xxxx(AAAA-AAAA)'!U147+'€15-xxxx(AAAA-AAAA)'!U147+'€16-xxxx(AAAA-AAAA)'!U147+'€17-xxxx(AAAA-AAAA)'!U147+'€18-xxxx(AAAA-AAAA)'!U147+'€19-xxxx(AAAA-AAAA)'!U147+'€20-xxxx(AAAA-AAAA)'!U147</f>
        <v>-1000</v>
      </c>
      <c r="AC147" s="644">
        <f>'EnC1_2017-22_DEAL_ONF_Animation'!V147+'EnC2_2018-22_FEDER_ONF_Conserv'!V147+'EnC3_2019-21_OFB-DEAL_ONF_Coli'!V147+'EnC4_2018-20_MTE_ONF_MIGBio'!V147+'EnC5_2020_DEAL_Titè_IPA Desira'!V147+'Sol1_2018_DEAL_ONF_Lutte IC DSD'!V147+'Sol2_2019_DEAL_ONF_Lutte IC'!V147+'€8-xxxx(AAAA-AAAA)'!V147+'€9-xxxx(AAAA-AAAA)'!V147+'€10-xxxx(AAAA-AAAA)'!V147+'€11-xxxx(AAAA-AAAA)'!V147+'€12-xxxx(AAAA-AAAA)'!V147+'€13-xxxx(AAAA-AAAA)'!V147+'€14-xxxx(AAAA-AAAA)'!V147+'€15-xxxx(AAAA-AAAA)'!V147+'€16-xxxx(AAAA-AAAA)'!V147+'€17-xxxx(AAAA-AAAA)'!V147+'€18-xxxx(AAAA-AAAA)'!V147+'€19-xxxx(AAAA-AAAA)'!V147+'€20-xxxx(AAAA-AAAA)'!V147</f>
        <v>-1000</v>
      </c>
      <c r="AD147" s="644">
        <f>'EnC1_2017-22_DEAL_ONF_Animation'!W147+'EnC2_2018-22_FEDER_ONF_Conserv'!W147+'EnC3_2019-21_OFB-DEAL_ONF_Coli'!W147+'EnC4_2018-20_MTE_ONF_MIGBio'!W147+'EnC5_2020_DEAL_Titè_IPA Desira'!W147+'Sol1_2018_DEAL_ONF_Lutte IC DSD'!W147+'Sol2_2019_DEAL_ONF_Lutte IC'!W147+'€8-xxxx(AAAA-AAAA)'!W147+'€9-xxxx(AAAA-AAAA)'!W147+'€10-xxxx(AAAA-AAAA)'!W147+'€11-xxxx(AAAA-AAAA)'!W147+'€12-xxxx(AAAA-AAAA)'!W147+'€13-xxxx(AAAA-AAAA)'!W147+'€14-xxxx(AAAA-AAAA)'!W147+'€15-xxxx(AAAA-AAAA)'!W147+'€16-xxxx(AAAA-AAAA)'!W147+'€17-xxxx(AAAA-AAAA)'!W147+'€18-xxxx(AAAA-AAAA)'!W147+'€19-xxxx(AAAA-AAAA)'!W147+'€20-xxxx(AAAA-AAAA)'!W147</f>
        <v>-1000</v>
      </c>
      <c r="AE147" s="644">
        <f>'EnC1_2017-22_DEAL_ONF_Animation'!X147+'EnC2_2018-22_FEDER_ONF_Conserv'!X147+'EnC3_2019-21_OFB-DEAL_ONF_Coli'!X147+'EnC4_2018-20_MTE_ONF_MIGBio'!X147+'EnC5_2020_DEAL_Titè_IPA Desira'!X147+'Sol1_2018_DEAL_ONF_Lutte IC DSD'!X147+'Sol2_2019_DEAL_ONF_Lutte IC'!X147+'€8-xxxx(AAAA-AAAA)'!X147+'€9-xxxx(AAAA-AAAA)'!X147+'€10-xxxx(AAAA-AAAA)'!X147+'€11-xxxx(AAAA-AAAA)'!X147+'€12-xxxx(AAAA-AAAA)'!X147+'€13-xxxx(AAAA-AAAA)'!X147+'€14-xxxx(AAAA-AAAA)'!X147+'€15-xxxx(AAAA-AAAA)'!X147+'€16-xxxx(AAAA-AAAA)'!X147+'€17-xxxx(AAAA-AAAA)'!X147+'€18-xxxx(AAAA-AAAA)'!X147+'€19-xxxx(AAAA-AAAA)'!X147+'€20-xxxx(AAAA-AAAA)'!X147</f>
        <v>-1000</v>
      </c>
      <c r="AF147" s="645">
        <f>'EnC1_2017-22_DEAL_ONF_Animation'!Y147+'EnC2_2018-22_FEDER_ONF_Conserv'!Y147+'EnC3_2019-21_OFB-DEAL_ONF_Coli'!Y147+'EnC4_2018-20_MTE_ONF_MIGBio'!Y147+'EnC5_2020_DEAL_Titè_IPA Desira'!Y147+'Sol1_2018_DEAL_ONF_Lutte IC DSD'!Y147+'Sol2_2019_DEAL_ONF_Lutte IC'!Y147+'€8-xxxx(AAAA-AAAA)'!Y147+'€9-xxxx(AAAA-AAAA)'!Y147+'€10-xxxx(AAAA-AAAA)'!Y147+'€11-xxxx(AAAA-AAAA)'!Y147+'€12-xxxx(AAAA-AAAA)'!Y147+'€13-xxxx(AAAA-AAAA)'!Y147+'€14-xxxx(AAAA-AAAA)'!Y147+'€15-xxxx(AAAA-AAAA)'!Y147+'€16-xxxx(AAAA-AAAA)'!Y147+'€17-xxxx(AAAA-AAAA)'!Y147+'€18-xxxx(AAAA-AAAA)'!Y147+'€19-xxxx(AAAA-AAAA)'!Y147+'€20-xxxx(AAAA-AAAA)'!Y147</f>
        <v>-1000</v>
      </c>
      <c r="AG147" s="629">
        <f t="shared" si="103"/>
        <v>5000</v>
      </c>
      <c r="AH147" s="630">
        <f t="shared" si="104"/>
        <v>1000</v>
      </c>
      <c r="AI147" s="646">
        <f t="shared" si="105"/>
        <v>1000</v>
      </c>
      <c r="AJ147" s="646">
        <f t="shared" si="106"/>
        <v>1000</v>
      </c>
      <c r="AK147" s="646">
        <f t="shared" si="107"/>
        <v>1000</v>
      </c>
      <c r="AL147" s="647">
        <f t="shared" si="108"/>
        <v>1000</v>
      </c>
      <c r="AM147" s="632">
        <f t="shared" si="109"/>
        <v>0</v>
      </c>
      <c r="AN147" s="687">
        <f t="shared" si="110"/>
        <v>0</v>
      </c>
      <c r="AO147" s="646">
        <f t="shared" si="111"/>
        <v>0</v>
      </c>
      <c r="AP147" s="646">
        <f t="shared" si="112"/>
        <v>0</v>
      </c>
      <c r="AQ147" s="646">
        <f t="shared" si="113"/>
        <v>0</v>
      </c>
      <c r="AR147" s="648">
        <f t="shared" si="114"/>
        <v>0</v>
      </c>
      <c r="AS147" s="274"/>
      <c r="AT147" s="28"/>
      <c r="AU147" s="28"/>
    </row>
    <row r="148" spans="1:47" s="38" customFormat="1" ht="14">
      <c r="A148" s="26"/>
      <c r="B148" s="1116"/>
      <c r="C148" s="1231"/>
      <c r="D148" s="1127" t="s">
        <v>55</v>
      </c>
      <c r="E148" s="1128" t="s">
        <v>91</v>
      </c>
      <c r="F148" s="1154">
        <v>2</v>
      </c>
      <c r="G148" s="496" t="s">
        <v>106</v>
      </c>
      <c r="H148" s="157">
        <f>15000/2</f>
        <v>7500</v>
      </c>
      <c r="I148" s="158">
        <f>7500/5/2</f>
        <v>750</v>
      </c>
      <c r="J148" s="169">
        <f>7500/5/2</f>
        <v>750</v>
      </c>
      <c r="K148" s="169">
        <f>7500/5/2</f>
        <v>750</v>
      </c>
      <c r="L148" s="169">
        <f>7500/5/2</f>
        <v>750</v>
      </c>
      <c r="M148" s="499">
        <f>7500/5/2</f>
        <v>750</v>
      </c>
      <c r="N148" s="496" t="s">
        <v>106</v>
      </c>
      <c r="O148" s="206">
        <f>'EnC1_2017-22_DEAL_ONF_Animation'!H148+'EnC2_2018-22_FEDER_ONF_Conserv'!H148+'EnC3_2019-21_OFB-DEAL_ONF_Coli'!H148+'EnC4_2018-20_MTE_ONF_MIGBio'!H148+'EnC5_2020_DEAL_Titè_IPA Desira'!H148+'Sol1_2018_DEAL_ONF_Lutte IC DSD'!H148+'Sol2_2019_DEAL_ONF_Lutte IC'!H148+'€8-xxxx(AAAA-AAAA)'!H148+'€9-xxxx(AAAA-AAAA)'!H148+'€10-xxxx(AAAA-AAAA)'!H148+'€11-xxxx(AAAA-AAAA)'!H148+'€12-xxxx(AAAA-AAAA)'!H148+'€13-xxxx(AAAA-AAAA)'!H148+'€14-xxxx(AAAA-AAAA)'!H148+'€15-xxxx(AAAA-AAAA)'!H148+'€16-xxxx(AAAA-AAAA)'!H148+'€17-xxxx(AAAA-AAAA)'!H148+'€18-xxxx(AAAA-AAAA)'!H148+'€19-xxxx(AAAA-AAAA)'!H148+'€20-xxxx(AAAA-AAAA)'!H148</f>
        <v>0</v>
      </c>
      <c r="P148" s="207">
        <f>'EnC1_2017-22_DEAL_ONF_Animation'!I148+'EnC2_2018-22_FEDER_ONF_Conserv'!I148+'EnC3_2019-21_OFB-DEAL_ONF_Coli'!I148+'EnC4_2018-20_MTE_ONF_MIGBio'!I148+'EnC5_2020_DEAL_Titè_IPA Desira'!I148+'Sol1_2018_DEAL_ONF_Lutte IC DSD'!I148+'Sol2_2019_DEAL_ONF_Lutte IC'!I148+'€8-xxxx(AAAA-AAAA)'!I148+'€9-xxxx(AAAA-AAAA)'!I148+'€10-xxxx(AAAA-AAAA)'!I148+'€11-xxxx(AAAA-AAAA)'!I148+'€12-xxxx(AAAA-AAAA)'!I148+'€13-xxxx(AAAA-AAAA)'!I148+'€14-xxxx(AAAA-AAAA)'!I148+'€15-xxxx(AAAA-AAAA)'!I148+'€16-xxxx(AAAA-AAAA)'!I148+'€17-xxxx(AAAA-AAAA)'!I148+'€18-xxxx(AAAA-AAAA)'!I148+'€19-xxxx(AAAA-AAAA)'!I148+'€20-xxxx(AAAA-AAAA)'!I148</f>
        <v>0</v>
      </c>
      <c r="Q148" s="215">
        <f>'EnC1_2017-22_DEAL_ONF_Animation'!J148+'EnC2_2018-22_FEDER_ONF_Conserv'!J148+'EnC3_2019-21_OFB-DEAL_ONF_Coli'!J148+'EnC4_2018-20_MTE_ONF_MIGBio'!J148+'EnC5_2020_DEAL_Titè_IPA Desira'!J148+'Sol1_2018_DEAL_ONF_Lutte IC DSD'!J148+'Sol2_2019_DEAL_ONF_Lutte IC'!J148+'€8-xxxx(AAAA-AAAA)'!J148+'€9-xxxx(AAAA-AAAA)'!J148+'€10-xxxx(AAAA-AAAA)'!J148+'€11-xxxx(AAAA-AAAA)'!J148+'€12-xxxx(AAAA-AAAA)'!J148+'€13-xxxx(AAAA-AAAA)'!J148+'€14-xxxx(AAAA-AAAA)'!J148+'€15-xxxx(AAAA-AAAA)'!J148+'€16-xxxx(AAAA-AAAA)'!J148+'€17-xxxx(AAAA-AAAA)'!J148+'€18-xxxx(AAAA-AAAA)'!J148+'€19-xxxx(AAAA-AAAA)'!J148+'€20-xxxx(AAAA-AAAA)'!J148</f>
        <v>0</v>
      </c>
      <c r="R148" s="215">
        <f>'EnC1_2017-22_DEAL_ONF_Animation'!K148+'EnC2_2018-22_FEDER_ONF_Conserv'!K148+'EnC3_2019-21_OFB-DEAL_ONF_Coli'!K148+'EnC4_2018-20_MTE_ONF_MIGBio'!K148+'EnC5_2020_DEAL_Titè_IPA Desira'!K148+'Sol1_2018_DEAL_ONF_Lutte IC DSD'!K148+'Sol2_2019_DEAL_ONF_Lutte IC'!K148+'€8-xxxx(AAAA-AAAA)'!K148+'€9-xxxx(AAAA-AAAA)'!K148+'€10-xxxx(AAAA-AAAA)'!K148+'€11-xxxx(AAAA-AAAA)'!K148+'€12-xxxx(AAAA-AAAA)'!K148+'€13-xxxx(AAAA-AAAA)'!K148+'€14-xxxx(AAAA-AAAA)'!K148+'€15-xxxx(AAAA-AAAA)'!K148+'€16-xxxx(AAAA-AAAA)'!K148+'€17-xxxx(AAAA-AAAA)'!K148+'€18-xxxx(AAAA-AAAA)'!K148+'€19-xxxx(AAAA-AAAA)'!K148+'€20-xxxx(AAAA-AAAA)'!K148</f>
        <v>0</v>
      </c>
      <c r="S148" s="215">
        <f>'EnC1_2017-22_DEAL_ONF_Animation'!L148+'EnC2_2018-22_FEDER_ONF_Conserv'!L148+'EnC3_2019-21_OFB-DEAL_ONF_Coli'!L148+'EnC4_2018-20_MTE_ONF_MIGBio'!L148+'EnC5_2020_DEAL_Titè_IPA Desira'!L148+'Sol1_2018_DEAL_ONF_Lutte IC DSD'!L148+'Sol2_2019_DEAL_ONF_Lutte IC'!L148+'€8-xxxx(AAAA-AAAA)'!L148+'€9-xxxx(AAAA-AAAA)'!L148+'€10-xxxx(AAAA-AAAA)'!L148+'€11-xxxx(AAAA-AAAA)'!L148+'€12-xxxx(AAAA-AAAA)'!L148+'€13-xxxx(AAAA-AAAA)'!L148+'€14-xxxx(AAAA-AAAA)'!L148+'€15-xxxx(AAAA-AAAA)'!L148+'€16-xxxx(AAAA-AAAA)'!L148+'€17-xxxx(AAAA-AAAA)'!L148+'€18-xxxx(AAAA-AAAA)'!L148+'€19-xxxx(AAAA-AAAA)'!L148+'€20-xxxx(AAAA-AAAA)'!L148</f>
        <v>0</v>
      </c>
      <c r="T148" s="216">
        <f>'EnC1_2017-22_DEAL_ONF_Animation'!M148+'EnC2_2018-22_FEDER_ONF_Conserv'!M148+'EnC3_2019-21_OFB-DEAL_ONF_Coli'!M148+'EnC4_2018-20_MTE_ONF_MIGBio'!M148+'EnC5_2020_DEAL_Titè_IPA Desira'!M148+'Sol1_2018_DEAL_ONF_Lutte IC DSD'!M148+'Sol2_2019_DEAL_ONF_Lutte IC'!M148+'€8-xxxx(AAAA-AAAA)'!M148+'€9-xxxx(AAAA-AAAA)'!M148+'€10-xxxx(AAAA-AAAA)'!M148+'€11-xxxx(AAAA-AAAA)'!M148+'€12-xxxx(AAAA-AAAA)'!M148+'€13-xxxx(AAAA-AAAA)'!M148+'€14-xxxx(AAAA-AAAA)'!M148+'€15-xxxx(AAAA-AAAA)'!M148+'€16-xxxx(AAAA-AAAA)'!M148+'€17-xxxx(AAAA-AAAA)'!M148+'€18-xxxx(AAAA-AAAA)'!M148+'€19-xxxx(AAAA-AAAA)'!M148+'€20-xxxx(AAAA-AAAA)'!M148</f>
        <v>0</v>
      </c>
      <c r="U148" s="206">
        <f>'EnC1_2017-22_DEAL_ONF_Animation'!N148+'EnC2_2018-22_FEDER_ONF_Conserv'!N148+'EnC3_2019-21_OFB-DEAL_ONF_Coli'!N148+'EnC4_2018-20_MTE_ONF_MIGBio'!N148+'EnC5_2020_DEAL_Titè_IPA Desira'!N148+'Sol1_2018_DEAL_ONF_Lutte IC DSD'!N148+'Sol2_2019_DEAL_ONF_Lutte IC'!N148+'€8-xxxx(AAAA-AAAA)'!N148+'€9-xxxx(AAAA-AAAA)'!N148+'€10-xxxx(AAAA-AAAA)'!N148+'€11-xxxx(AAAA-AAAA)'!N148+'€12-xxxx(AAAA-AAAA)'!N148+'€13-xxxx(AAAA-AAAA)'!N148+'€14-xxxx(AAAA-AAAA)'!N148+'€15-xxxx(AAAA-AAAA)'!N148+'€16-xxxx(AAAA-AAAA)'!N148+'€17-xxxx(AAAA-AAAA)'!N148+'€18-xxxx(AAAA-AAAA)'!N148+'€19-xxxx(AAAA-AAAA)'!N148+'€20-xxxx(AAAA-AAAA)'!N148</f>
        <v>0</v>
      </c>
      <c r="V148" s="207">
        <f>'EnC1_2017-22_DEAL_ONF_Animation'!O148+'EnC2_2018-22_FEDER_ONF_Conserv'!O148+'EnC3_2019-21_OFB-DEAL_ONF_Coli'!O148+'EnC4_2018-20_MTE_ONF_MIGBio'!O148+'EnC5_2020_DEAL_Titè_IPA Desira'!O148+'Sol1_2018_DEAL_ONF_Lutte IC DSD'!O148+'Sol2_2019_DEAL_ONF_Lutte IC'!O148+'€8-xxxx(AAAA-AAAA)'!O148+'€9-xxxx(AAAA-AAAA)'!O148+'€10-xxxx(AAAA-AAAA)'!O148+'€11-xxxx(AAAA-AAAA)'!O148+'€12-xxxx(AAAA-AAAA)'!O148+'€13-xxxx(AAAA-AAAA)'!O148+'€14-xxxx(AAAA-AAAA)'!O148+'€15-xxxx(AAAA-AAAA)'!O148+'€16-xxxx(AAAA-AAAA)'!O148+'€17-xxxx(AAAA-AAAA)'!O148+'€18-xxxx(AAAA-AAAA)'!O148+'€19-xxxx(AAAA-AAAA)'!O148+'€20-xxxx(AAAA-AAAA)'!O148</f>
        <v>0</v>
      </c>
      <c r="W148" s="215">
        <f>'EnC1_2017-22_DEAL_ONF_Animation'!P148+'EnC2_2018-22_FEDER_ONF_Conserv'!P148+'EnC3_2019-21_OFB-DEAL_ONF_Coli'!P148+'EnC4_2018-20_MTE_ONF_MIGBio'!P148+'EnC5_2020_DEAL_Titè_IPA Desira'!P148+'Sol1_2018_DEAL_ONF_Lutte IC DSD'!P148+'Sol2_2019_DEAL_ONF_Lutte IC'!P148+'€8-xxxx(AAAA-AAAA)'!P148+'€9-xxxx(AAAA-AAAA)'!P148+'€10-xxxx(AAAA-AAAA)'!P148+'€11-xxxx(AAAA-AAAA)'!P148+'€12-xxxx(AAAA-AAAA)'!P148+'€13-xxxx(AAAA-AAAA)'!P148+'€14-xxxx(AAAA-AAAA)'!P148+'€15-xxxx(AAAA-AAAA)'!P148+'€16-xxxx(AAAA-AAAA)'!P148+'€17-xxxx(AAAA-AAAA)'!P148+'€18-xxxx(AAAA-AAAA)'!P148+'€19-xxxx(AAAA-AAAA)'!P148+'€20-xxxx(AAAA-AAAA)'!P148</f>
        <v>0</v>
      </c>
      <c r="X148" s="215">
        <f>'EnC1_2017-22_DEAL_ONF_Animation'!Q148+'EnC2_2018-22_FEDER_ONF_Conserv'!Q148+'EnC3_2019-21_OFB-DEAL_ONF_Coli'!Q148+'EnC4_2018-20_MTE_ONF_MIGBio'!Q148+'EnC5_2020_DEAL_Titè_IPA Desira'!Q148+'Sol1_2018_DEAL_ONF_Lutte IC DSD'!Q148+'Sol2_2019_DEAL_ONF_Lutte IC'!Q148+'€8-xxxx(AAAA-AAAA)'!Q148+'€9-xxxx(AAAA-AAAA)'!Q148+'€10-xxxx(AAAA-AAAA)'!Q148+'€11-xxxx(AAAA-AAAA)'!Q148+'€12-xxxx(AAAA-AAAA)'!Q148+'€13-xxxx(AAAA-AAAA)'!Q148+'€14-xxxx(AAAA-AAAA)'!Q148+'€15-xxxx(AAAA-AAAA)'!Q148+'€16-xxxx(AAAA-AAAA)'!Q148+'€17-xxxx(AAAA-AAAA)'!Q148+'€18-xxxx(AAAA-AAAA)'!Q148+'€19-xxxx(AAAA-AAAA)'!Q148+'€20-xxxx(AAAA-AAAA)'!Q148</f>
        <v>0</v>
      </c>
      <c r="Y148" s="215">
        <f>'EnC1_2017-22_DEAL_ONF_Animation'!R148+'EnC2_2018-22_FEDER_ONF_Conserv'!R148+'EnC3_2019-21_OFB-DEAL_ONF_Coli'!R148+'EnC4_2018-20_MTE_ONF_MIGBio'!R148+'EnC5_2020_DEAL_Titè_IPA Desira'!R148+'Sol1_2018_DEAL_ONF_Lutte IC DSD'!R148+'Sol2_2019_DEAL_ONF_Lutte IC'!R148+'€8-xxxx(AAAA-AAAA)'!R148+'€9-xxxx(AAAA-AAAA)'!R148+'€10-xxxx(AAAA-AAAA)'!R148+'€11-xxxx(AAAA-AAAA)'!R148+'€12-xxxx(AAAA-AAAA)'!R148+'€13-xxxx(AAAA-AAAA)'!R148+'€14-xxxx(AAAA-AAAA)'!R148+'€15-xxxx(AAAA-AAAA)'!R148+'€16-xxxx(AAAA-AAAA)'!R148+'€17-xxxx(AAAA-AAAA)'!R148+'€18-xxxx(AAAA-AAAA)'!R148+'€19-xxxx(AAAA-AAAA)'!R148+'€20-xxxx(AAAA-AAAA)'!R148</f>
        <v>0</v>
      </c>
      <c r="Z148" s="217">
        <f>'EnC1_2017-22_DEAL_ONF_Animation'!S148+'EnC2_2018-22_FEDER_ONF_Conserv'!S148+'EnC3_2019-21_OFB-DEAL_ONF_Coli'!S148+'EnC4_2018-20_MTE_ONF_MIGBio'!S148+'EnC5_2020_DEAL_Titè_IPA Desira'!S148+'Sol1_2018_DEAL_ONF_Lutte IC DSD'!S148+'Sol2_2019_DEAL_ONF_Lutte IC'!S148+'€8-xxxx(AAAA-AAAA)'!S148+'€9-xxxx(AAAA-AAAA)'!S148+'€10-xxxx(AAAA-AAAA)'!S148+'€11-xxxx(AAAA-AAAA)'!S148+'€12-xxxx(AAAA-AAAA)'!S148+'€13-xxxx(AAAA-AAAA)'!S148+'€14-xxxx(AAAA-AAAA)'!S148+'€15-xxxx(AAAA-AAAA)'!S148+'€16-xxxx(AAAA-AAAA)'!S148+'€17-xxxx(AAAA-AAAA)'!S148+'€18-xxxx(AAAA-AAAA)'!S148+'€19-xxxx(AAAA-AAAA)'!S148+'€20-xxxx(AAAA-AAAA)'!S148</f>
        <v>0</v>
      </c>
      <c r="AA148" s="609">
        <f>'EnC1_2017-22_DEAL_ONF_Animation'!T148+'EnC2_2018-22_FEDER_ONF_Conserv'!T148+'EnC3_2019-21_OFB-DEAL_ONF_Coli'!T148+'EnC4_2018-20_MTE_ONF_MIGBio'!T148+'EnC5_2020_DEAL_Titè_IPA Desira'!T148+'Sol1_2018_DEAL_ONF_Lutte IC DSD'!T148+'Sol2_2019_DEAL_ONF_Lutte IC'!T148+'€8-xxxx(AAAA-AAAA)'!T148+'€9-xxxx(AAAA-AAAA)'!T148+'€10-xxxx(AAAA-AAAA)'!T148+'€11-xxxx(AAAA-AAAA)'!T148+'€12-xxxx(AAAA-AAAA)'!T148+'€13-xxxx(AAAA-AAAA)'!T148+'€14-xxxx(AAAA-AAAA)'!T148+'€15-xxxx(AAAA-AAAA)'!T148+'€16-xxxx(AAAA-AAAA)'!T148+'€17-xxxx(AAAA-AAAA)'!T148+'€18-xxxx(AAAA-AAAA)'!T148+'€19-xxxx(AAAA-AAAA)'!T148+'€20-xxxx(AAAA-AAAA)'!T148</f>
        <v>0</v>
      </c>
      <c r="AB148" s="610">
        <f>'EnC1_2017-22_DEAL_ONF_Animation'!U148+'EnC2_2018-22_FEDER_ONF_Conserv'!U148+'EnC3_2019-21_OFB-DEAL_ONF_Coli'!U148+'EnC4_2018-20_MTE_ONF_MIGBio'!U148+'EnC5_2020_DEAL_Titè_IPA Desira'!U148+'Sol1_2018_DEAL_ONF_Lutte IC DSD'!U148+'Sol2_2019_DEAL_ONF_Lutte IC'!U148+'€8-xxxx(AAAA-AAAA)'!U148+'€9-xxxx(AAAA-AAAA)'!U148+'€10-xxxx(AAAA-AAAA)'!U148+'€11-xxxx(AAAA-AAAA)'!U148+'€12-xxxx(AAAA-AAAA)'!U148+'€13-xxxx(AAAA-AAAA)'!U148+'€14-xxxx(AAAA-AAAA)'!U148+'€15-xxxx(AAAA-AAAA)'!U148+'€16-xxxx(AAAA-AAAA)'!U148+'€17-xxxx(AAAA-AAAA)'!U148+'€18-xxxx(AAAA-AAAA)'!U148+'€19-xxxx(AAAA-AAAA)'!U148+'€20-xxxx(AAAA-AAAA)'!U148</f>
        <v>0</v>
      </c>
      <c r="AC148" s="634">
        <f>'EnC1_2017-22_DEAL_ONF_Animation'!V148+'EnC2_2018-22_FEDER_ONF_Conserv'!V148+'EnC3_2019-21_OFB-DEAL_ONF_Coli'!V148+'EnC4_2018-20_MTE_ONF_MIGBio'!V148+'EnC5_2020_DEAL_Titè_IPA Desira'!V148+'Sol1_2018_DEAL_ONF_Lutte IC DSD'!V148+'Sol2_2019_DEAL_ONF_Lutte IC'!V148+'€8-xxxx(AAAA-AAAA)'!V148+'€9-xxxx(AAAA-AAAA)'!V148+'€10-xxxx(AAAA-AAAA)'!V148+'€11-xxxx(AAAA-AAAA)'!V148+'€12-xxxx(AAAA-AAAA)'!V148+'€13-xxxx(AAAA-AAAA)'!V148+'€14-xxxx(AAAA-AAAA)'!V148+'€15-xxxx(AAAA-AAAA)'!V148+'€16-xxxx(AAAA-AAAA)'!V148+'€17-xxxx(AAAA-AAAA)'!V148+'€18-xxxx(AAAA-AAAA)'!V148+'€19-xxxx(AAAA-AAAA)'!V148+'€20-xxxx(AAAA-AAAA)'!V148</f>
        <v>0</v>
      </c>
      <c r="AD148" s="634">
        <f>'EnC1_2017-22_DEAL_ONF_Animation'!W148+'EnC2_2018-22_FEDER_ONF_Conserv'!W148+'EnC3_2019-21_OFB-DEAL_ONF_Coli'!W148+'EnC4_2018-20_MTE_ONF_MIGBio'!W148+'EnC5_2020_DEAL_Titè_IPA Desira'!W148+'Sol1_2018_DEAL_ONF_Lutte IC DSD'!W148+'Sol2_2019_DEAL_ONF_Lutte IC'!W148+'€8-xxxx(AAAA-AAAA)'!W148+'€9-xxxx(AAAA-AAAA)'!W148+'€10-xxxx(AAAA-AAAA)'!W148+'€11-xxxx(AAAA-AAAA)'!W148+'€12-xxxx(AAAA-AAAA)'!W148+'€13-xxxx(AAAA-AAAA)'!W148+'€14-xxxx(AAAA-AAAA)'!W148+'€15-xxxx(AAAA-AAAA)'!W148+'€16-xxxx(AAAA-AAAA)'!W148+'€17-xxxx(AAAA-AAAA)'!W148+'€18-xxxx(AAAA-AAAA)'!W148+'€19-xxxx(AAAA-AAAA)'!W148+'€20-xxxx(AAAA-AAAA)'!W148</f>
        <v>0</v>
      </c>
      <c r="AE148" s="634">
        <f>'EnC1_2017-22_DEAL_ONF_Animation'!X148+'EnC2_2018-22_FEDER_ONF_Conserv'!X148+'EnC3_2019-21_OFB-DEAL_ONF_Coli'!X148+'EnC4_2018-20_MTE_ONF_MIGBio'!X148+'EnC5_2020_DEAL_Titè_IPA Desira'!X148+'Sol1_2018_DEAL_ONF_Lutte IC DSD'!X148+'Sol2_2019_DEAL_ONF_Lutte IC'!X148+'€8-xxxx(AAAA-AAAA)'!X148+'€9-xxxx(AAAA-AAAA)'!X148+'€10-xxxx(AAAA-AAAA)'!X148+'€11-xxxx(AAAA-AAAA)'!X148+'€12-xxxx(AAAA-AAAA)'!X148+'€13-xxxx(AAAA-AAAA)'!X148+'€14-xxxx(AAAA-AAAA)'!X148+'€15-xxxx(AAAA-AAAA)'!X148+'€16-xxxx(AAAA-AAAA)'!X148+'€17-xxxx(AAAA-AAAA)'!X148+'€18-xxxx(AAAA-AAAA)'!X148+'€19-xxxx(AAAA-AAAA)'!X148+'€20-xxxx(AAAA-AAAA)'!X148</f>
        <v>0</v>
      </c>
      <c r="AF148" s="635">
        <f>'EnC1_2017-22_DEAL_ONF_Animation'!Y148+'EnC2_2018-22_FEDER_ONF_Conserv'!Y148+'EnC3_2019-21_OFB-DEAL_ONF_Coli'!Y148+'EnC4_2018-20_MTE_ONF_MIGBio'!Y148+'EnC5_2020_DEAL_Titè_IPA Desira'!Y148+'Sol1_2018_DEAL_ONF_Lutte IC DSD'!Y148+'Sol2_2019_DEAL_ONF_Lutte IC'!Y148+'€8-xxxx(AAAA-AAAA)'!Y148+'€9-xxxx(AAAA-AAAA)'!Y148+'€10-xxxx(AAAA-AAAA)'!Y148+'€11-xxxx(AAAA-AAAA)'!Y148+'€12-xxxx(AAAA-AAAA)'!Y148+'€13-xxxx(AAAA-AAAA)'!Y148+'€14-xxxx(AAAA-AAAA)'!Y148+'€15-xxxx(AAAA-AAAA)'!Y148+'€16-xxxx(AAAA-AAAA)'!Y148+'€17-xxxx(AAAA-AAAA)'!Y148+'€18-xxxx(AAAA-AAAA)'!Y148+'€19-xxxx(AAAA-AAAA)'!Y148+'€20-xxxx(AAAA-AAAA)'!Y148</f>
        <v>0</v>
      </c>
      <c r="AG148" s="613">
        <f t="shared" si="103"/>
        <v>-7500</v>
      </c>
      <c r="AH148" s="614">
        <f t="shared" si="104"/>
        <v>-750</v>
      </c>
      <c r="AI148" s="636">
        <f t="shared" si="105"/>
        <v>-750</v>
      </c>
      <c r="AJ148" s="636">
        <f t="shared" si="106"/>
        <v>-750</v>
      </c>
      <c r="AK148" s="636">
        <f t="shared" si="107"/>
        <v>-750</v>
      </c>
      <c r="AL148" s="637">
        <f t="shared" si="108"/>
        <v>-750</v>
      </c>
      <c r="AM148" s="615">
        <f t="shared" si="109"/>
        <v>-7500</v>
      </c>
      <c r="AN148" s="685">
        <f t="shared" si="110"/>
        <v>-750</v>
      </c>
      <c r="AO148" s="636">
        <f t="shared" si="111"/>
        <v>-750</v>
      </c>
      <c r="AP148" s="636">
        <f t="shared" si="112"/>
        <v>-750</v>
      </c>
      <c r="AQ148" s="636">
        <f t="shared" si="113"/>
        <v>-750</v>
      </c>
      <c r="AR148" s="638">
        <f t="shared" si="114"/>
        <v>-750</v>
      </c>
      <c r="AS148" s="271"/>
      <c r="AT148" s="28"/>
      <c r="AU148" s="28"/>
    </row>
    <row r="149" spans="1:47" s="38" customFormat="1" ht="14">
      <c r="A149" s="26"/>
      <c r="B149" s="1116"/>
      <c r="C149" s="1231"/>
      <c r="D149" s="1119"/>
      <c r="E149" s="1122"/>
      <c r="F149" s="1156"/>
      <c r="G149" s="497" t="s">
        <v>108</v>
      </c>
      <c r="H149" s="161"/>
      <c r="I149" s="162"/>
      <c r="J149" s="170"/>
      <c r="K149" s="170"/>
      <c r="L149" s="170"/>
      <c r="M149" s="500"/>
      <c r="N149" s="497" t="s">
        <v>108</v>
      </c>
      <c r="O149" s="209">
        <f>'EnC1_2017-22_DEAL_ONF_Animation'!H149+'EnC2_2018-22_FEDER_ONF_Conserv'!H149+'EnC3_2019-21_OFB-DEAL_ONF_Coli'!H149+'EnC4_2018-20_MTE_ONF_MIGBio'!H149+'EnC5_2020_DEAL_Titè_IPA Desira'!H149+'Sol1_2018_DEAL_ONF_Lutte IC DSD'!H149+'Sol2_2019_DEAL_ONF_Lutte IC'!H149+'€8-xxxx(AAAA-AAAA)'!H149+'€9-xxxx(AAAA-AAAA)'!H149+'€10-xxxx(AAAA-AAAA)'!H149+'€11-xxxx(AAAA-AAAA)'!H149+'€12-xxxx(AAAA-AAAA)'!H149+'€13-xxxx(AAAA-AAAA)'!H149+'€14-xxxx(AAAA-AAAA)'!H149+'€15-xxxx(AAAA-AAAA)'!H149+'€16-xxxx(AAAA-AAAA)'!H149+'€17-xxxx(AAAA-AAAA)'!H149+'€18-xxxx(AAAA-AAAA)'!H149+'€19-xxxx(AAAA-AAAA)'!H149+'€20-xxxx(AAAA-AAAA)'!H149</f>
        <v>0</v>
      </c>
      <c r="P149" s="210">
        <f>'EnC1_2017-22_DEAL_ONF_Animation'!I149+'EnC2_2018-22_FEDER_ONF_Conserv'!I149+'EnC3_2019-21_OFB-DEAL_ONF_Coli'!I149+'EnC4_2018-20_MTE_ONF_MIGBio'!I149+'EnC5_2020_DEAL_Titè_IPA Desira'!I149+'Sol1_2018_DEAL_ONF_Lutte IC DSD'!I149+'Sol2_2019_DEAL_ONF_Lutte IC'!I149+'€8-xxxx(AAAA-AAAA)'!I149+'€9-xxxx(AAAA-AAAA)'!I149+'€10-xxxx(AAAA-AAAA)'!I149+'€11-xxxx(AAAA-AAAA)'!I149+'€12-xxxx(AAAA-AAAA)'!I149+'€13-xxxx(AAAA-AAAA)'!I149+'€14-xxxx(AAAA-AAAA)'!I149+'€15-xxxx(AAAA-AAAA)'!I149+'€16-xxxx(AAAA-AAAA)'!I149+'€17-xxxx(AAAA-AAAA)'!I149+'€18-xxxx(AAAA-AAAA)'!I149+'€19-xxxx(AAAA-AAAA)'!I149+'€20-xxxx(AAAA-AAAA)'!I149</f>
        <v>0</v>
      </c>
      <c r="Q149" s="218">
        <f>'EnC1_2017-22_DEAL_ONF_Animation'!J149+'EnC2_2018-22_FEDER_ONF_Conserv'!J149+'EnC3_2019-21_OFB-DEAL_ONF_Coli'!J149+'EnC4_2018-20_MTE_ONF_MIGBio'!J149+'EnC5_2020_DEAL_Titè_IPA Desira'!J149+'Sol1_2018_DEAL_ONF_Lutte IC DSD'!J149+'Sol2_2019_DEAL_ONF_Lutte IC'!J149+'€8-xxxx(AAAA-AAAA)'!J149+'€9-xxxx(AAAA-AAAA)'!J149+'€10-xxxx(AAAA-AAAA)'!J149+'€11-xxxx(AAAA-AAAA)'!J149+'€12-xxxx(AAAA-AAAA)'!J149+'€13-xxxx(AAAA-AAAA)'!J149+'€14-xxxx(AAAA-AAAA)'!J149+'€15-xxxx(AAAA-AAAA)'!J149+'€16-xxxx(AAAA-AAAA)'!J149+'€17-xxxx(AAAA-AAAA)'!J149+'€18-xxxx(AAAA-AAAA)'!J149+'€19-xxxx(AAAA-AAAA)'!J149+'€20-xxxx(AAAA-AAAA)'!J149</f>
        <v>0</v>
      </c>
      <c r="R149" s="218">
        <f>'EnC1_2017-22_DEAL_ONF_Animation'!K149+'EnC2_2018-22_FEDER_ONF_Conserv'!K149+'EnC3_2019-21_OFB-DEAL_ONF_Coli'!K149+'EnC4_2018-20_MTE_ONF_MIGBio'!K149+'EnC5_2020_DEAL_Titè_IPA Desira'!K149+'Sol1_2018_DEAL_ONF_Lutte IC DSD'!K149+'Sol2_2019_DEAL_ONF_Lutte IC'!K149+'€8-xxxx(AAAA-AAAA)'!K149+'€9-xxxx(AAAA-AAAA)'!K149+'€10-xxxx(AAAA-AAAA)'!K149+'€11-xxxx(AAAA-AAAA)'!K149+'€12-xxxx(AAAA-AAAA)'!K149+'€13-xxxx(AAAA-AAAA)'!K149+'€14-xxxx(AAAA-AAAA)'!K149+'€15-xxxx(AAAA-AAAA)'!K149+'€16-xxxx(AAAA-AAAA)'!K149+'€17-xxxx(AAAA-AAAA)'!K149+'€18-xxxx(AAAA-AAAA)'!K149+'€19-xxxx(AAAA-AAAA)'!K149+'€20-xxxx(AAAA-AAAA)'!K149</f>
        <v>0</v>
      </c>
      <c r="S149" s="218">
        <f>'EnC1_2017-22_DEAL_ONF_Animation'!L149+'EnC2_2018-22_FEDER_ONF_Conserv'!L149+'EnC3_2019-21_OFB-DEAL_ONF_Coli'!L149+'EnC4_2018-20_MTE_ONF_MIGBio'!L149+'EnC5_2020_DEAL_Titè_IPA Desira'!L149+'Sol1_2018_DEAL_ONF_Lutte IC DSD'!L149+'Sol2_2019_DEAL_ONF_Lutte IC'!L149+'€8-xxxx(AAAA-AAAA)'!L149+'€9-xxxx(AAAA-AAAA)'!L149+'€10-xxxx(AAAA-AAAA)'!L149+'€11-xxxx(AAAA-AAAA)'!L149+'€12-xxxx(AAAA-AAAA)'!L149+'€13-xxxx(AAAA-AAAA)'!L149+'€14-xxxx(AAAA-AAAA)'!L149+'€15-xxxx(AAAA-AAAA)'!L149+'€16-xxxx(AAAA-AAAA)'!L149+'€17-xxxx(AAAA-AAAA)'!L149+'€18-xxxx(AAAA-AAAA)'!L149+'€19-xxxx(AAAA-AAAA)'!L149+'€20-xxxx(AAAA-AAAA)'!L149</f>
        <v>0</v>
      </c>
      <c r="T149" s="219">
        <f>'EnC1_2017-22_DEAL_ONF_Animation'!M149+'EnC2_2018-22_FEDER_ONF_Conserv'!M149+'EnC3_2019-21_OFB-DEAL_ONF_Coli'!M149+'EnC4_2018-20_MTE_ONF_MIGBio'!M149+'EnC5_2020_DEAL_Titè_IPA Desira'!M149+'Sol1_2018_DEAL_ONF_Lutte IC DSD'!M149+'Sol2_2019_DEAL_ONF_Lutte IC'!M149+'€8-xxxx(AAAA-AAAA)'!M149+'€9-xxxx(AAAA-AAAA)'!M149+'€10-xxxx(AAAA-AAAA)'!M149+'€11-xxxx(AAAA-AAAA)'!M149+'€12-xxxx(AAAA-AAAA)'!M149+'€13-xxxx(AAAA-AAAA)'!M149+'€14-xxxx(AAAA-AAAA)'!M149+'€15-xxxx(AAAA-AAAA)'!M149+'€16-xxxx(AAAA-AAAA)'!M149+'€17-xxxx(AAAA-AAAA)'!M149+'€18-xxxx(AAAA-AAAA)'!M149+'€19-xxxx(AAAA-AAAA)'!M149+'€20-xxxx(AAAA-AAAA)'!M149</f>
        <v>0</v>
      </c>
      <c r="U149" s="209">
        <f>'EnC1_2017-22_DEAL_ONF_Animation'!N149+'EnC2_2018-22_FEDER_ONF_Conserv'!N149+'EnC3_2019-21_OFB-DEAL_ONF_Coli'!N149+'EnC4_2018-20_MTE_ONF_MIGBio'!N149+'EnC5_2020_DEAL_Titè_IPA Desira'!N149+'Sol1_2018_DEAL_ONF_Lutte IC DSD'!N149+'Sol2_2019_DEAL_ONF_Lutte IC'!N149+'€8-xxxx(AAAA-AAAA)'!N149+'€9-xxxx(AAAA-AAAA)'!N149+'€10-xxxx(AAAA-AAAA)'!N149+'€11-xxxx(AAAA-AAAA)'!N149+'€12-xxxx(AAAA-AAAA)'!N149+'€13-xxxx(AAAA-AAAA)'!N149+'€14-xxxx(AAAA-AAAA)'!N149+'€15-xxxx(AAAA-AAAA)'!N149+'€16-xxxx(AAAA-AAAA)'!N149+'€17-xxxx(AAAA-AAAA)'!N149+'€18-xxxx(AAAA-AAAA)'!N149+'€19-xxxx(AAAA-AAAA)'!N149+'€20-xxxx(AAAA-AAAA)'!N149</f>
        <v>0</v>
      </c>
      <c r="V149" s="210">
        <f>'EnC1_2017-22_DEAL_ONF_Animation'!O149+'EnC2_2018-22_FEDER_ONF_Conserv'!O149+'EnC3_2019-21_OFB-DEAL_ONF_Coli'!O149+'EnC4_2018-20_MTE_ONF_MIGBio'!O149+'EnC5_2020_DEAL_Titè_IPA Desira'!O149+'Sol1_2018_DEAL_ONF_Lutte IC DSD'!O149+'Sol2_2019_DEAL_ONF_Lutte IC'!O149+'€8-xxxx(AAAA-AAAA)'!O149+'€9-xxxx(AAAA-AAAA)'!O149+'€10-xxxx(AAAA-AAAA)'!O149+'€11-xxxx(AAAA-AAAA)'!O149+'€12-xxxx(AAAA-AAAA)'!O149+'€13-xxxx(AAAA-AAAA)'!O149+'€14-xxxx(AAAA-AAAA)'!O149+'€15-xxxx(AAAA-AAAA)'!O149+'€16-xxxx(AAAA-AAAA)'!O149+'€17-xxxx(AAAA-AAAA)'!O149+'€18-xxxx(AAAA-AAAA)'!O149+'€19-xxxx(AAAA-AAAA)'!O149+'€20-xxxx(AAAA-AAAA)'!O149</f>
        <v>0</v>
      </c>
      <c r="W149" s="218">
        <f>'EnC1_2017-22_DEAL_ONF_Animation'!P149+'EnC2_2018-22_FEDER_ONF_Conserv'!P149+'EnC3_2019-21_OFB-DEAL_ONF_Coli'!P149+'EnC4_2018-20_MTE_ONF_MIGBio'!P149+'EnC5_2020_DEAL_Titè_IPA Desira'!P149+'Sol1_2018_DEAL_ONF_Lutte IC DSD'!P149+'Sol2_2019_DEAL_ONF_Lutte IC'!P149+'€8-xxxx(AAAA-AAAA)'!P149+'€9-xxxx(AAAA-AAAA)'!P149+'€10-xxxx(AAAA-AAAA)'!P149+'€11-xxxx(AAAA-AAAA)'!P149+'€12-xxxx(AAAA-AAAA)'!P149+'€13-xxxx(AAAA-AAAA)'!P149+'€14-xxxx(AAAA-AAAA)'!P149+'€15-xxxx(AAAA-AAAA)'!P149+'€16-xxxx(AAAA-AAAA)'!P149+'€17-xxxx(AAAA-AAAA)'!P149+'€18-xxxx(AAAA-AAAA)'!P149+'€19-xxxx(AAAA-AAAA)'!P149+'€20-xxxx(AAAA-AAAA)'!P149</f>
        <v>0</v>
      </c>
      <c r="X149" s="218">
        <f>'EnC1_2017-22_DEAL_ONF_Animation'!Q149+'EnC2_2018-22_FEDER_ONF_Conserv'!Q149+'EnC3_2019-21_OFB-DEAL_ONF_Coli'!Q149+'EnC4_2018-20_MTE_ONF_MIGBio'!Q149+'EnC5_2020_DEAL_Titè_IPA Desira'!Q149+'Sol1_2018_DEAL_ONF_Lutte IC DSD'!Q149+'Sol2_2019_DEAL_ONF_Lutte IC'!Q149+'€8-xxxx(AAAA-AAAA)'!Q149+'€9-xxxx(AAAA-AAAA)'!Q149+'€10-xxxx(AAAA-AAAA)'!Q149+'€11-xxxx(AAAA-AAAA)'!Q149+'€12-xxxx(AAAA-AAAA)'!Q149+'€13-xxxx(AAAA-AAAA)'!Q149+'€14-xxxx(AAAA-AAAA)'!Q149+'€15-xxxx(AAAA-AAAA)'!Q149+'€16-xxxx(AAAA-AAAA)'!Q149+'€17-xxxx(AAAA-AAAA)'!Q149+'€18-xxxx(AAAA-AAAA)'!Q149+'€19-xxxx(AAAA-AAAA)'!Q149+'€20-xxxx(AAAA-AAAA)'!Q149</f>
        <v>0</v>
      </c>
      <c r="Y149" s="218">
        <f>'EnC1_2017-22_DEAL_ONF_Animation'!R149+'EnC2_2018-22_FEDER_ONF_Conserv'!R149+'EnC3_2019-21_OFB-DEAL_ONF_Coli'!R149+'EnC4_2018-20_MTE_ONF_MIGBio'!R149+'EnC5_2020_DEAL_Titè_IPA Desira'!R149+'Sol1_2018_DEAL_ONF_Lutte IC DSD'!R149+'Sol2_2019_DEAL_ONF_Lutte IC'!R149+'€8-xxxx(AAAA-AAAA)'!R149+'€9-xxxx(AAAA-AAAA)'!R149+'€10-xxxx(AAAA-AAAA)'!R149+'€11-xxxx(AAAA-AAAA)'!R149+'€12-xxxx(AAAA-AAAA)'!R149+'€13-xxxx(AAAA-AAAA)'!R149+'€14-xxxx(AAAA-AAAA)'!R149+'€15-xxxx(AAAA-AAAA)'!R149+'€16-xxxx(AAAA-AAAA)'!R149+'€17-xxxx(AAAA-AAAA)'!R149+'€18-xxxx(AAAA-AAAA)'!R149+'€19-xxxx(AAAA-AAAA)'!R149+'€20-xxxx(AAAA-AAAA)'!R149</f>
        <v>0</v>
      </c>
      <c r="Z149" s="220">
        <f>'EnC1_2017-22_DEAL_ONF_Animation'!S149+'EnC2_2018-22_FEDER_ONF_Conserv'!S149+'EnC3_2019-21_OFB-DEAL_ONF_Coli'!S149+'EnC4_2018-20_MTE_ONF_MIGBio'!S149+'EnC5_2020_DEAL_Titè_IPA Desira'!S149+'Sol1_2018_DEAL_ONF_Lutte IC DSD'!S149+'Sol2_2019_DEAL_ONF_Lutte IC'!S149+'€8-xxxx(AAAA-AAAA)'!S149+'€9-xxxx(AAAA-AAAA)'!S149+'€10-xxxx(AAAA-AAAA)'!S149+'€11-xxxx(AAAA-AAAA)'!S149+'€12-xxxx(AAAA-AAAA)'!S149+'€13-xxxx(AAAA-AAAA)'!S149+'€14-xxxx(AAAA-AAAA)'!S149+'€15-xxxx(AAAA-AAAA)'!S149+'€16-xxxx(AAAA-AAAA)'!S149+'€17-xxxx(AAAA-AAAA)'!S149+'€18-xxxx(AAAA-AAAA)'!S149+'€19-xxxx(AAAA-AAAA)'!S149+'€20-xxxx(AAAA-AAAA)'!S149</f>
        <v>0</v>
      </c>
      <c r="AA149" s="617">
        <f>'EnC1_2017-22_DEAL_ONF_Animation'!T149+'EnC2_2018-22_FEDER_ONF_Conserv'!T149+'EnC3_2019-21_OFB-DEAL_ONF_Coli'!T149+'EnC4_2018-20_MTE_ONF_MIGBio'!T149+'EnC5_2020_DEAL_Titè_IPA Desira'!T149+'Sol1_2018_DEAL_ONF_Lutte IC DSD'!T149+'Sol2_2019_DEAL_ONF_Lutte IC'!T149+'€8-xxxx(AAAA-AAAA)'!T149+'€9-xxxx(AAAA-AAAA)'!T149+'€10-xxxx(AAAA-AAAA)'!T149+'€11-xxxx(AAAA-AAAA)'!T149+'€12-xxxx(AAAA-AAAA)'!T149+'€13-xxxx(AAAA-AAAA)'!T149+'€14-xxxx(AAAA-AAAA)'!T149+'€15-xxxx(AAAA-AAAA)'!T149+'€16-xxxx(AAAA-AAAA)'!T149+'€17-xxxx(AAAA-AAAA)'!T149+'€18-xxxx(AAAA-AAAA)'!T149+'€19-xxxx(AAAA-AAAA)'!T149+'€20-xxxx(AAAA-AAAA)'!T149</f>
        <v>0</v>
      </c>
      <c r="AB149" s="618">
        <f>'EnC1_2017-22_DEAL_ONF_Animation'!U149+'EnC2_2018-22_FEDER_ONF_Conserv'!U149+'EnC3_2019-21_OFB-DEAL_ONF_Coli'!U149+'EnC4_2018-20_MTE_ONF_MIGBio'!U149+'EnC5_2020_DEAL_Titè_IPA Desira'!U149+'Sol1_2018_DEAL_ONF_Lutte IC DSD'!U149+'Sol2_2019_DEAL_ONF_Lutte IC'!U149+'€8-xxxx(AAAA-AAAA)'!U149+'€9-xxxx(AAAA-AAAA)'!U149+'€10-xxxx(AAAA-AAAA)'!U149+'€11-xxxx(AAAA-AAAA)'!U149+'€12-xxxx(AAAA-AAAA)'!U149+'€13-xxxx(AAAA-AAAA)'!U149+'€14-xxxx(AAAA-AAAA)'!U149+'€15-xxxx(AAAA-AAAA)'!U149+'€16-xxxx(AAAA-AAAA)'!U149+'€17-xxxx(AAAA-AAAA)'!U149+'€18-xxxx(AAAA-AAAA)'!U149+'€19-xxxx(AAAA-AAAA)'!U149+'€20-xxxx(AAAA-AAAA)'!U149</f>
        <v>0</v>
      </c>
      <c r="AC149" s="639">
        <f>'EnC1_2017-22_DEAL_ONF_Animation'!V149+'EnC2_2018-22_FEDER_ONF_Conserv'!V149+'EnC3_2019-21_OFB-DEAL_ONF_Coli'!V149+'EnC4_2018-20_MTE_ONF_MIGBio'!V149+'EnC5_2020_DEAL_Titè_IPA Desira'!V149+'Sol1_2018_DEAL_ONF_Lutte IC DSD'!V149+'Sol2_2019_DEAL_ONF_Lutte IC'!V149+'€8-xxxx(AAAA-AAAA)'!V149+'€9-xxxx(AAAA-AAAA)'!V149+'€10-xxxx(AAAA-AAAA)'!V149+'€11-xxxx(AAAA-AAAA)'!V149+'€12-xxxx(AAAA-AAAA)'!V149+'€13-xxxx(AAAA-AAAA)'!V149+'€14-xxxx(AAAA-AAAA)'!V149+'€15-xxxx(AAAA-AAAA)'!V149+'€16-xxxx(AAAA-AAAA)'!V149+'€17-xxxx(AAAA-AAAA)'!V149+'€18-xxxx(AAAA-AAAA)'!V149+'€19-xxxx(AAAA-AAAA)'!V149+'€20-xxxx(AAAA-AAAA)'!V149</f>
        <v>0</v>
      </c>
      <c r="AD149" s="639">
        <f>'EnC1_2017-22_DEAL_ONF_Animation'!W149+'EnC2_2018-22_FEDER_ONF_Conserv'!W149+'EnC3_2019-21_OFB-DEAL_ONF_Coli'!W149+'EnC4_2018-20_MTE_ONF_MIGBio'!W149+'EnC5_2020_DEAL_Titè_IPA Desira'!W149+'Sol1_2018_DEAL_ONF_Lutte IC DSD'!W149+'Sol2_2019_DEAL_ONF_Lutte IC'!W149+'€8-xxxx(AAAA-AAAA)'!W149+'€9-xxxx(AAAA-AAAA)'!W149+'€10-xxxx(AAAA-AAAA)'!W149+'€11-xxxx(AAAA-AAAA)'!W149+'€12-xxxx(AAAA-AAAA)'!W149+'€13-xxxx(AAAA-AAAA)'!W149+'€14-xxxx(AAAA-AAAA)'!W149+'€15-xxxx(AAAA-AAAA)'!W149+'€16-xxxx(AAAA-AAAA)'!W149+'€17-xxxx(AAAA-AAAA)'!W149+'€18-xxxx(AAAA-AAAA)'!W149+'€19-xxxx(AAAA-AAAA)'!W149+'€20-xxxx(AAAA-AAAA)'!W149</f>
        <v>0</v>
      </c>
      <c r="AE149" s="639">
        <f>'EnC1_2017-22_DEAL_ONF_Animation'!X149+'EnC2_2018-22_FEDER_ONF_Conserv'!X149+'EnC3_2019-21_OFB-DEAL_ONF_Coli'!X149+'EnC4_2018-20_MTE_ONF_MIGBio'!X149+'EnC5_2020_DEAL_Titè_IPA Desira'!X149+'Sol1_2018_DEAL_ONF_Lutte IC DSD'!X149+'Sol2_2019_DEAL_ONF_Lutte IC'!X149+'€8-xxxx(AAAA-AAAA)'!X149+'€9-xxxx(AAAA-AAAA)'!X149+'€10-xxxx(AAAA-AAAA)'!X149+'€11-xxxx(AAAA-AAAA)'!X149+'€12-xxxx(AAAA-AAAA)'!X149+'€13-xxxx(AAAA-AAAA)'!X149+'€14-xxxx(AAAA-AAAA)'!X149+'€15-xxxx(AAAA-AAAA)'!X149+'€16-xxxx(AAAA-AAAA)'!X149+'€17-xxxx(AAAA-AAAA)'!X149+'€18-xxxx(AAAA-AAAA)'!X149+'€19-xxxx(AAAA-AAAA)'!X149+'€20-xxxx(AAAA-AAAA)'!X149</f>
        <v>0</v>
      </c>
      <c r="AF149" s="640">
        <f>'EnC1_2017-22_DEAL_ONF_Animation'!Y149+'EnC2_2018-22_FEDER_ONF_Conserv'!Y149+'EnC3_2019-21_OFB-DEAL_ONF_Coli'!Y149+'EnC4_2018-20_MTE_ONF_MIGBio'!Y149+'EnC5_2020_DEAL_Titè_IPA Desira'!Y149+'Sol1_2018_DEAL_ONF_Lutte IC DSD'!Y149+'Sol2_2019_DEAL_ONF_Lutte IC'!Y149+'€8-xxxx(AAAA-AAAA)'!Y149+'€9-xxxx(AAAA-AAAA)'!Y149+'€10-xxxx(AAAA-AAAA)'!Y149+'€11-xxxx(AAAA-AAAA)'!Y149+'€12-xxxx(AAAA-AAAA)'!Y149+'€13-xxxx(AAAA-AAAA)'!Y149+'€14-xxxx(AAAA-AAAA)'!Y149+'€15-xxxx(AAAA-AAAA)'!Y149+'€16-xxxx(AAAA-AAAA)'!Y149+'€17-xxxx(AAAA-AAAA)'!Y149+'€18-xxxx(AAAA-AAAA)'!Y149+'€19-xxxx(AAAA-AAAA)'!Y149+'€20-xxxx(AAAA-AAAA)'!Y149</f>
        <v>0</v>
      </c>
      <c r="AG149" s="621">
        <f t="shared" si="103"/>
        <v>0</v>
      </c>
      <c r="AH149" s="622">
        <f t="shared" si="104"/>
        <v>0</v>
      </c>
      <c r="AI149" s="641">
        <f t="shared" si="105"/>
        <v>0</v>
      </c>
      <c r="AJ149" s="641">
        <f t="shared" si="106"/>
        <v>0</v>
      </c>
      <c r="AK149" s="641">
        <f t="shared" si="107"/>
        <v>0</v>
      </c>
      <c r="AL149" s="642">
        <f t="shared" si="108"/>
        <v>0</v>
      </c>
      <c r="AM149" s="623">
        <f t="shared" si="109"/>
        <v>0</v>
      </c>
      <c r="AN149" s="686">
        <f t="shared" si="110"/>
        <v>0</v>
      </c>
      <c r="AO149" s="641">
        <f t="shared" si="111"/>
        <v>0</v>
      </c>
      <c r="AP149" s="641">
        <f t="shared" si="112"/>
        <v>0</v>
      </c>
      <c r="AQ149" s="641">
        <f t="shared" si="113"/>
        <v>0</v>
      </c>
      <c r="AR149" s="643">
        <f t="shared" si="114"/>
        <v>0</v>
      </c>
      <c r="AS149" s="270"/>
      <c r="AT149" s="28"/>
      <c r="AU149" s="28"/>
    </row>
    <row r="150" spans="1:47" ht="14">
      <c r="A150" s="26"/>
      <c r="B150" s="1116"/>
      <c r="C150" s="1231"/>
      <c r="D150" s="1120"/>
      <c r="E150" s="1123"/>
      <c r="F150" s="1158"/>
      <c r="G150" s="498" t="s">
        <v>109</v>
      </c>
      <c r="H150" s="165"/>
      <c r="I150" s="166"/>
      <c r="J150" s="171"/>
      <c r="K150" s="171"/>
      <c r="L150" s="171"/>
      <c r="M150" s="501"/>
      <c r="N150" s="498" t="s">
        <v>109</v>
      </c>
      <c r="O150" s="212">
        <f>'EnC1_2017-22_DEAL_ONF_Animation'!H150+'EnC2_2018-22_FEDER_ONF_Conserv'!H150+'EnC3_2019-21_OFB-DEAL_ONF_Coli'!H150+'EnC4_2018-20_MTE_ONF_MIGBio'!H150+'EnC5_2020_DEAL_Titè_IPA Desira'!H150+'Sol1_2018_DEAL_ONF_Lutte IC DSD'!H150+'Sol2_2019_DEAL_ONF_Lutte IC'!H150+'€8-xxxx(AAAA-AAAA)'!H150+'€9-xxxx(AAAA-AAAA)'!H150+'€10-xxxx(AAAA-AAAA)'!H150+'€11-xxxx(AAAA-AAAA)'!H150+'€12-xxxx(AAAA-AAAA)'!H150+'€13-xxxx(AAAA-AAAA)'!H150+'€14-xxxx(AAAA-AAAA)'!H150+'€15-xxxx(AAAA-AAAA)'!H150+'€16-xxxx(AAAA-AAAA)'!H150+'€17-xxxx(AAAA-AAAA)'!H150+'€18-xxxx(AAAA-AAAA)'!H150+'€19-xxxx(AAAA-AAAA)'!H150+'€20-xxxx(AAAA-AAAA)'!H150</f>
        <v>0</v>
      </c>
      <c r="P150" s="213">
        <f>'EnC1_2017-22_DEAL_ONF_Animation'!I150+'EnC2_2018-22_FEDER_ONF_Conserv'!I150+'EnC3_2019-21_OFB-DEAL_ONF_Coli'!I150+'EnC4_2018-20_MTE_ONF_MIGBio'!I150+'EnC5_2020_DEAL_Titè_IPA Desira'!I150+'Sol1_2018_DEAL_ONF_Lutte IC DSD'!I150+'Sol2_2019_DEAL_ONF_Lutte IC'!I150+'€8-xxxx(AAAA-AAAA)'!I150+'€9-xxxx(AAAA-AAAA)'!I150+'€10-xxxx(AAAA-AAAA)'!I150+'€11-xxxx(AAAA-AAAA)'!I150+'€12-xxxx(AAAA-AAAA)'!I150+'€13-xxxx(AAAA-AAAA)'!I150+'€14-xxxx(AAAA-AAAA)'!I150+'€15-xxxx(AAAA-AAAA)'!I150+'€16-xxxx(AAAA-AAAA)'!I150+'€17-xxxx(AAAA-AAAA)'!I150+'€18-xxxx(AAAA-AAAA)'!I150+'€19-xxxx(AAAA-AAAA)'!I150+'€20-xxxx(AAAA-AAAA)'!I150</f>
        <v>0</v>
      </c>
      <c r="Q150" s="221">
        <f>'EnC1_2017-22_DEAL_ONF_Animation'!J150+'EnC2_2018-22_FEDER_ONF_Conserv'!J150+'EnC3_2019-21_OFB-DEAL_ONF_Coli'!J150+'EnC4_2018-20_MTE_ONF_MIGBio'!J150+'EnC5_2020_DEAL_Titè_IPA Desira'!J150+'Sol1_2018_DEAL_ONF_Lutte IC DSD'!J150+'Sol2_2019_DEAL_ONF_Lutte IC'!J150+'€8-xxxx(AAAA-AAAA)'!J150+'€9-xxxx(AAAA-AAAA)'!J150+'€10-xxxx(AAAA-AAAA)'!J150+'€11-xxxx(AAAA-AAAA)'!J150+'€12-xxxx(AAAA-AAAA)'!J150+'€13-xxxx(AAAA-AAAA)'!J150+'€14-xxxx(AAAA-AAAA)'!J150+'€15-xxxx(AAAA-AAAA)'!J150+'€16-xxxx(AAAA-AAAA)'!J150+'€17-xxxx(AAAA-AAAA)'!J150+'€18-xxxx(AAAA-AAAA)'!J150+'€19-xxxx(AAAA-AAAA)'!J150+'€20-xxxx(AAAA-AAAA)'!J150</f>
        <v>0</v>
      </c>
      <c r="R150" s="221">
        <f>'EnC1_2017-22_DEAL_ONF_Animation'!K150+'EnC2_2018-22_FEDER_ONF_Conserv'!K150+'EnC3_2019-21_OFB-DEAL_ONF_Coli'!K150+'EnC4_2018-20_MTE_ONF_MIGBio'!K150+'EnC5_2020_DEAL_Titè_IPA Desira'!K150+'Sol1_2018_DEAL_ONF_Lutte IC DSD'!K150+'Sol2_2019_DEAL_ONF_Lutte IC'!K150+'€8-xxxx(AAAA-AAAA)'!K150+'€9-xxxx(AAAA-AAAA)'!K150+'€10-xxxx(AAAA-AAAA)'!K150+'€11-xxxx(AAAA-AAAA)'!K150+'€12-xxxx(AAAA-AAAA)'!K150+'€13-xxxx(AAAA-AAAA)'!K150+'€14-xxxx(AAAA-AAAA)'!K150+'€15-xxxx(AAAA-AAAA)'!K150+'€16-xxxx(AAAA-AAAA)'!K150+'€17-xxxx(AAAA-AAAA)'!K150+'€18-xxxx(AAAA-AAAA)'!K150+'€19-xxxx(AAAA-AAAA)'!K150+'€20-xxxx(AAAA-AAAA)'!K150</f>
        <v>0</v>
      </c>
      <c r="S150" s="221">
        <f>'EnC1_2017-22_DEAL_ONF_Animation'!L150+'EnC2_2018-22_FEDER_ONF_Conserv'!L150+'EnC3_2019-21_OFB-DEAL_ONF_Coli'!L150+'EnC4_2018-20_MTE_ONF_MIGBio'!L150+'EnC5_2020_DEAL_Titè_IPA Desira'!L150+'Sol1_2018_DEAL_ONF_Lutte IC DSD'!L150+'Sol2_2019_DEAL_ONF_Lutte IC'!L150+'€8-xxxx(AAAA-AAAA)'!L150+'€9-xxxx(AAAA-AAAA)'!L150+'€10-xxxx(AAAA-AAAA)'!L150+'€11-xxxx(AAAA-AAAA)'!L150+'€12-xxxx(AAAA-AAAA)'!L150+'€13-xxxx(AAAA-AAAA)'!L150+'€14-xxxx(AAAA-AAAA)'!L150+'€15-xxxx(AAAA-AAAA)'!L150+'€16-xxxx(AAAA-AAAA)'!L150+'€17-xxxx(AAAA-AAAA)'!L150+'€18-xxxx(AAAA-AAAA)'!L150+'€19-xxxx(AAAA-AAAA)'!L150+'€20-xxxx(AAAA-AAAA)'!L150</f>
        <v>0</v>
      </c>
      <c r="T150" s="222">
        <f>'EnC1_2017-22_DEAL_ONF_Animation'!M150+'EnC2_2018-22_FEDER_ONF_Conserv'!M150+'EnC3_2019-21_OFB-DEAL_ONF_Coli'!M150+'EnC4_2018-20_MTE_ONF_MIGBio'!M150+'EnC5_2020_DEAL_Titè_IPA Desira'!M150+'Sol1_2018_DEAL_ONF_Lutte IC DSD'!M150+'Sol2_2019_DEAL_ONF_Lutte IC'!M150+'€8-xxxx(AAAA-AAAA)'!M150+'€9-xxxx(AAAA-AAAA)'!M150+'€10-xxxx(AAAA-AAAA)'!M150+'€11-xxxx(AAAA-AAAA)'!M150+'€12-xxxx(AAAA-AAAA)'!M150+'€13-xxxx(AAAA-AAAA)'!M150+'€14-xxxx(AAAA-AAAA)'!M150+'€15-xxxx(AAAA-AAAA)'!M150+'€16-xxxx(AAAA-AAAA)'!M150+'€17-xxxx(AAAA-AAAA)'!M150+'€18-xxxx(AAAA-AAAA)'!M150+'€19-xxxx(AAAA-AAAA)'!M150+'€20-xxxx(AAAA-AAAA)'!M150</f>
        <v>0</v>
      </c>
      <c r="U150" s="212">
        <f>'EnC1_2017-22_DEAL_ONF_Animation'!N150+'EnC2_2018-22_FEDER_ONF_Conserv'!N150+'EnC3_2019-21_OFB-DEAL_ONF_Coli'!N150+'EnC4_2018-20_MTE_ONF_MIGBio'!N150+'EnC5_2020_DEAL_Titè_IPA Desira'!N150+'Sol1_2018_DEAL_ONF_Lutte IC DSD'!N150+'Sol2_2019_DEAL_ONF_Lutte IC'!N150+'€8-xxxx(AAAA-AAAA)'!N150+'€9-xxxx(AAAA-AAAA)'!N150+'€10-xxxx(AAAA-AAAA)'!N150+'€11-xxxx(AAAA-AAAA)'!N150+'€12-xxxx(AAAA-AAAA)'!N150+'€13-xxxx(AAAA-AAAA)'!N150+'€14-xxxx(AAAA-AAAA)'!N150+'€15-xxxx(AAAA-AAAA)'!N150+'€16-xxxx(AAAA-AAAA)'!N150+'€17-xxxx(AAAA-AAAA)'!N150+'€18-xxxx(AAAA-AAAA)'!N150+'€19-xxxx(AAAA-AAAA)'!N150+'€20-xxxx(AAAA-AAAA)'!N150</f>
        <v>0</v>
      </c>
      <c r="V150" s="213">
        <f>'EnC1_2017-22_DEAL_ONF_Animation'!O150+'EnC2_2018-22_FEDER_ONF_Conserv'!O150+'EnC3_2019-21_OFB-DEAL_ONF_Coli'!O150+'EnC4_2018-20_MTE_ONF_MIGBio'!O150+'EnC5_2020_DEAL_Titè_IPA Desira'!O150+'Sol1_2018_DEAL_ONF_Lutte IC DSD'!O150+'Sol2_2019_DEAL_ONF_Lutte IC'!O150+'€8-xxxx(AAAA-AAAA)'!O150+'€9-xxxx(AAAA-AAAA)'!O150+'€10-xxxx(AAAA-AAAA)'!O150+'€11-xxxx(AAAA-AAAA)'!O150+'€12-xxxx(AAAA-AAAA)'!O150+'€13-xxxx(AAAA-AAAA)'!O150+'€14-xxxx(AAAA-AAAA)'!O150+'€15-xxxx(AAAA-AAAA)'!O150+'€16-xxxx(AAAA-AAAA)'!O150+'€17-xxxx(AAAA-AAAA)'!O150+'€18-xxxx(AAAA-AAAA)'!O150+'€19-xxxx(AAAA-AAAA)'!O150+'€20-xxxx(AAAA-AAAA)'!O150</f>
        <v>0</v>
      </c>
      <c r="W150" s="221">
        <f>'EnC1_2017-22_DEAL_ONF_Animation'!P150+'EnC2_2018-22_FEDER_ONF_Conserv'!P150+'EnC3_2019-21_OFB-DEAL_ONF_Coli'!P150+'EnC4_2018-20_MTE_ONF_MIGBio'!P150+'EnC5_2020_DEAL_Titè_IPA Desira'!P150+'Sol1_2018_DEAL_ONF_Lutte IC DSD'!P150+'Sol2_2019_DEAL_ONF_Lutte IC'!P150+'€8-xxxx(AAAA-AAAA)'!P150+'€9-xxxx(AAAA-AAAA)'!P150+'€10-xxxx(AAAA-AAAA)'!P150+'€11-xxxx(AAAA-AAAA)'!P150+'€12-xxxx(AAAA-AAAA)'!P150+'€13-xxxx(AAAA-AAAA)'!P150+'€14-xxxx(AAAA-AAAA)'!P150+'€15-xxxx(AAAA-AAAA)'!P150+'€16-xxxx(AAAA-AAAA)'!P150+'€17-xxxx(AAAA-AAAA)'!P150+'€18-xxxx(AAAA-AAAA)'!P150+'€19-xxxx(AAAA-AAAA)'!P150+'€20-xxxx(AAAA-AAAA)'!P150</f>
        <v>0</v>
      </c>
      <c r="X150" s="221">
        <f>'EnC1_2017-22_DEAL_ONF_Animation'!Q150+'EnC2_2018-22_FEDER_ONF_Conserv'!Q150+'EnC3_2019-21_OFB-DEAL_ONF_Coli'!Q150+'EnC4_2018-20_MTE_ONF_MIGBio'!Q150+'EnC5_2020_DEAL_Titè_IPA Desira'!Q150+'Sol1_2018_DEAL_ONF_Lutte IC DSD'!Q150+'Sol2_2019_DEAL_ONF_Lutte IC'!Q150+'€8-xxxx(AAAA-AAAA)'!Q150+'€9-xxxx(AAAA-AAAA)'!Q150+'€10-xxxx(AAAA-AAAA)'!Q150+'€11-xxxx(AAAA-AAAA)'!Q150+'€12-xxxx(AAAA-AAAA)'!Q150+'€13-xxxx(AAAA-AAAA)'!Q150+'€14-xxxx(AAAA-AAAA)'!Q150+'€15-xxxx(AAAA-AAAA)'!Q150+'€16-xxxx(AAAA-AAAA)'!Q150+'€17-xxxx(AAAA-AAAA)'!Q150+'€18-xxxx(AAAA-AAAA)'!Q150+'€19-xxxx(AAAA-AAAA)'!Q150+'€20-xxxx(AAAA-AAAA)'!Q150</f>
        <v>0</v>
      </c>
      <c r="Y150" s="221">
        <f>'EnC1_2017-22_DEAL_ONF_Animation'!R150+'EnC2_2018-22_FEDER_ONF_Conserv'!R150+'EnC3_2019-21_OFB-DEAL_ONF_Coli'!R150+'EnC4_2018-20_MTE_ONF_MIGBio'!R150+'EnC5_2020_DEAL_Titè_IPA Desira'!R150+'Sol1_2018_DEAL_ONF_Lutte IC DSD'!R150+'Sol2_2019_DEAL_ONF_Lutte IC'!R150+'€8-xxxx(AAAA-AAAA)'!R150+'€9-xxxx(AAAA-AAAA)'!R150+'€10-xxxx(AAAA-AAAA)'!R150+'€11-xxxx(AAAA-AAAA)'!R150+'€12-xxxx(AAAA-AAAA)'!R150+'€13-xxxx(AAAA-AAAA)'!R150+'€14-xxxx(AAAA-AAAA)'!R150+'€15-xxxx(AAAA-AAAA)'!R150+'€16-xxxx(AAAA-AAAA)'!R150+'€17-xxxx(AAAA-AAAA)'!R150+'€18-xxxx(AAAA-AAAA)'!R150+'€19-xxxx(AAAA-AAAA)'!R150+'€20-xxxx(AAAA-AAAA)'!R150</f>
        <v>0</v>
      </c>
      <c r="Z150" s="223">
        <f>'EnC1_2017-22_DEAL_ONF_Animation'!S150+'EnC2_2018-22_FEDER_ONF_Conserv'!S150+'EnC3_2019-21_OFB-DEAL_ONF_Coli'!S150+'EnC4_2018-20_MTE_ONF_MIGBio'!S150+'EnC5_2020_DEAL_Titè_IPA Desira'!S150+'Sol1_2018_DEAL_ONF_Lutte IC DSD'!S150+'Sol2_2019_DEAL_ONF_Lutte IC'!S150+'€8-xxxx(AAAA-AAAA)'!S150+'€9-xxxx(AAAA-AAAA)'!S150+'€10-xxxx(AAAA-AAAA)'!S150+'€11-xxxx(AAAA-AAAA)'!S150+'€12-xxxx(AAAA-AAAA)'!S150+'€13-xxxx(AAAA-AAAA)'!S150+'€14-xxxx(AAAA-AAAA)'!S150+'€15-xxxx(AAAA-AAAA)'!S150+'€16-xxxx(AAAA-AAAA)'!S150+'€17-xxxx(AAAA-AAAA)'!S150+'€18-xxxx(AAAA-AAAA)'!S150+'€19-xxxx(AAAA-AAAA)'!S150+'€20-xxxx(AAAA-AAAA)'!S150</f>
        <v>0</v>
      </c>
      <c r="AA150" s="625">
        <f>'EnC1_2017-22_DEAL_ONF_Animation'!T150+'EnC2_2018-22_FEDER_ONF_Conserv'!T150+'EnC3_2019-21_OFB-DEAL_ONF_Coli'!T150+'EnC4_2018-20_MTE_ONF_MIGBio'!T150+'EnC5_2020_DEAL_Titè_IPA Desira'!T150+'Sol1_2018_DEAL_ONF_Lutte IC DSD'!T150+'Sol2_2019_DEAL_ONF_Lutte IC'!T150+'€8-xxxx(AAAA-AAAA)'!T150+'€9-xxxx(AAAA-AAAA)'!T150+'€10-xxxx(AAAA-AAAA)'!T150+'€11-xxxx(AAAA-AAAA)'!T150+'€12-xxxx(AAAA-AAAA)'!T150+'€13-xxxx(AAAA-AAAA)'!T150+'€14-xxxx(AAAA-AAAA)'!T150+'€15-xxxx(AAAA-AAAA)'!T150+'€16-xxxx(AAAA-AAAA)'!T150+'€17-xxxx(AAAA-AAAA)'!T150+'€18-xxxx(AAAA-AAAA)'!T150+'€19-xxxx(AAAA-AAAA)'!T150+'€20-xxxx(AAAA-AAAA)'!T150</f>
        <v>0</v>
      </c>
      <c r="AB150" s="626">
        <f>'EnC1_2017-22_DEAL_ONF_Animation'!U150+'EnC2_2018-22_FEDER_ONF_Conserv'!U150+'EnC3_2019-21_OFB-DEAL_ONF_Coli'!U150+'EnC4_2018-20_MTE_ONF_MIGBio'!U150+'EnC5_2020_DEAL_Titè_IPA Desira'!U150+'Sol1_2018_DEAL_ONF_Lutte IC DSD'!U150+'Sol2_2019_DEAL_ONF_Lutte IC'!U150+'€8-xxxx(AAAA-AAAA)'!U150+'€9-xxxx(AAAA-AAAA)'!U150+'€10-xxxx(AAAA-AAAA)'!U150+'€11-xxxx(AAAA-AAAA)'!U150+'€12-xxxx(AAAA-AAAA)'!U150+'€13-xxxx(AAAA-AAAA)'!U150+'€14-xxxx(AAAA-AAAA)'!U150+'€15-xxxx(AAAA-AAAA)'!U150+'€16-xxxx(AAAA-AAAA)'!U150+'€17-xxxx(AAAA-AAAA)'!U150+'€18-xxxx(AAAA-AAAA)'!U150+'€19-xxxx(AAAA-AAAA)'!U150+'€20-xxxx(AAAA-AAAA)'!U150</f>
        <v>0</v>
      </c>
      <c r="AC150" s="644">
        <f>'EnC1_2017-22_DEAL_ONF_Animation'!V150+'EnC2_2018-22_FEDER_ONF_Conserv'!V150+'EnC3_2019-21_OFB-DEAL_ONF_Coli'!V150+'EnC4_2018-20_MTE_ONF_MIGBio'!V150+'EnC5_2020_DEAL_Titè_IPA Desira'!V150+'Sol1_2018_DEAL_ONF_Lutte IC DSD'!V150+'Sol2_2019_DEAL_ONF_Lutte IC'!V150+'€8-xxxx(AAAA-AAAA)'!V150+'€9-xxxx(AAAA-AAAA)'!V150+'€10-xxxx(AAAA-AAAA)'!V150+'€11-xxxx(AAAA-AAAA)'!V150+'€12-xxxx(AAAA-AAAA)'!V150+'€13-xxxx(AAAA-AAAA)'!V150+'€14-xxxx(AAAA-AAAA)'!V150+'€15-xxxx(AAAA-AAAA)'!V150+'€16-xxxx(AAAA-AAAA)'!V150+'€17-xxxx(AAAA-AAAA)'!V150+'€18-xxxx(AAAA-AAAA)'!V150+'€19-xxxx(AAAA-AAAA)'!V150+'€20-xxxx(AAAA-AAAA)'!V150</f>
        <v>0</v>
      </c>
      <c r="AD150" s="644">
        <f>'EnC1_2017-22_DEAL_ONF_Animation'!W150+'EnC2_2018-22_FEDER_ONF_Conserv'!W150+'EnC3_2019-21_OFB-DEAL_ONF_Coli'!W150+'EnC4_2018-20_MTE_ONF_MIGBio'!W150+'EnC5_2020_DEAL_Titè_IPA Desira'!W150+'Sol1_2018_DEAL_ONF_Lutte IC DSD'!W150+'Sol2_2019_DEAL_ONF_Lutte IC'!W150+'€8-xxxx(AAAA-AAAA)'!W150+'€9-xxxx(AAAA-AAAA)'!W150+'€10-xxxx(AAAA-AAAA)'!W150+'€11-xxxx(AAAA-AAAA)'!W150+'€12-xxxx(AAAA-AAAA)'!W150+'€13-xxxx(AAAA-AAAA)'!W150+'€14-xxxx(AAAA-AAAA)'!W150+'€15-xxxx(AAAA-AAAA)'!W150+'€16-xxxx(AAAA-AAAA)'!W150+'€17-xxxx(AAAA-AAAA)'!W150+'€18-xxxx(AAAA-AAAA)'!W150+'€19-xxxx(AAAA-AAAA)'!W150+'€20-xxxx(AAAA-AAAA)'!W150</f>
        <v>0</v>
      </c>
      <c r="AE150" s="644">
        <f>'EnC1_2017-22_DEAL_ONF_Animation'!X150+'EnC2_2018-22_FEDER_ONF_Conserv'!X150+'EnC3_2019-21_OFB-DEAL_ONF_Coli'!X150+'EnC4_2018-20_MTE_ONF_MIGBio'!X150+'EnC5_2020_DEAL_Titè_IPA Desira'!X150+'Sol1_2018_DEAL_ONF_Lutte IC DSD'!X150+'Sol2_2019_DEAL_ONF_Lutte IC'!X150+'€8-xxxx(AAAA-AAAA)'!X150+'€9-xxxx(AAAA-AAAA)'!X150+'€10-xxxx(AAAA-AAAA)'!X150+'€11-xxxx(AAAA-AAAA)'!X150+'€12-xxxx(AAAA-AAAA)'!X150+'€13-xxxx(AAAA-AAAA)'!X150+'€14-xxxx(AAAA-AAAA)'!X150+'€15-xxxx(AAAA-AAAA)'!X150+'€16-xxxx(AAAA-AAAA)'!X150+'€17-xxxx(AAAA-AAAA)'!X150+'€18-xxxx(AAAA-AAAA)'!X150+'€19-xxxx(AAAA-AAAA)'!X150+'€20-xxxx(AAAA-AAAA)'!X150</f>
        <v>0</v>
      </c>
      <c r="AF150" s="645">
        <f>'EnC1_2017-22_DEAL_ONF_Animation'!Y150+'EnC2_2018-22_FEDER_ONF_Conserv'!Y150+'EnC3_2019-21_OFB-DEAL_ONF_Coli'!Y150+'EnC4_2018-20_MTE_ONF_MIGBio'!Y150+'EnC5_2020_DEAL_Titè_IPA Desira'!Y150+'Sol1_2018_DEAL_ONF_Lutte IC DSD'!Y150+'Sol2_2019_DEAL_ONF_Lutte IC'!Y150+'€8-xxxx(AAAA-AAAA)'!Y150+'€9-xxxx(AAAA-AAAA)'!Y150+'€10-xxxx(AAAA-AAAA)'!Y150+'€11-xxxx(AAAA-AAAA)'!Y150+'€12-xxxx(AAAA-AAAA)'!Y150+'€13-xxxx(AAAA-AAAA)'!Y150+'€14-xxxx(AAAA-AAAA)'!Y150+'€15-xxxx(AAAA-AAAA)'!Y150+'€16-xxxx(AAAA-AAAA)'!Y150+'€17-xxxx(AAAA-AAAA)'!Y150+'€18-xxxx(AAAA-AAAA)'!Y150+'€19-xxxx(AAAA-AAAA)'!Y150+'€20-xxxx(AAAA-AAAA)'!Y150</f>
        <v>0</v>
      </c>
      <c r="AG150" s="629">
        <f t="shared" si="103"/>
        <v>0</v>
      </c>
      <c r="AH150" s="630">
        <f t="shared" si="104"/>
        <v>0</v>
      </c>
      <c r="AI150" s="646">
        <f t="shared" si="105"/>
        <v>0</v>
      </c>
      <c r="AJ150" s="646">
        <f t="shared" si="106"/>
        <v>0</v>
      </c>
      <c r="AK150" s="646">
        <f t="shared" si="107"/>
        <v>0</v>
      </c>
      <c r="AL150" s="647">
        <f t="shared" si="108"/>
        <v>0</v>
      </c>
      <c r="AM150" s="632">
        <f t="shared" si="109"/>
        <v>0</v>
      </c>
      <c r="AN150" s="687">
        <f t="shared" si="110"/>
        <v>0</v>
      </c>
      <c r="AO150" s="646">
        <f t="shared" si="111"/>
        <v>0</v>
      </c>
      <c r="AP150" s="646">
        <f t="shared" si="112"/>
        <v>0</v>
      </c>
      <c r="AQ150" s="646">
        <f t="shared" si="113"/>
        <v>0</v>
      </c>
      <c r="AR150" s="648">
        <f t="shared" si="114"/>
        <v>0</v>
      </c>
      <c r="AS150" s="270"/>
      <c r="AT150" s="28"/>
      <c r="AU150" s="28"/>
    </row>
    <row r="151" spans="1:47" s="38" customFormat="1" ht="14">
      <c r="A151" s="26"/>
      <c r="B151" s="1116"/>
      <c r="C151" s="1231"/>
      <c r="D151" s="1127" t="s">
        <v>56</v>
      </c>
      <c r="E151" s="1130" t="s">
        <v>92</v>
      </c>
      <c r="F151" s="1129">
        <v>2</v>
      </c>
      <c r="G151" s="496" t="s">
        <v>106</v>
      </c>
      <c r="H151" s="157">
        <f>40000/2</f>
        <v>20000</v>
      </c>
      <c r="I151" s="158"/>
      <c r="J151" s="169"/>
      <c r="K151" s="169"/>
      <c r="L151" s="169">
        <f>40000/2</f>
        <v>20000</v>
      </c>
      <c r="M151" s="499"/>
      <c r="N151" s="496" t="s">
        <v>106</v>
      </c>
      <c r="O151" s="206">
        <f>'EnC1_2017-22_DEAL_ONF_Animation'!H151+'EnC2_2018-22_FEDER_ONF_Conserv'!H151+'EnC3_2019-21_OFB-DEAL_ONF_Coli'!H151+'EnC4_2018-20_MTE_ONF_MIGBio'!H151+'EnC5_2020_DEAL_Titè_IPA Desira'!H151+'Sol1_2018_DEAL_ONF_Lutte IC DSD'!H151+'Sol2_2019_DEAL_ONF_Lutte IC'!H151+'€8-xxxx(AAAA-AAAA)'!H151+'€9-xxxx(AAAA-AAAA)'!H151+'€10-xxxx(AAAA-AAAA)'!H151+'€11-xxxx(AAAA-AAAA)'!H151+'€12-xxxx(AAAA-AAAA)'!H151+'€13-xxxx(AAAA-AAAA)'!H151+'€14-xxxx(AAAA-AAAA)'!H151+'€15-xxxx(AAAA-AAAA)'!H151+'€16-xxxx(AAAA-AAAA)'!H151+'€17-xxxx(AAAA-AAAA)'!H151+'€18-xxxx(AAAA-AAAA)'!H151+'€19-xxxx(AAAA-AAAA)'!H151+'€20-xxxx(AAAA-AAAA)'!H151</f>
        <v>40000</v>
      </c>
      <c r="P151" s="207">
        <f>'EnC1_2017-22_DEAL_ONF_Animation'!I151+'EnC2_2018-22_FEDER_ONF_Conserv'!I151+'EnC3_2019-21_OFB-DEAL_ONF_Coli'!I151+'EnC4_2018-20_MTE_ONF_MIGBio'!I151+'EnC5_2020_DEAL_Titè_IPA Desira'!I151+'Sol1_2018_DEAL_ONF_Lutte IC DSD'!I151+'Sol2_2019_DEAL_ONF_Lutte IC'!I151+'€8-xxxx(AAAA-AAAA)'!I151+'€9-xxxx(AAAA-AAAA)'!I151+'€10-xxxx(AAAA-AAAA)'!I151+'€11-xxxx(AAAA-AAAA)'!I151+'€12-xxxx(AAAA-AAAA)'!I151+'€13-xxxx(AAAA-AAAA)'!I151+'€14-xxxx(AAAA-AAAA)'!I151+'€15-xxxx(AAAA-AAAA)'!I151+'€16-xxxx(AAAA-AAAA)'!I151+'€17-xxxx(AAAA-AAAA)'!I151+'€18-xxxx(AAAA-AAAA)'!I151+'€19-xxxx(AAAA-AAAA)'!I151+'€20-xxxx(AAAA-AAAA)'!I151</f>
        <v>8000</v>
      </c>
      <c r="Q151" s="215">
        <f>'EnC1_2017-22_DEAL_ONF_Animation'!J151+'EnC2_2018-22_FEDER_ONF_Conserv'!J151+'EnC3_2019-21_OFB-DEAL_ONF_Coli'!J151+'EnC4_2018-20_MTE_ONF_MIGBio'!J151+'EnC5_2020_DEAL_Titè_IPA Desira'!J151+'Sol1_2018_DEAL_ONF_Lutte IC DSD'!J151+'Sol2_2019_DEAL_ONF_Lutte IC'!J151+'€8-xxxx(AAAA-AAAA)'!J151+'€9-xxxx(AAAA-AAAA)'!J151+'€10-xxxx(AAAA-AAAA)'!J151+'€11-xxxx(AAAA-AAAA)'!J151+'€12-xxxx(AAAA-AAAA)'!J151+'€13-xxxx(AAAA-AAAA)'!J151+'€14-xxxx(AAAA-AAAA)'!J151+'€15-xxxx(AAAA-AAAA)'!J151+'€16-xxxx(AAAA-AAAA)'!J151+'€17-xxxx(AAAA-AAAA)'!J151+'€18-xxxx(AAAA-AAAA)'!J151+'€19-xxxx(AAAA-AAAA)'!J151+'€20-xxxx(AAAA-AAAA)'!J151</f>
        <v>8000</v>
      </c>
      <c r="R151" s="215">
        <f>'EnC1_2017-22_DEAL_ONF_Animation'!K151+'EnC2_2018-22_FEDER_ONF_Conserv'!K151+'EnC3_2019-21_OFB-DEAL_ONF_Coli'!K151+'EnC4_2018-20_MTE_ONF_MIGBio'!K151+'EnC5_2020_DEAL_Titè_IPA Desira'!K151+'Sol1_2018_DEAL_ONF_Lutte IC DSD'!K151+'Sol2_2019_DEAL_ONF_Lutte IC'!K151+'€8-xxxx(AAAA-AAAA)'!K151+'€9-xxxx(AAAA-AAAA)'!K151+'€10-xxxx(AAAA-AAAA)'!K151+'€11-xxxx(AAAA-AAAA)'!K151+'€12-xxxx(AAAA-AAAA)'!K151+'€13-xxxx(AAAA-AAAA)'!K151+'€14-xxxx(AAAA-AAAA)'!K151+'€15-xxxx(AAAA-AAAA)'!K151+'€16-xxxx(AAAA-AAAA)'!K151+'€17-xxxx(AAAA-AAAA)'!K151+'€18-xxxx(AAAA-AAAA)'!K151+'€19-xxxx(AAAA-AAAA)'!K151+'€20-xxxx(AAAA-AAAA)'!K151</f>
        <v>8000</v>
      </c>
      <c r="S151" s="215">
        <f>'EnC1_2017-22_DEAL_ONF_Animation'!L151+'EnC2_2018-22_FEDER_ONF_Conserv'!L151+'EnC3_2019-21_OFB-DEAL_ONF_Coli'!L151+'EnC4_2018-20_MTE_ONF_MIGBio'!L151+'EnC5_2020_DEAL_Titè_IPA Desira'!L151+'Sol1_2018_DEAL_ONF_Lutte IC DSD'!L151+'Sol2_2019_DEAL_ONF_Lutte IC'!L151+'€8-xxxx(AAAA-AAAA)'!L151+'€9-xxxx(AAAA-AAAA)'!L151+'€10-xxxx(AAAA-AAAA)'!L151+'€11-xxxx(AAAA-AAAA)'!L151+'€12-xxxx(AAAA-AAAA)'!L151+'€13-xxxx(AAAA-AAAA)'!L151+'€14-xxxx(AAAA-AAAA)'!L151+'€15-xxxx(AAAA-AAAA)'!L151+'€16-xxxx(AAAA-AAAA)'!L151+'€17-xxxx(AAAA-AAAA)'!L151+'€18-xxxx(AAAA-AAAA)'!L151+'€19-xxxx(AAAA-AAAA)'!L151+'€20-xxxx(AAAA-AAAA)'!L151</f>
        <v>8000</v>
      </c>
      <c r="T151" s="216">
        <f>'EnC1_2017-22_DEAL_ONF_Animation'!M151+'EnC2_2018-22_FEDER_ONF_Conserv'!M151+'EnC3_2019-21_OFB-DEAL_ONF_Coli'!M151+'EnC4_2018-20_MTE_ONF_MIGBio'!M151+'EnC5_2020_DEAL_Titè_IPA Desira'!M151+'Sol1_2018_DEAL_ONF_Lutte IC DSD'!M151+'Sol2_2019_DEAL_ONF_Lutte IC'!M151+'€8-xxxx(AAAA-AAAA)'!M151+'€9-xxxx(AAAA-AAAA)'!M151+'€10-xxxx(AAAA-AAAA)'!M151+'€11-xxxx(AAAA-AAAA)'!M151+'€12-xxxx(AAAA-AAAA)'!M151+'€13-xxxx(AAAA-AAAA)'!M151+'€14-xxxx(AAAA-AAAA)'!M151+'€15-xxxx(AAAA-AAAA)'!M151+'€16-xxxx(AAAA-AAAA)'!M151+'€17-xxxx(AAAA-AAAA)'!M151+'€18-xxxx(AAAA-AAAA)'!M151+'€19-xxxx(AAAA-AAAA)'!M151+'€20-xxxx(AAAA-AAAA)'!M151</f>
        <v>8000</v>
      </c>
      <c r="U151" s="206">
        <f>'EnC1_2017-22_DEAL_ONF_Animation'!N151+'EnC2_2018-22_FEDER_ONF_Conserv'!N151+'EnC3_2019-21_OFB-DEAL_ONF_Coli'!N151+'EnC4_2018-20_MTE_ONF_MIGBio'!N151+'EnC5_2020_DEAL_Titè_IPA Desira'!N151+'Sol1_2018_DEAL_ONF_Lutte IC DSD'!N151+'Sol2_2019_DEAL_ONF_Lutte IC'!N151+'€8-xxxx(AAAA-AAAA)'!N151+'€9-xxxx(AAAA-AAAA)'!N151+'€10-xxxx(AAAA-AAAA)'!N151+'€11-xxxx(AAAA-AAAA)'!N151+'€12-xxxx(AAAA-AAAA)'!N151+'€13-xxxx(AAAA-AAAA)'!N151+'€14-xxxx(AAAA-AAAA)'!N151+'€15-xxxx(AAAA-AAAA)'!N151+'€16-xxxx(AAAA-AAAA)'!N151+'€17-xxxx(AAAA-AAAA)'!N151+'€18-xxxx(AAAA-AAAA)'!N151+'€19-xxxx(AAAA-AAAA)'!N151+'€20-xxxx(AAAA-AAAA)'!N151</f>
        <v>0</v>
      </c>
      <c r="V151" s="207">
        <f>'EnC1_2017-22_DEAL_ONF_Animation'!O151+'EnC2_2018-22_FEDER_ONF_Conserv'!O151+'EnC3_2019-21_OFB-DEAL_ONF_Coli'!O151+'EnC4_2018-20_MTE_ONF_MIGBio'!O151+'EnC5_2020_DEAL_Titè_IPA Desira'!O151+'Sol1_2018_DEAL_ONF_Lutte IC DSD'!O151+'Sol2_2019_DEAL_ONF_Lutte IC'!O151+'€8-xxxx(AAAA-AAAA)'!O151+'€9-xxxx(AAAA-AAAA)'!O151+'€10-xxxx(AAAA-AAAA)'!O151+'€11-xxxx(AAAA-AAAA)'!O151+'€12-xxxx(AAAA-AAAA)'!O151+'€13-xxxx(AAAA-AAAA)'!O151+'€14-xxxx(AAAA-AAAA)'!O151+'€15-xxxx(AAAA-AAAA)'!O151+'€16-xxxx(AAAA-AAAA)'!O151+'€17-xxxx(AAAA-AAAA)'!O151+'€18-xxxx(AAAA-AAAA)'!O151+'€19-xxxx(AAAA-AAAA)'!O151+'€20-xxxx(AAAA-AAAA)'!O151</f>
        <v>0</v>
      </c>
      <c r="W151" s="215">
        <f>'EnC1_2017-22_DEAL_ONF_Animation'!P151+'EnC2_2018-22_FEDER_ONF_Conserv'!P151+'EnC3_2019-21_OFB-DEAL_ONF_Coli'!P151+'EnC4_2018-20_MTE_ONF_MIGBio'!P151+'EnC5_2020_DEAL_Titè_IPA Desira'!P151+'Sol1_2018_DEAL_ONF_Lutte IC DSD'!P151+'Sol2_2019_DEAL_ONF_Lutte IC'!P151+'€8-xxxx(AAAA-AAAA)'!P151+'€9-xxxx(AAAA-AAAA)'!P151+'€10-xxxx(AAAA-AAAA)'!P151+'€11-xxxx(AAAA-AAAA)'!P151+'€12-xxxx(AAAA-AAAA)'!P151+'€13-xxxx(AAAA-AAAA)'!P151+'€14-xxxx(AAAA-AAAA)'!P151+'€15-xxxx(AAAA-AAAA)'!P151+'€16-xxxx(AAAA-AAAA)'!P151+'€17-xxxx(AAAA-AAAA)'!P151+'€18-xxxx(AAAA-AAAA)'!P151+'€19-xxxx(AAAA-AAAA)'!P151+'€20-xxxx(AAAA-AAAA)'!P151</f>
        <v>0</v>
      </c>
      <c r="X151" s="215">
        <f>'EnC1_2017-22_DEAL_ONF_Animation'!Q151+'EnC2_2018-22_FEDER_ONF_Conserv'!Q151+'EnC3_2019-21_OFB-DEAL_ONF_Coli'!Q151+'EnC4_2018-20_MTE_ONF_MIGBio'!Q151+'EnC5_2020_DEAL_Titè_IPA Desira'!Q151+'Sol1_2018_DEAL_ONF_Lutte IC DSD'!Q151+'Sol2_2019_DEAL_ONF_Lutte IC'!Q151+'€8-xxxx(AAAA-AAAA)'!Q151+'€9-xxxx(AAAA-AAAA)'!Q151+'€10-xxxx(AAAA-AAAA)'!Q151+'€11-xxxx(AAAA-AAAA)'!Q151+'€12-xxxx(AAAA-AAAA)'!Q151+'€13-xxxx(AAAA-AAAA)'!Q151+'€14-xxxx(AAAA-AAAA)'!Q151+'€15-xxxx(AAAA-AAAA)'!Q151+'€16-xxxx(AAAA-AAAA)'!Q151+'€17-xxxx(AAAA-AAAA)'!Q151+'€18-xxxx(AAAA-AAAA)'!Q151+'€19-xxxx(AAAA-AAAA)'!Q151+'€20-xxxx(AAAA-AAAA)'!Q151</f>
        <v>0</v>
      </c>
      <c r="Y151" s="215">
        <f>'EnC1_2017-22_DEAL_ONF_Animation'!R151+'EnC2_2018-22_FEDER_ONF_Conserv'!R151+'EnC3_2019-21_OFB-DEAL_ONF_Coli'!R151+'EnC4_2018-20_MTE_ONF_MIGBio'!R151+'EnC5_2020_DEAL_Titè_IPA Desira'!R151+'Sol1_2018_DEAL_ONF_Lutte IC DSD'!R151+'Sol2_2019_DEAL_ONF_Lutte IC'!R151+'€8-xxxx(AAAA-AAAA)'!R151+'€9-xxxx(AAAA-AAAA)'!R151+'€10-xxxx(AAAA-AAAA)'!R151+'€11-xxxx(AAAA-AAAA)'!R151+'€12-xxxx(AAAA-AAAA)'!R151+'€13-xxxx(AAAA-AAAA)'!R151+'€14-xxxx(AAAA-AAAA)'!R151+'€15-xxxx(AAAA-AAAA)'!R151+'€16-xxxx(AAAA-AAAA)'!R151+'€17-xxxx(AAAA-AAAA)'!R151+'€18-xxxx(AAAA-AAAA)'!R151+'€19-xxxx(AAAA-AAAA)'!R151+'€20-xxxx(AAAA-AAAA)'!R151</f>
        <v>0</v>
      </c>
      <c r="Z151" s="217">
        <f>'EnC1_2017-22_DEAL_ONF_Animation'!S151+'EnC2_2018-22_FEDER_ONF_Conserv'!S151+'EnC3_2019-21_OFB-DEAL_ONF_Coli'!S151+'EnC4_2018-20_MTE_ONF_MIGBio'!S151+'EnC5_2020_DEAL_Titè_IPA Desira'!S151+'Sol1_2018_DEAL_ONF_Lutte IC DSD'!S151+'Sol2_2019_DEAL_ONF_Lutte IC'!S151+'€8-xxxx(AAAA-AAAA)'!S151+'€9-xxxx(AAAA-AAAA)'!S151+'€10-xxxx(AAAA-AAAA)'!S151+'€11-xxxx(AAAA-AAAA)'!S151+'€12-xxxx(AAAA-AAAA)'!S151+'€13-xxxx(AAAA-AAAA)'!S151+'€14-xxxx(AAAA-AAAA)'!S151+'€15-xxxx(AAAA-AAAA)'!S151+'€16-xxxx(AAAA-AAAA)'!S151+'€17-xxxx(AAAA-AAAA)'!S151+'€18-xxxx(AAAA-AAAA)'!S151+'€19-xxxx(AAAA-AAAA)'!S151+'€20-xxxx(AAAA-AAAA)'!S151</f>
        <v>0</v>
      </c>
      <c r="AA151" s="609">
        <f>'EnC1_2017-22_DEAL_ONF_Animation'!T151+'EnC2_2018-22_FEDER_ONF_Conserv'!T151+'EnC3_2019-21_OFB-DEAL_ONF_Coli'!T151+'EnC4_2018-20_MTE_ONF_MIGBio'!T151+'EnC5_2020_DEAL_Titè_IPA Desira'!T151+'Sol1_2018_DEAL_ONF_Lutte IC DSD'!T151+'Sol2_2019_DEAL_ONF_Lutte IC'!T151+'€8-xxxx(AAAA-AAAA)'!T151+'€9-xxxx(AAAA-AAAA)'!T151+'€10-xxxx(AAAA-AAAA)'!T151+'€11-xxxx(AAAA-AAAA)'!T151+'€12-xxxx(AAAA-AAAA)'!T151+'€13-xxxx(AAAA-AAAA)'!T151+'€14-xxxx(AAAA-AAAA)'!T151+'€15-xxxx(AAAA-AAAA)'!T151+'€16-xxxx(AAAA-AAAA)'!T151+'€17-xxxx(AAAA-AAAA)'!T151+'€18-xxxx(AAAA-AAAA)'!T151+'€19-xxxx(AAAA-AAAA)'!T151+'€20-xxxx(AAAA-AAAA)'!T151</f>
        <v>-40000</v>
      </c>
      <c r="AB151" s="610">
        <f>'EnC1_2017-22_DEAL_ONF_Animation'!U151+'EnC2_2018-22_FEDER_ONF_Conserv'!U151+'EnC3_2019-21_OFB-DEAL_ONF_Coli'!U151+'EnC4_2018-20_MTE_ONF_MIGBio'!U151+'EnC5_2020_DEAL_Titè_IPA Desira'!U151+'Sol1_2018_DEAL_ONF_Lutte IC DSD'!U151+'Sol2_2019_DEAL_ONF_Lutte IC'!U151+'€8-xxxx(AAAA-AAAA)'!U151+'€9-xxxx(AAAA-AAAA)'!U151+'€10-xxxx(AAAA-AAAA)'!U151+'€11-xxxx(AAAA-AAAA)'!U151+'€12-xxxx(AAAA-AAAA)'!U151+'€13-xxxx(AAAA-AAAA)'!U151+'€14-xxxx(AAAA-AAAA)'!U151+'€15-xxxx(AAAA-AAAA)'!U151+'€16-xxxx(AAAA-AAAA)'!U151+'€17-xxxx(AAAA-AAAA)'!U151+'€18-xxxx(AAAA-AAAA)'!U151+'€19-xxxx(AAAA-AAAA)'!U151+'€20-xxxx(AAAA-AAAA)'!U151</f>
        <v>-8000</v>
      </c>
      <c r="AC151" s="634">
        <f>'EnC1_2017-22_DEAL_ONF_Animation'!V151+'EnC2_2018-22_FEDER_ONF_Conserv'!V151+'EnC3_2019-21_OFB-DEAL_ONF_Coli'!V151+'EnC4_2018-20_MTE_ONF_MIGBio'!V151+'EnC5_2020_DEAL_Titè_IPA Desira'!V151+'Sol1_2018_DEAL_ONF_Lutte IC DSD'!V151+'Sol2_2019_DEAL_ONF_Lutte IC'!V151+'€8-xxxx(AAAA-AAAA)'!V151+'€9-xxxx(AAAA-AAAA)'!V151+'€10-xxxx(AAAA-AAAA)'!V151+'€11-xxxx(AAAA-AAAA)'!V151+'€12-xxxx(AAAA-AAAA)'!V151+'€13-xxxx(AAAA-AAAA)'!V151+'€14-xxxx(AAAA-AAAA)'!V151+'€15-xxxx(AAAA-AAAA)'!V151+'€16-xxxx(AAAA-AAAA)'!V151+'€17-xxxx(AAAA-AAAA)'!V151+'€18-xxxx(AAAA-AAAA)'!V151+'€19-xxxx(AAAA-AAAA)'!V151+'€20-xxxx(AAAA-AAAA)'!V151</f>
        <v>-8000</v>
      </c>
      <c r="AD151" s="634">
        <f>'EnC1_2017-22_DEAL_ONF_Animation'!W151+'EnC2_2018-22_FEDER_ONF_Conserv'!W151+'EnC3_2019-21_OFB-DEAL_ONF_Coli'!W151+'EnC4_2018-20_MTE_ONF_MIGBio'!W151+'EnC5_2020_DEAL_Titè_IPA Desira'!W151+'Sol1_2018_DEAL_ONF_Lutte IC DSD'!W151+'Sol2_2019_DEAL_ONF_Lutte IC'!W151+'€8-xxxx(AAAA-AAAA)'!W151+'€9-xxxx(AAAA-AAAA)'!W151+'€10-xxxx(AAAA-AAAA)'!W151+'€11-xxxx(AAAA-AAAA)'!W151+'€12-xxxx(AAAA-AAAA)'!W151+'€13-xxxx(AAAA-AAAA)'!W151+'€14-xxxx(AAAA-AAAA)'!W151+'€15-xxxx(AAAA-AAAA)'!W151+'€16-xxxx(AAAA-AAAA)'!W151+'€17-xxxx(AAAA-AAAA)'!W151+'€18-xxxx(AAAA-AAAA)'!W151+'€19-xxxx(AAAA-AAAA)'!W151+'€20-xxxx(AAAA-AAAA)'!W151</f>
        <v>-8000</v>
      </c>
      <c r="AE151" s="634">
        <f>'EnC1_2017-22_DEAL_ONF_Animation'!X151+'EnC2_2018-22_FEDER_ONF_Conserv'!X151+'EnC3_2019-21_OFB-DEAL_ONF_Coli'!X151+'EnC4_2018-20_MTE_ONF_MIGBio'!X151+'EnC5_2020_DEAL_Titè_IPA Desira'!X151+'Sol1_2018_DEAL_ONF_Lutte IC DSD'!X151+'Sol2_2019_DEAL_ONF_Lutte IC'!X151+'€8-xxxx(AAAA-AAAA)'!X151+'€9-xxxx(AAAA-AAAA)'!X151+'€10-xxxx(AAAA-AAAA)'!X151+'€11-xxxx(AAAA-AAAA)'!X151+'€12-xxxx(AAAA-AAAA)'!X151+'€13-xxxx(AAAA-AAAA)'!X151+'€14-xxxx(AAAA-AAAA)'!X151+'€15-xxxx(AAAA-AAAA)'!X151+'€16-xxxx(AAAA-AAAA)'!X151+'€17-xxxx(AAAA-AAAA)'!X151+'€18-xxxx(AAAA-AAAA)'!X151+'€19-xxxx(AAAA-AAAA)'!X151+'€20-xxxx(AAAA-AAAA)'!X151</f>
        <v>-8000</v>
      </c>
      <c r="AF151" s="635">
        <f>'EnC1_2017-22_DEAL_ONF_Animation'!Y151+'EnC2_2018-22_FEDER_ONF_Conserv'!Y151+'EnC3_2019-21_OFB-DEAL_ONF_Coli'!Y151+'EnC4_2018-20_MTE_ONF_MIGBio'!Y151+'EnC5_2020_DEAL_Titè_IPA Desira'!Y151+'Sol1_2018_DEAL_ONF_Lutte IC DSD'!Y151+'Sol2_2019_DEAL_ONF_Lutte IC'!Y151+'€8-xxxx(AAAA-AAAA)'!Y151+'€9-xxxx(AAAA-AAAA)'!Y151+'€10-xxxx(AAAA-AAAA)'!Y151+'€11-xxxx(AAAA-AAAA)'!Y151+'€12-xxxx(AAAA-AAAA)'!Y151+'€13-xxxx(AAAA-AAAA)'!Y151+'€14-xxxx(AAAA-AAAA)'!Y151+'€15-xxxx(AAAA-AAAA)'!Y151+'€16-xxxx(AAAA-AAAA)'!Y151+'€17-xxxx(AAAA-AAAA)'!Y151+'€18-xxxx(AAAA-AAAA)'!Y151+'€19-xxxx(AAAA-AAAA)'!Y151+'€20-xxxx(AAAA-AAAA)'!Y151</f>
        <v>-8000</v>
      </c>
      <c r="AG151" s="613">
        <f t="shared" si="103"/>
        <v>20000</v>
      </c>
      <c r="AH151" s="614">
        <f t="shared" si="104"/>
        <v>8000</v>
      </c>
      <c r="AI151" s="636">
        <f t="shared" si="105"/>
        <v>8000</v>
      </c>
      <c r="AJ151" s="636">
        <f t="shared" si="106"/>
        <v>8000</v>
      </c>
      <c r="AK151" s="636">
        <f t="shared" si="107"/>
        <v>-12000</v>
      </c>
      <c r="AL151" s="637">
        <f t="shared" si="108"/>
        <v>8000</v>
      </c>
      <c r="AM151" s="615">
        <f t="shared" si="109"/>
        <v>-20000</v>
      </c>
      <c r="AN151" s="685">
        <f t="shared" si="110"/>
        <v>0</v>
      </c>
      <c r="AO151" s="636">
        <f t="shared" si="111"/>
        <v>0</v>
      </c>
      <c r="AP151" s="636">
        <f t="shared" si="112"/>
        <v>0</v>
      </c>
      <c r="AQ151" s="636">
        <f t="shared" si="113"/>
        <v>-20000</v>
      </c>
      <c r="AR151" s="638">
        <f t="shared" si="114"/>
        <v>0</v>
      </c>
      <c r="AS151" s="270"/>
      <c r="AT151" s="28"/>
      <c r="AU151" s="28"/>
    </row>
    <row r="152" spans="1:47" s="38" customFormat="1" ht="14">
      <c r="A152" s="26"/>
      <c r="B152" s="1116"/>
      <c r="C152" s="1231"/>
      <c r="D152" s="1119"/>
      <c r="E152" s="1131"/>
      <c r="F152" s="1125"/>
      <c r="G152" s="497" t="s">
        <v>108</v>
      </c>
      <c r="H152" s="161"/>
      <c r="I152" s="162"/>
      <c r="J152" s="170"/>
      <c r="K152" s="170"/>
      <c r="L152" s="170"/>
      <c r="M152" s="500"/>
      <c r="N152" s="497" t="s">
        <v>108</v>
      </c>
      <c r="O152" s="209">
        <f>'EnC1_2017-22_DEAL_ONF_Animation'!H152+'EnC2_2018-22_FEDER_ONF_Conserv'!H152+'EnC3_2019-21_OFB-DEAL_ONF_Coli'!H152+'EnC4_2018-20_MTE_ONF_MIGBio'!H152+'EnC5_2020_DEAL_Titè_IPA Desira'!H152+'Sol1_2018_DEAL_ONF_Lutte IC DSD'!H152+'Sol2_2019_DEAL_ONF_Lutte IC'!H152+'€8-xxxx(AAAA-AAAA)'!H152+'€9-xxxx(AAAA-AAAA)'!H152+'€10-xxxx(AAAA-AAAA)'!H152+'€11-xxxx(AAAA-AAAA)'!H152+'€12-xxxx(AAAA-AAAA)'!H152+'€13-xxxx(AAAA-AAAA)'!H152+'€14-xxxx(AAAA-AAAA)'!H152+'€15-xxxx(AAAA-AAAA)'!H152+'€16-xxxx(AAAA-AAAA)'!H152+'€17-xxxx(AAAA-AAAA)'!H152+'€18-xxxx(AAAA-AAAA)'!H152+'€19-xxxx(AAAA-AAAA)'!H152+'€20-xxxx(AAAA-AAAA)'!H152</f>
        <v>0</v>
      </c>
      <c r="P152" s="210">
        <f>'EnC1_2017-22_DEAL_ONF_Animation'!I152+'EnC2_2018-22_FEDER_ONF_Conserv'!I152+'EnC3_2019-21_OFB-DEAL_ONF_Coli'!I152+'EnC4_2018-20_MTE_ONF_MIGBio'!I152+'EnC5_2020_DEAL_Titè_IPA Desira'!I152+'Sol1_2018_DEAL_ONF_Lutte IC DSD'!I152+'Sol2_2019_DEAL_ONF_Lutte IC'!I152+'€8-xxxx(AAAA-AAAA)'!I152+'€9-xxxx(AAAA-AAAA)'!I152+'€10-xxxx(AAAA-AAAA)'!I152+'€11-xxxx(AAAA-AAAA)'!I152+'€12-xxxx(AAAA-AAAA)'!I152+'€13-xxxx(AAAA-AAAA)'!I152+'€14-xxxx(AAAA-AAAA)'!I152+'€15-xxxx(AAAA-AAAA)'!I152+'€16-xxxx(AAAA-AAAA)'!I152+'€17-xxxx(AAAA-AAAA)'!I152+'€18-xxxx(AAAA-AAAA)'!I152+'€19-xxxx(AAAA-AAAA)'!I152+'€20-xxxx(AAAA-AAAA)'!I152</f>
        <v>0</v>
      </c>
      <c r="Q152" s="218">
        <f>'EnC1_2017-22_DEAL_ONF_Animation'!J152+'EnC2_2018-22_FEDER_ONF_Conserv'!J152+'EnC3_2019-21_OFB-DEAL_ONF_Coli'!J152+'EnC4_2018-20_MTE_ONF_MIGBio'!J152+'EnC5_2020_DEAL_Titè_IPA Desira'!J152+'Sol1_2018_DEAL_ONF_Lutte IC DSD'!J152+'Sol2_2019_DEAL_ONF_Lutte IC'!J152+'€8-xxxx(AAAA-AAAA)'!J152+'€9-xxxx(AAAA-AAAA)'!J152+'€10-xxxx(AAAA-AAAA)'!J152+'€11-xxxx(AAAA-AAAA)'!J152+'€12-xxxx(AAAA-AAAA)'!J152+'€13-xxxx(AAAA-AAAA)'!J152+'€14-xxxx(AAAA-AAAA)'!J152+'€15-xxxx(AAAA-AAAA)'!J152+'€16-xxxx(AAAA-AAAA)'!J152+'€17-xxxx(AAAA-AAAA)'!J152+'€18-xxxx(AAAA-AAAA)'!J152+'€19-xxxx(AAAA-AAAA)'!J152+'€20-xxxx(AAAA-AAAA)'!J152</f>
        <v>0</v>
      </c>
      <c r="R152" s="218">
        <f>'EnC1_2017-22_DEAL_ONF_Animation'!K152+'EnC2_2018-22_FEDER_ONF_Conserv'!K152+'EnC3_2019-21_OFB-DEAL_ONF_Coli'!K152+'EnC4_2018-20_MTE_ONF_MIGBio'!K152+'EnC5_2020_DEAL_Titè_IPA Desira'!K152+'Sol1_2018_DEAL_ONF_Lutte IC DSD'!K152+'Sol2_2019_DEAL_ONF_Lutte IC'!K152+'€8-xxxx(AAAA-AAAA)'!K152+'€9-xxxx(AAAA-AAAA)'!K152+'€10-xxxx(AAAA-AAAA)'!K152+'€11-xxxx(AAAA-AAAA)'!K152+'€12-xxxx(AAAA-AAAA)'!K152+'€13-xxxx(AAAA-AAAA)'!K152+'€14-xxxx(AAAA-AAAA)'!K152+'€15-xxxx(AAAA-AAAA)'!K152+'€16-xxxx(AAAA-AAAA)'!K152+'€17-xxxx(AAAA-AAAA)'!K152+'€18-xxxx(AAAA-AAAA)'!K152+'€19-xxxx(AAAA-AAAA)'!K152+'€20-xxxx(AAAA-AAAA)'!K152</f>
        <v>0</v>
      </c>
      <c r="S152" s="218">
        <f>'EnC1_2017-22_DEAL_ONF_Animation'!L152+'EnC2_2018-22_FEDER_ONF_Conserv'!L152+'EnC3_2019-21_OFB-DEAL_ONF_Coli'!L152+'EnC4_2018-20_MTE_ONF_MIGBio'!L152+'EnC5_2020_DEAL_Titè_IPA Desira'!L152+'Sol1_2018_DEAL_ONF_Lutte IC DSD'!L152+'Sol2_2019_DEAL_ONF_Lutte IC'!L152+'€8-xxxx(AAAA-AAAA)'!L152+'€9-xxxx(AAAA-AAAA)'!L152+'€10-xxxx(AAAA-AAAA)'!L152+'€11-xxxx(AAAA-AAAA)'!L152+'€12-xxxx(AAAA-AAAA)'!L152+'€13-xxxx(AAAA-AAAA)'!L152+'€14-xxxx(AAAA-AAAA)'!L152+'€15-xxxx(AAAA-AAAA)'!L152+'€16-xxxx(AAAA-AAAA)'!L152+'€17-xxxx(AAAA-AAAA)'!L152+'€18-xxxx(AAAA-AAAA)'!L152+'€19-xxxx(AAAA-AAAA)'!L152+'€20-xxxx(AAAA-AAAA)'!L152</f>
        <v>0</v>
      </c>
      <c r="T152" s="219">
        <f>'EnC1_2017-22_DEAL_ONF_Animation'!M152+'EnC2_2018-22_FEDER_ONF_Conserv'!M152+'EnC3_2019-21_OFB-DEAL_ONF_Coli'!M152+'EnC4_2018-20_MTE_ONF_MIGBio'!M152+'EnC5_2020_DEAL_Titè_IPA Desira'!M152+'Sol1_2018_DEAL_ONF_Lutte IC DSD'!M152+'Sol2_2019_DEAL_ONF_Lutte IC'!M152+'€8-xxxx(AAAA-AAAA)'!M152+'€9-xxxx(AAAA-AAAA)'!M152+'€10-xxxx(AAAA-AAAA)'!M152+'€11-xxxx(AAAA-AAAA)'!M152+'€12-xxxx(AAAA-AAAA)'!M152+'€13-xxxx(AAAA-AAAA)'!M152+'€14-xxxx(AAAA-AAAA)'!M152+'€15-xxxx(AAAA-AAAA)'!M152+'€16-xxxx(AAAA-AAAA)'!M152+'€17-xxxx(AAAA-AAAA)'!M152+'€18-xxxx(AAAA-AAAA)'!M152+'€19-xxxx(AAAA-AAAA)'!M152+'€20-xxxx(AAAA-AAAA)'!M152</f>
        <v>0</v>
      </c>
      <c r="U152" s="209">
        <f>'EnC1_2017-22_DEAL_ONF_Animation'!N152+'EnC2_2018-22_FEDER_ONF_Conserv'!N152+'EnC3_2019-21_OFB-DEAL_ONF_Coli'!N152+'EnC4_2018-20_MTE_ONF_MIGBio'!N152+'EnC5_2020_DEAL_Titè_IPA Desira'!N152+'Sol1_2018_DEAL_ONF_Lutte IC DSD'!N152+'Sol2_2019_DEAL_ONF_Lutte IC'!N152+'€8-xxxx(AAAA-AAAA)'!N152+'€9-xxxx(AAAA-AAAA)'!N152+'€10-xxxx(AAAA-AAAA)'!N152+'€11-xxxx(AAAA-AAAA)'!N152+'€12-xxxx(AAAA-AAAA)'!N152+'€13-xxxx(AAAA-AAAA)'!N152+'€14-xxxx(AAAA-AAAA)'!N152+'€15-xxxx(AAAA-AAAA)'!N152+'€16-xxxx(AAAA-AAAA)'!N152+'€17-xxxx(AAAA-AAAA)'!N152+'€18-xxxx(AAAA-AAAA)'!N152+'€19-xxxx(AAAA-AAAA)'!N152+'€20-xxxx(AAAA-AAAA)'!N152</f>
        <v>0</v>
      </c>
      <c r="V152" s="210">
        <f>'EnC1_2017-22_DEAL_ONF_Animation'!O152+'EnC2_2018-22_FEDER_ONF_Conserv'!O152+'EnC3_2019-21_OFB-DEAL_ONF_Coli'!O152+'EnC4_2018-20_MTE_ONF_MIGBio'!O152+'EnC5_2020_DEAL_Titè_IPA Desira'!O152+'Sol1_2018_DEAL_ONF_Lutte IC DSD'!O152+'Sol2_2019_DEAL_ONF_Lutte IC'!O152+'€8-xxxx(AAAA-AAAA)'!O152+'€9-xxxx(AAAA-AAAA)'!O152+'€10-xxxx(AAAA-AAAA)'!O152+'€11-xxxx(AAAA-AAAA)'!O152+'€12-xxxx(AAAA-AAAA)'!O152+'€13-xxxx(AAAA-AAAA)'!O152+'€14-xxxx(AAAA-AAAA)'!O152+'€15-xxxx(AAAA-AAAA)'!O152+'€16-xxxx(AAAA-AAAA)'!O152+'€17-xxxx(AAAA-AAAA)'!O152+'€18-xxxx(AAAA-AAAA)'!O152+'€19-xxxx(AAAA-AAAA)'!O152+'€20-xxxx(AAAA-AAAA)'!O152</f>
        <v>0</v>
      </c>
      <c r="W152" s="218">
        <f>'EnC1_2017-22_DEAL_ONF_Animation'!P152+'EnC2_2018-22_FEDER_ONF_Conserv'!P152+'EnC3_2019-21_OFB-DEAL_ONF_Coli'!P152+'EnC4_2018-20_MTE_ONF_MIGBio'!P152+'EnC5_2020_DEAL_Titè_IPA Desira'!P152+'Sol1_2018_DEAL_ONF_Lutte IC DSD'!P152+'Sol2_2019_DEAL_ONF_Lutte IC'!P152+'€8-xxxx(AAAA-AAAA)'!P152+'€9-xxxx(AAAA-AAAA)'!P152+'€10-xxxx(AAAA-AAAA)'!P152+'€11-xxxx(AAAA-AAAA)'!P152+'€12-xxxx(AAAA-AAAA)'!P152+'€13-xxxx(AAAA-AAAA)'!P152+'€14-xxxx(AAAA-AAAA)'!P152+'€15-xxxx(AAAA-AAAA)'!P152+'€16-xxxx(AAAA-AAAA)'!P152+'€17-xxxx(AAAA-AAAA)'!P152+'€18-xxxx(AAAA-AAAA)'!P152+'€19-xxxx(AAAA-AAAA)'!P152+'€20-xxxx(AAAA-AAAA)'!P152</f>
        <v>0</v>
      </c>
      <c r="X152" s="218">
        <f>'EnC1_2017-22_DEAL_ONF_Animation'!Q152+'EnC2_2018-22_FEDER_ONF_Conserv'!Q152+'EnC3_2019-21_OFB-DEAL_ONF_Coli'!Q152+'EnC4_2018-20_MTE_ONF_MIGBio'!Q152+'EnC5_2020_DEAL_Titè_IPA Desira'!Q152+'Sol1_2018_DEAL_ONF_Lutte IC DSD'!Q152+'Sol2_2019_DEAL_ONF_Lutte IC'!Q152+'€8-xxxx(AAAA-AAAA)'!Q152+'€9-xxxx(AAAA-AAAA)'!Q152+'€10-xxxx(AAAA-AAAA)'!Q152+'€11-xxxx(AAAA-AAAA)'!Q152+'€12-xxxx(AAAA-AAAA)'!Q152+'€13-xxxx(AAAA-AAAA)'!Q152+'€14-xxxx(AAAA-AAAA)'!Q152+'€15-xxxx(AAAA-AAAA)'!Q152+'€16-xxxx(AAAA-AAAA)'!Q152+'€17-xxxx(AAAA-AAAA)'!Q152+'€18-xxxx(AAAA-AAAA)'!Q152+'€19-xxxx(AAAA-AAAA)'!Q152+'€20-xxxx(AAAA-AAAA)'!Q152</f>
        <v>0</v>
      </c>
      <c r="Y152" s="218">
        <f>'EnC1_2017-22_DEAL_ONF_Animation'!R152+'EnC2_2018-22_FEDER_ONF_Conserv'!R152+'EnC3_2019-21_OFB-DEAL_ONF_Coli'!R152+'EnC4_2018-20_MTE_ONF_MIGBio'!R152+'EnC5_2020_DEAL_Titè_IPA Desira'!R152+'Sol1_2018_DEAL_ONF_Lutte IC DSD'!R152+'Sol2_2019_DEAL_ONF_Lutte IC'!R152+'€8-xxxx(AAAA-AAAA)'!R152+'€9-xxxx(AAAA-AAAA)'!R152+'€10-xxxx(AAAA-AAAA)'!R152+'€11-xxxx(AAAA-AAAA)'!R152+'€12-xxxx(AAAA-AAAA)'!R152+'€13-xxxx(AAAA-AAAA)'!R152+'€14-xxxx(AAAA-AAAA)'!R152+'€15-xxxx(AAAA-AAAA)'!R152+'€16-xxxx(AAAA-AAAA)'!R152+'€17-xxxx(AAAA-AAAA)'!R152+'€18-xxxx(AAAA-AAAA)'!R152+'€19-xxxx(AAAA-AAAA)'!R152+'€20-xxxx(AAAA-AAAA)'!R152</f>
        <v>0</v>
      </c>
      <c r="Z152" s="220">
        <f>'EnC1_2017-22_DEAL_ONF_Animation'!S152+'EnC2_2018-22_FEDER_ONF_Conserv'!S152+'EnC3_2019-21_OFB-DEAL_ONF_Coli'!S152+'EnC4_2018-20_MTE_ONF_MIGBio'!S152+'EnC5_2020_DEAL_Titè_IPA Desira'!S152+'Sol1_2018_DEAL_ONF_Lutte IC DSD'!S152+'Sol2_2019_DEAL_ONF_Lutte IC'!S152+'€8-xxxx(AAAA-AAAA)'!S152+'€9-xxxx(AAAA-AAAA)'!S152+'€10-xxxx(AAAA-AAAA)'!S152+'€11-xxxx(AAAA-AAAA)'!S152+'€12-xxxx(AAAA-AAAA)'!S152+'€13-xxxx(AAAA-AAAA)'!S152+'€14-xxxx(AAAA-AAAA)'!S152+'€15-xxxx(AAAA-AAAA)'!S152+'€16-xxxx(AAAA-AAAA)'!S152+'€17-xxxx(AAAA-AAAA)'!S152+'€18-xxxx(AAAA-AAAA)'!S152+'€19-xxxx(AAAA-AAAA)'!S152+'€20-xxxx(AAAA-AAAA)'!S152</f>
        <v>0</v>
      </c>
      <c r="AA152" s="617">
        <f>'EnC1_2017-22_DEAL_ONF_Animation'!T152+'EnC2_2018-22_FEDER_ONF_Conserv'!T152+'EnC3_2019-21_OFB-DEAL_ONF_Coli'!T152+'EnC4_2018-20_MTE_ONF_MIGBio'!T152+'EnC5_2020_DEAL_Titè_IPA Desira'!T152+'Sol1_2018_DEAL_ONF_Lutte IC DSD'!T152+'Sol2_2019_DEAL_ONF_Lutte IC'!T152+'€8-xxxx(AAAA-AAAA)'!T152+'€9-xxxx(AAAA-AAAA)'!T152+'€10-xxxx(AAAA-AAAA)'!T152+'€11-xxxx(AAAA-AAAA)'!T152+'€12-xxxx(AAAA-AAAA)'!T152+'€13-xxxx(AAAA-AAAA)'!T152+'€14-xxxx(AAAA-AAAA)'!T152+'€15-xxxx(AAAA-AAAA)'!T152+'€16-xxxx(AAAA-AAAA)'!T152+'€17-xxxx(AAAA-AAAA)'!T152+'€18-xxxx(AAAA-AAAA)'!T152+'€19-xxxx(AAAA-AAAA)'!T152+'€20-xxxx(AAAA-AAAA)'!T152</f>
        <v>0</v>
      </c>
      <c r="AB152" s="618">
        <f>'EnC1_2017-22_DEAL_ONF_Animation'!U152+'EnC2_2018-22_FEDER_ONF_Conserv'!U152+'EnC3_2019-21_OFB-DEAL_ONF_Coli'!U152+'EnC4_2018-20_MTE_ONF_MIGBio'!U152+'EnC5_2020_DEAL_Titè_IPA Desira'!U152+'Sol1_2018_DEAL_ONF_Lutte IC DSD'!U152+'Sol2_2019_DEAL_ONF_Lutte IC'!U152+'€8-xxxx(AAAA-AAAA)'!U152+'€9-xxxx(AAAA-AAAA)'!U152+'€10-xxxx(AAAA-AAAA)'!U152+'€11-xxxx(AAAA-AAAA)'!U152+'€12-xxxx(AAAA-AAAA)'!U152+'€13-xxxx(AAAA-AAAA)'!U152+'€14-xxxx(AAAA-AAAA)'!U152+'€15-xxxx(AAAA-AAAA)'!U152+'€16-xxxx(AAAA-AAAA)'!U152+'€17-xxxx(AAAA-AAAA)'!U152+'€18-xxxx(AAAA-AAAA)'!U152+'€19-xxxx(AAAA-AAAA)'!U152+'€20-xxxx(AAAA-AAAA)'!U152</f>
        <v>0</v>
      </c>
      <c r="AC152" s="639">
        <f>'EnC1_2017-22_DEAL_ONF_Animation'!V152+'EnC2_2018-22_FEDER_ONF_Conserv'!V152+'EnC3_2019-21_OFB-DEAL_ONF_Coli'!V152+'EnC4_2018-20_MTE_ONF_MIGBio'!V152+'EnC5_2020_DEAL_Titè_IPA Desira'!V152+'Sol1_2018_DEAL_ONF_Lutte IC DSD'!V152+'Sol2_2019_DEAL_ONF_Lutte IC'!V152+'€8-xxxx(AAAA-AAAA)'!V152+'€9-xxxx(AAAA-AAAA)'!V152+'€10-xxxx(AAAA-AAAA)'!V152+'€11-xxxx(AAAA-AAAA)'!V152+'€12-xxxx(AAAA-AAAA)'!V152+'€13-xxxx(AAAA-AAAA)'!V152+'€14-xxxx(AAAA-AAAA)'!V152+'€15-xxxx(AAAA-AAAA)'!V152+'€16-xxxx(AAAA-AAAA)'!V152+'€17-xxxx(AAAA-AAAA)'!V152+'€18-xxxx(AAAA-AAAA)'!V152+'€19-xxxx(AAAA-AAAA)'!V152+'€20-xxxx(AAAA-AAAA)'!V152</f>
        <v>0</v>
      </c>
      <c r="AD152" s="639">
        <f>'EnC1_2017-22_DEAL_ONF_Animation'!W152+'EnC2_2018-22_FEDER_ONF_Conserv'!W152+'EnC3_2019-21_OFB-DEAL_ONF_Coli'!W152+'EnC4_2018-20_MTE_ONF_MIGBio'!W152+'EnC5_2020_DEAL_Titè_IPA Desira'!W152+'Sol1_2018_DEAL_ONF_Lutte IC DSD'!W152+'Sol2_2019_DEAL_ONF_Lutte IC'!W152+'€8-xxxx(AAAA-AAAA)'!W152+'€9-xxxx(AAAA-AAAA)'!W152+'€10-xxxx(AAAA-AAAA)'!W152+'€11-xxxx(AAAA-AAAA)'!W152+'€12-xxxx(AAAA-AAAA)'!W152+'€13-xxxx(AAAA-AAAA)'!W152+'€14-xxxx(AAAA-AAAA)'!W152+'€15-xxxx(AAAA-AAAA)'!W152+'€16-xxxx(AAAA-AAAA)'!W152+'€17-xxxx(AAAA-AAAA)'!W152+'€18-xxxx(AAAA-AAAA)'!W152+'€19-xxxx(AAAA-AAAA)'!W152+'€20-xxxx(AAAA-AAAA)'!W152</f>
        <v>0</v>
      </c>
      <c r="AE152" s="639">
        <f>'EnC1_2017-22_DEAL_ONF_Animation'!X152+'EnC2_2018-22_FEDER_ONF_Conserv'!X152+'EnC3_2019-21_OFB-DEAL_ONF_Coli'!X152+'EnC4_2018-20_MTE_ONF_MIGBio'!X152+'EnC5_2020_DEAL_Titè_IPA Desira'!X152+'Sol1_2018_DEAL_ONF_Lutte IC DSD'!X152+'Sol2_2019_DEAL_ONF_Lutte IC'!X152+'€8-xxxx(AAAA-AAAA)'!X152+'€9-xxxx(AAAA-AAAA)'!X152+'€10-xxxx(AAAA-AAAA)'!X152+'€11-xxxx(AAAA-AAAA)'!X152+'€12-xxxx(AAAA-AAAA)'!X152+'€13-xxxx(AAAA-AAAA)'!X152+'€14-xxxx(AAAA-AAAA)'!X152+'€15-xxxx(AAAA-AAAA)'!X152+'€16-xxxx(AAAA-AAAA)'!X152+'€17-xxxx(AAAA-AAAA)'!X152+'€18-xxxx(AAAA-AAAA)'!X152+'€19-xxxx(AAAA-AAAA)'!X152+'€20-xxxx(AAAA-AAAA)'!X152</f>
        <v>0</v>
      </c>
      <c r="AF152" s="640">
        <f>'EnC1_2017-22_DEAL_ONF_Animation'!Y152+'EnC2_2018-22_FEDER_ONF_Conserv'!Y152+'EnC3_2019-21_OFB-DEAL_ONF_Coli'!Y152+'EnC4_2018-20_MTE_ONF_MIGBio'!Y152+'EnC5_2020_DEAL_Titè_IPA Desira'!Y152+'Sol1_2018_DEAL_ONF_Lutte IC DSD'!Y152+'Sol2_2019_DEAL_ONF_Lutte IC'!Y152+'€8-xxxx(AAAA-AAAA)'!Y152+'€9-xxxx(AAAA-AAAA)'!Y152+'€10-xxxx(AAAA-AAAA)'!Y152+'€11-xxxx(AAAA-AAAA)'!Y152+'€12-xxxx(AAAA-AAAA)'!Y152+'€13-xxxx(AAAA-AAAA)'!Y152+'€14-xxxx(AAAA-AAAA)'!Y152+'€15-xxxx(AAAA-AAAA)'!Y152+'€16-xxxx(AAAA-AAAA)'!Y152+'€17-xxxx(AAAA-AAAA)'!Y152+'€18-xxxx(AAAA-AAAA)'!Y152+'€19-xxxx(AAAA-AAAA)'!Y152+'€20-xxxx(AAAA-AAAA)'!Y152</f>
        <v>0</v>
      </c>
      <c r="AG152" s="621">
        <f t="shared" si="103"/>
        <v>0</v>
      </c>
      <c r="AH152" s="622">
        <f t="shared" si="104"/>
        <v>0</v>
      </c>
      <c r="AI152" s="641">
        <f t="shared" si="105"/>
        <v>0</v>
      </c>
      <c r="AJ152" s="641">
        <f t="shared" si="106"/>
        <v>0</v>
      </c>
      <c r="AK152" s="641">
        <f t="shared" si="107"/>
        <v>0</v>
      </c>
      <c r="AL152" s="642">
        <f>T152-M152</f>
        <v>0</v>
      </c>
      <c r="AM152" s="623">
        <f t="shared" si="109"/>
        <v>0</v>
      </c>
      <c r="AN152" s="686">
        <f t="shared" si="110"/>
        <v>0</v>
      </c>
      <c r="AO152" s="641">
        <f t="shared" si="111"/>
        <v>0</v>
      </c>
      <c r="AP152" s="641">
        <f t="shared" si="112"/>
        <v>0</v>
      </c>
      <c r="AQ152" s="641">
        <f t="shared" si="113"/>
        <v>0</v>
      </c>
      <c r="AR152" s="643">
        <f t="shared" si="114"/>
        <v>0</v>
      </c>
      <c r="AS152" s="270"/>
      <c r="AT152" s="28"/>
      <c r="AU152" s="28"/>
    </row>
    <row r="153" spans="1:47" ht="14">
      <c r="A153" s="26"/>
      <c r="B153" s="1116"/>
      <c r="C153" s="1231"/>
      <c r="D153" s="1119"/>
      <c r="E153" s="1131"/>
      <c r="F153" s="1125"/>
      <c r="G153" s="502" t="s">
        <v>109</v>
      </c>
      <c r="H153" s="175"/>
      <c r="I153" s="172"/>
      <c r="J153" s="171"/>
      <c r="K153" s="171"/>
      <c r="L153" s="171"/>
      <c r="M153" s="501"/>
      <c r="N153" s="502" t="s">
        <v>109</v>
      </c>
      <c r="O153" s="236">
        <f>'EnC1_2017-22_DEAL_ONF_Animation'!H153+'EnC2_2018-22_FEDER_ONF_Conserv'!H153+'EnC3_2019-21_OFB-DEAL_ONF_Coli'!H153+'EnC4_2018-20_MTE_ONF_MIGBio'!H153+'EnC5_2020_DEAL_Titè_IPA Desira'!H153+'Sol1_2018_DEAL_ONF_Lutte IC DSD'!H153+'Sol2_2019_DEAL_ONF_Lutte IC'!H153+'€8-xxxx(AAAA-AAAA)'!H153+'€9-xxxx(AAAA-AAAA)'!H153+'€10-xxxx(AAAA-AAAA)'!H153+'€11-xxxx(AAAA-AAAA)'!H153+'€12-xxxx(AAAA-AAAA)'!H153+'€13-xxxx(AAAA-AAAA)'!H153+'€14-xxxx(AAAA-AAAA)'!H153+'€15-xxxx(AAAA-AAAA)'!H153+'€16-xxxx(AAAA-AAAA)'!H153+'€17-xxxx(AAAA-AAAA)'!H153+'€18-xxxx(AAAA-AAAA)'!H153+'€19-xxxx(AAAA-AAAA)'!H153+'€20-xxxx(AAAA-AAAA)'!H153</f>
        <v>40000</v>
      </c>
      <c r="P153" s="256">
        <f>'EnC1_2017-22_DEAL_ONF_Animation'!I153+'EnC2_2018-22_FEDER_ONF_Conserv'!I153+'EnC3_2019-21_OFB-DEAL_ONF_Coli'!I153+'EnC4_2018-20_MTE_ONF_MIGBio'!I153+'EnC5_2020_DEAL_Titè_IPA Desira'!I153+'Sol1_2018_DEAL_ONF_Lutte IC DSD'!I153+'Sol2_2019_DEAL_ONF_Lutte IC'!I153+'€8-xxxx(AAAA-AAAA)'!I153+'€9-xxxx(AAAA-AAAA)'!I153+'€10-xxxx(AAAA-AAAA)'!I153+'€11-xxxx(AAAA-AAAA)'!I153+'€12-xxxx(AAAA-AAAA)'!I153+'€13-xxxx(AAAA-AAAA)'!I153+'€14-xxxx(AAAA-AAAA)'!I153+'€15-xxxx(AAAA-AAAA)'!I153+'€16-xxxx(AAAA-AAAA)'!I153+'€17-xxxx(AAAA-AAAA)'!I153+'€18-xxxx(AAAA-AAAA)'!I153+'€19-xxxx(AAAA-AAAA)'!I153+'€20-xxxx(AAAA-AAAA)'!I153</f>
        <v>8000</v>
      </c>
      <c r="Q153" s="237">
        <f>'EnC1_2017-22_DEAL_ONF_Animation'!J153+'EnC2_2018-22_FEDER_ONF_Conserv'!J153+'EnC3_2019-21_OFB-DEAL_ONF_Coli'!J153+'EnC4_2018-20_MTE_ONF_MIGBio'!J153+'EnC5_2020_DEAL_Titè_IPA Desira'!J153+'Sol1_2018_DEAL_ONF_Lutte IC DSD'!J153+'Sol2_2019_DEAL_ONF_Lutte IC'!J153+'€8-xxxx(AAAA-AAAA)'!J153+'€9-xxxx(AAAA-AAAA)'!J153+'€10-xxxx(AAAA-AAAA)'!J153+'€11-xxxx(AAAA-AAAA)'!J153+'€12-xxxx(AAAA-AAAA)'!J153+'€13-xxxx(AAAA-AAAA)'!J153+'€14-xxxx(AAAA-AAAA)'!J153+'€15-xxxx(AAAA-AAAA)'!J153+'€16-xxxx(AAAA-AAAA)'!J153+'€17-xxxx(AAAA-AAAA)'!J153+'€18-xxxx(AAAA-AAAA)'!J153+'€19-xxxx(AAAA-AAAA)'!J153+'€20-xxxx(AAAA-AAAA)'!J153</f>
        <v>8000</v>
      </c>
      <c r="R153" s="237">
        <f>'EnC1_2017-22_DEAL_ONF_Animation'!K153+'EnC2_2018-22_FEDER_ONF_Conserv'!K153+'EnC3_2019-21_OFB-DEAL_ONF_Coli'!K153+'EnC4_2018-20_MTE_ONF_MIGBio'!K153+'EnC5_2020_DEAL_Titè_IPA Desira'!K153+'Sol1_2018_DEAL_ONF_Lutte IC DSD'!K153+'Sol2_2019_DEAL_ONF_Lutte IC'!K153+'€8-xxxx(AAAA-AAAA)'!K153+'€9-xxxx(AAAA-AAAA)'!K153+'€10-xxxx(AAAA-AAAA)'!K153+'€11-xxxx(AAAA-AAAA)'!K153+'€12-xxxx(AAAA-AAAA)'!K153+'€13-xxxx(AAAA-AAAA)'!K153+'€14-xxxx(AAAA-AAAA)'!K153+'€15-xxxx(AAAA-AAAA)'!K153+'€16-xxxx(AAAA-AAAA)'!K153+'€17-xxxx(AAAA-AAAA)'!K153+'€18-xxxx(AAAA-AAAA)'!K153+'€19-xxxx(AAAA-AAAA)'!K153+'€20-xxxx(AAAA-AAAA)'!K153</f>
        <v>8000</v>
      </c>
      <c r="S153" s="237">
        <f>'EnC1_2017-22_DEAL_ONF_Animation'!L153+'EnC2_2018-22_FEDER_ONF_Conserv'!L153+'EnC3_2019-21_OFB-DEAL_ONF_Coli'!L153+'EnC4_2018-20_MTE_ONF_MIGBio'!L153+'EnC5_2020_DEAL_Titè_IPA Desira'!L153+'Sol1_2018_DEAL_ONF_Lutte IC DSD'!L153+'Sol2_2019_DEAL_ONF_Lutte IC'!L153+'€8-xxxx(AAAA-AAAA)'!L153+'€9-xxxx(AAAA-AAAA)'!L153+'€10-xxxx(AAAA-AAAA)'!L153+'€11-xxxx(AAAA-AAAA)'!L153+'€12-xxxx(AAAA-AAAA)'!L153+'€13-xxxx(AAAA-AAAA)'!L153+'€14-xxxx(AAAA-AAAA)'!L153+'€15-xxxx(AAAA-AAAA)'!L153+'€16-xxxx(AAAA-AAAA)'!L153+'€17-xxxx(AAAA-AAAA)'!L153+'€18-xxxx(AAAA-AAAA)'!L153+'€19-xxxx(AAAA-AAAA)'!L153+'€20-xxxx(AAAA-AAAA)'!L153</f>
        <v>8000</v>
      </c>
      <c r="T153" s="238">
        <f>'EnC1_2017-22_DEAL_ONF_Animation'!M153+'EnC2_2018-22_FEDER_ONF_Conserv'!M153+'EnC3_2019-21_OFB-DEAL_ONF_Coli'!M153+'EnC4_2018-20_MTE_ONF_MIGBio'!M153+'EnC5_2020_DEAL_Titè_IPA Desira'!M153+'Sol1_2018_DEAL_ONF_Lutte IC DSD'!M153+'Sol2_2019_DEAL_ONF_Lutte IC'!M153+'€8-xxxx(AAAA-AAAA)'!M153+'€9-xxxx(AAAA-AAAA)'!M153+'€10-xxxx(AAAA-AAAA)'!M153+'€11-xxxx(AAAA-AAAA)'!M153+'€12-xxxx(AAAA-AAAA)'!M153+'€13-xxxx(AAAA-AAAA)'!M153+'€14-xxxx(AAAA-AAAA)'!M153+'€15-xxxx(AAAA-AAAA)'!M153+'€16-xxxx(AAAA-AAAA)'!M153+'€17-xxxx(AAAA-AAAA)'!M153+'€18-xxxx(AAAA-AAAA)'!M153+'€19-xxxx(AAAA-AAAA)'!M153+'€20-xxxx(AAAA-AAAA)'!M153</f>
        <v>8000</v>
      </c>
      <c r="U153" s="236">
        <f>'EnC1_2017-22_DEAL_ONF_Animation'!N153+'EnC2_2018-22_FEDER_ONF_Conserv'!N153+'EnC3_2019-21_OFB-DEAL_ONF_Coli'!N153+'EnC4_2018-20_MTE_ONF_MIGBio'!N153+'EnC5_2020_DEAL_Titè_IPA Desira'!N153+'Sol1_2018_DEAL_ONF_Lutte IC DSD'!N153+'Sol2_2019_DEAL_ONF_Lutte IC'!N153+'€8-xxxx(AAAA-AAAA)'!N153+'€9-xxxx(AAAA-AAAA)'!N153+'€10-xxxx(AAAA-AAAA)'!N153+'€11-xxxx(AAAA-AAAA)'!N153+'€12-xxxx(AAAA-AAAA)'!N153+'€13-xxxx(AAAA-AAAA)'!N153+'€14-xxxx(AAAA-AAAA)'!N153+'€15-xxxx(AAAA-AAAA)'!N153+'€16-xxxx(AAAA-AAAA)'!N153+'€17-xxxx(AAAA-AAAA)'!N153+'€18-xxxx(AAAA-AAAA)'!N153+'€19-xxxx(AAAA-AAAA)'!N153+'€20-xxxx(AAAA-AAAA)'!N153</f>
        <v>0</v>
      </c>
      <c r="V153" s="256">
        <f>'EnC1_2017-22_DEAL_ONF_Animation'!O153+'EnC2_2018-22_FEDER_ONF_Conserv'!O153+'EnC3_2019-21_OFB-DEAL_ONF_Coli'!O153+'EnC4_2018-20_MTE_ONF_MIGBio'!O153+'EnC5_2020_DEAL_Titè_IPA Desira'!O153+'Sol1_2018_DEAL_ONF_Lutte IC DSD'!O153+'Sol2_2019_DEAL_ONF_Lutte IC'!O153+'€8-xxxx(AAAA-AAAA)'!O153+'€9-xxxx(AAAA-AAAA)'!O153+'€10-xxxx(AAAA-AAAA)'!O153+'€11-xxxx(AAAA-AAAA)'!O153+'€12-xxxx(AAAA-AAAA)'!O153+'€13-xxxx(AAAA-AAAA)'!O153+'€14-xxxx(AAAA-AAAA)'!O153+'€15-xxxx(AAAA-AAAA)'!O153+'€16-xxxx(AAAA-AAAA)'!O153+'€17-xxxx(AAAA-AAAA)'!O153+'€18-xxxx(AAAA-AAAA)'!O153+'€19-xxxx(AAAA-AAAA)'!O153+'€20-xxxx(AAAA-AAAA)'!O153</f>
        <v>0</v>
      </c>
      <c r="W153" s="237">
        <f>'EnC1_2017-22_DEAL_ONF_Animation'!P153+'EnC2_2018-22_FEDER_ONF_Conserv'!P153+'EnC3_2019-21_OFB-DEAL_ONF_Coli'!P153+'EnC4_2018-20_MTE_ONF_MIGBio'!P153+'EnC5_2020_DEAL_Titè_IPA Desira'!P153+'Sol1_2018_DEAL_ONF_Lutte IC DSD'!P153+'Sol2_2019_DEAL_ONF_Lutte IC'!P153+'€8-xxxx(AAAA-AAAA)'!P153+'€9-xxxx(AAAA-AAAA)'!P153+'€10-xxxx(AAAA-AAAA)'!P153+'€11-xxxx(AAAA-AAAA)'!P153+'€12-xxxx(AAAA-AAAA)'!P153+'€13-xxxx(AAAA-AAAA)'!P153+'€14-xxxx(AAAA-AAAA)'!P153+'€15-xxxx(AAAA-AAAA)'!P153+'€16-xxxx(AAAA-AAAA)'!P153+'€17-xxxx(AAAA-AAAA)'!P153+'€18-xxxx(AAAA-AAAA)'!P153+'€19-xxxx(AAAA-AAAA)'!P153+'€20-xxxx(AAAA-AAAA)'!P153</f>
        <v>0</v>
      </c>
      <c r="X153" s="237">
        <f>'EnC1_2017-22_DEAL_ONF_Animation'!Q153+'EnC2_2018-22_FEDER_ONF_Conserv'!Q153+'EnC3_2019-21_OFB-DEAL_ONF_Coli'!Q153+'EnC4_2018-20_MTE_ONF_MIGBio'!Q153+'EnC5_2020_DEAL_Titè_IPA Desira'!Q153+'Sol1_2018_DEAL_ONF_Lutte IC DSD'!Q153+'Sol2_2019_DEAL_ONF_Lutte IC'!Q153+'€8-xxxx(AAAA-AAAA)'!Q153+'€9-xxxx(AAAA-AAAA)'!Q153+'€10-xxxx(AAAA-AAAA)'!Q153+'€11-xxxx(AAAA-AAAA)'!Q153+'€12-xxxx(AAAA-AAAA)'!Q153+'€13-xxxx(AAAA-AAAA)'!Q153+'€14-xxxx(AAAA-AAAA)'!Q153+'€15-xxxx(AAAA-AAAA)'!Q153+'€16-xxxx(AAAA-AAAA)'!Q153+'€17-xxxx(AAAA-AAAA)'!Q153+'€18-xxxx(AAAA-AAAA)'!Q153+'€19-xxxx(AAAA-AAAA)'!Q153+'€20-xxxx(AAAA-AAAA)'!Q153</f>
        <v>0</v>
      </c>
      <c r="Y153" s="237">
        <f>'EnC1_2017-22_DEAL_ONF_Animation'!R153+'EnC2_2018-22_FEDER_ONF_Conserv'!R153+'EnC3_2019-21_OFB-DEAL_ONF_Coli'!R153+'EnC4_2018-20_MTE_ONF_MIGBio'!R153+'EnC5_2020_DEAL_Titè_IPA Desira'!R153+'Sol1_2018_DEAL_ONF_Lutte IC DSD'!R153+'Sol2_2019_DEAL_ONF_Lutte IC'!R153+'€8-xxxx(AAAA-AAAA)'!R153+'€9-xxxx(AAAA-AAAA)'!R153+'€10-xxxx(AAAA-AAAA)'!R153+'€11-xxxx(AAAA-AAAA)'!R153+'€12-xxxx(AAAA-AAAA)'!R153+'€13-xxxx(AAAA-AAAA)'!R153+'€14-xxxx(AAAA-AAAA)'!R153+'€15-xxxx(AAAA-AAAA)'!R153+'€16-xxxx(AAAA-AAAA)'!R153+'€17-xxxx(AAAA-AAAA)'!R153+'€18-xxxx(AAAA-AAAA)'!R153+'€19-xxxx(AAAA-AAAA)'!R153+'€20-xxxx(AAAA-AAAA)'!R153</f>
        <v>0</v>
      </c>
      <c r="Z153" s="239">
        <f>'EnC1_2017-22_DEAL_ONF_Animation'!S153+'EnC2_2018-22_FEDER_ONF_Conserv'!S153+'EnC3_2019-21_OFB-DEAL_ONF_Coli'!S153+'EnC4_2018-20_MTE_ONF_MIGBio'!S153+'EnC5_2020_DEAL_Titè_IPA Desira'!S153+'Sol1_2018_DEAL_ONF_Lutte IC DSD'!S153+'Sol2_2019_DEAL_ONF_Lutte IC'!S153+'€8-xxxx(AAAA-AAAA)'!S153+'€9-xxxx(AAAA-AAAA)'!S153+'€10-xxxx(AAAA-AAAA)'!S153+'€11-xxxx(AAAA-AAAA)'!S153+'€12-xxxx(AAAA-AAAA)'!S153+'€13-xxxx(AAAA-AAAA)'!S153+'€14-xxxx(AAAA-AAAA)'!S153+'€15-xxxx(AAAA-AAAA)'!S153+'€16-xxxx(AAAA-AAAA)'!S153+'€17-xxxx(AAAA-AAAA)'!S153+'€18-xxxx(AAAA-AAAA)'!S153+'€19-xxxx(AAAA-AAAA)'!S153+'€20-xxxx(AAAA-AAAA)'!S153</f>
        <v>0</v>
      </c>
      <c r="AA153" s="693">
        <f>'EnC1_2017-22_DEAL_ONF_Animation'!T153+'EnC2_2018-22_FEDER_ONF_Conserv'!T153+'EnC3_2019-21_OFB-DEAL_ONF_Coli'!T153+'EnC4_2018-20_MTE_ONF_MIGBio'!T153+'EnC5_2020_DEAL_Titè_IPA Desira'!T153+'Sol1_2018_DEAL_ONF_Lutte IC DSD'!T153+'Sol2_2019_DEAL_ONF_Lutte IC'!T153+'€8-xxxx(AAAA-AAAA)'!T153+'€9-xxxx(AAAA-AAAA)'!T153+'€10-xxxx(AAAA-AAAA)'!T153+'€11-xxxx(AAAA-AAAA)'!T153+'€12-xxxx(AAAA-AAAA)'!T153+'€13-xxxx(AAAA-AAAA)'!T153+'€14-xxxx(AAAA-AAAA)'!T153+'€15-xxxx(AAAA-AAAA)'!T153+'€16-xxxx(AAAA-AAAA)'!T153+'€17-xxxx(AAAA-AAAA)'!T153+'€18-xxxx(AAAA-AAAA)'!T153+'€19-xxxx(AAAA-AAAA)'!T153+'€20-xxxx(AAAA-AAAA)'!T153</f>
        <v>-40000</v>
      </c>
      <c r="AB153" s="711">
        <f>'EnC1_2017-22_DEAL_ONF_Animation'!U153+'EnC2_2018-22_FEDER_ONF_Conserv'!U153+'EnC3_2019-21_OFB-DEAL_ONF_Coli'!U153+'EnC4_2018-20_MTE_ONF_MIGBio'!U153+'EnC5_2020_DEAL_Titè_IPA Desira'!U153+'Sol1_2018_DEAL_ONF_Lutte IC DSD'!U153+'Sol2_2019_DEAL_ONF_Lutte IC'!U153+'€8-xxxx(AAAA-AAAA)'!U153+'€9-xxxx(AAAA-AAAA)'!U153+'€10-xxxx(AAAA-AAAA)'!U153+'€11-xxxx(AAAA-AAAA)'!U153+'€12-xxxx(AAAA-AAAA)'!U153+'€13-xxxx(AAAA-AAAA)'!U153+'€14-xxxx(AAAA-AAAA)'!U153+'€15-xxxx(AAAA-AAAA)'!U153+'€16-xxxx(AAAA-AAAA)'!U153+'€17-xxxx(AAAA-AAAA)'!U153+'€18-xxxx(AAAA-AAAA)'!U153+'€19-xxxx(AAAA-AAAA)'!U153+'€20-xxxx(AAAA-AAAA)'!U153</f>
        <v>-8000</v>
      </c>
      <c r="AC153" s="694">
        <f>'EnC1_2017-22_DEAL_ONF_Animation'!V153+'EnC2_2018-22_FEDER_ONF_Conserv'!V153+'EnC3_2019-21_OFB-DEAL_ONF_Coli'!V153+'EnC4_2018-20_MTE_ONF_MIGBio'!V153+'EnC5_2020_DEAL_Titè_IPA Desira'!V153+'Sol1_2018_DEAL_ONF_Lutte IC DSD'!V153+'Sol2_2019_DEAL_ONF_Lutte IC'!V153+'€8-xxxx(AAAA-AAAA)'!V153+'€9-xxxx(AAAA-AAAA)'!V153+'€10-xxxx(AAAA-AAAA)'!V153+'€11-xxxx(AAAA-AAAA)'!V153+'€12-xxxx(AAAA-AAAA)'!V153+'€13-xxxx(AAAA-AAAA)'!V153+'€14-xxxx(AAAA-AAAA)'!V153+'€15-xxxx(AAAA-AAAA)'!V153+'€16-xxxx(AAAA-AAAA)'!V153+'€17-xxxx(AAAA-AAAA)'!V153+'€18-xxxx(AAAA-AAAA)'!V153+'€19-xxxx(AAAA-AAAA)'!V153+'€20-xxxx(AAAA-AAAA)'!V153</f>
        <v>-8000</v>
      </c>
      <c r="AD153" s="694">
        <f>'EnC1_2017-22_DEAL_ONF_Animation'!W153+'EnC2_2018-22_FEDER_ONF_Conserv'!W153+'EnC3_2019-21_OFB-DEAL_ONF_Coli'!W153+'EnC4_2018-20_MTE_ONF_MIGBio'!W153+'EnC5_2020_DEAL_Titè_IPA Desira'!W153+'Sol1_2018_DEAL_ONF_Lutte IC DSD'!W153+'Sol2_2019_DEAL_ONF_Lutte IC'!W153+'€8-xxxx(AAAA-AAAA)'!W153+'€9-xxxx(AAAA-AAAA)'!W153+'€10-xxxx(AAAA-AAAA)'!W153+'€11-xxxx(AAAA-AAAA)'!W153+'€12-xxxx(AAAA-AAAA)'!W153+'€13-xxxx(AAAA-AAAA)'!W153+'€14-xxxx(AAAA-AAAA)'!W153+'€15-xxxx(AAAA-AAAA)'!W153+'€16-xxxx(AAAA-AAAA)'!W153+'€17-xxxx(AAAA-AAAA)'!W153+'€18-xxxx(AAAA-AAAA)'!W153+'€19-xxxx(AAAA-AAAA)'!W153+'€20-xxxx(AAAA-AAAA)'!W153</f>
        <v>-8000</v>
      </c>
      <c r="AE153" s="694">
        <f>'EnC1_2017-22_DEAL_ONF_Animation'!X153+'EnC2_2018-22_FEDER_ONF_Conserv'!X153+'EnC3_2019-21_OFB-DEAL_ONF_Coli'!X153+'EnC4_2018-20_MTE_ONF_MIGBio'!X153+'EnC5_2020_DEAL_Titè_IPA Desira'!X153+'Sol1_2018_DEAL_ONF_Lutte IC DSD'!X153+'Sol2_2019_DEAL_ONF_Lutte IC'!X153+'€8-xxxx(AAAA-AAAA)'!X153+'€9-xxxx(AAAA-AAAA)'!X153+'€10-xxxx(AAAA-AAAA)'!X153+'€11-xxxx(AAAA-AAAA)'!X153+'€12-xxxx(AAAA-AAAA)'!X153+'€13-xxxx(AAAA-AAAA)'!X153+'€14-xxxx(AAAA-AAAA)'!X153+'€15-xxxx(AAAA-AAAA)'!X153+'€16-xxxx(AAAA-AAAA)'!X153+'€17-xxxx(AAAA-AAAA)'!X153+'€18-xxxx(AAAA-AAAA)'!X153+'€19-xxxx(AAAA-AAAA)'!X153+'€20-xxxx(AAAA-AAAA)'!X153</f>
        <v>-8000</v>
      </c>
      <c r="AF153" s="695">
        <f>'EnC1_2017-22_DEAL_ONF_Animation'!Y153+'EnC2_2018-22_FEDER_ONF_Conserv'!Y153+'EnC3_2019-21_OFB-DEAL_ONF_Coli'!Y153+'EnC4_2018-20_MTE_ONF_MIGBio'!Y153+'EnC5_2020_DEAL_Titè_IPA Desira'!Y153+'Sol1_2018_DEAL_ONF_Lutte IC DSD'!Y153+'Sol2_2019_DEAL_ONF_Lutte IC'!Y153+'€8-xxxx(AAAA-AAAA)'!Y153+'€9-xxxx(AAAA-AAAA)'!Y153+'€10-xxxx(AAAA-AAAA)'!Y153+'€11-xxxx(AAAA-AAAA)'!Y153+'€12-xxxx(AAAA-AAAA)'!Y153+'€13-xxxx(AAAA-AAAA)'!Y153+'€14-xxxx(AAAA-AAAA)'!Y153+'€15-xxxx(AAAA-AAAA)'!Y153+'€16-xxxx(AAAA-AAAA)'!Y153+'€17-xxxx(AAAA-AAAA)'!Y153+'€18-xxxx(AAAA-AAAA)'!Y153+'€19-xxxx(AAAA-AAAA)'!Y153+'€20-xxxx(AAAA-AAAA)'!Y153</f>
        <v>-8000</v>
      </c>
      <c r="AG153" s="696">
        <f t="shared" si="103"/>
        <v>40000</v>
      </c>
      <c r="AH153" s="712">
        <f t="shared" si="104"/>
        <v>8000</v>
      </c>
      <c r="AI153" s="646">
        <f t="shared" si="105"/>
        <v>8000</v>
      </c>
      <c r="AJ153" s="646">
        <f t="shared" si="106"/>
        <v>8000</v>
      </c>
      <c r="AK153" s="646">
        <f t="shared" si="107"/>
        <v>8000</v>
      </c>
      <c r="AL153" s="647">
        <f t="shared" si="108"/>
        <v>8000</v>
      </c>
      <c r="AM153" s="697">
        <f t="shared" si="109"/>
        <v>0</v>
      </c>
      <c r="AN153" s="687">
        <f t="shared" si="110"/>
        <v>0</v>
      </c>
      <c r="AO153" s="646">
        <f t="shared" si="111"/>
        <v>0</v>
      </c>
      <c r="AP153" s="646">
        <f t="shared" si="112"/>
        <v>0</v>
      </c>
      <c r="AQ153" s="646">
        <f t="shared" si="113"/>
        <v>0</v>
      </c>
      <c r="AR153" s="648">
        <f t="shared" si="114"/>
        <v>0</v>
      </c>
      <c r="AS153" s="270"/>
      <c r="AT153" s="28"/>
      <c r="AU153" s="28"/>
    </row>
    <row r="154" spans="1:47" s="38" customFormat="1" ht="14" customHeight="1">
      <c r="A154" s="14"/>
      <c r="B154" s="1116"/>
      <c r="C154" s="1107" t="s">
        <v>126</v>
      </c>
      <c r="D154" s="1108"/>
      <c r="E154" s="1108"/>
      <c r="F154" s="1113">
        <v>2</v>
      </c>
      <c r="G154" s="517" t="s">
        <v>106</v>
      </c>
      <c r="H154" s="850">
        <f>H142+H145+H148+H151</f>
        <v>36250</v>
      </c>
      <c r="I154" s="115">
        <f t="shared" ref="I154:M154" si="123">I142+I145+I148+I151</f>
        <v>2500</v>
      </c>
      <c r="J154" s="102">
        <f t="shared" si="123"/>
        <v>2500</v>
      </c>
      <c r="K154" s="102">
        <f t="shared" si="123"/>
        <v>2500</v>
      </c>
      <c r="L154" s="102">
        <f t="shared" si="123"/>
        <v>22500</v>
      </c>
      <c r="M154" s="504">
        <f t="shared" si="123"/>
        <v>2500</v>
      </c>
      <c r="N154" s="517" t="s">
        <v>106</v>
      </c>
      <c r="O154" s="100">
        <f>'EnC1_2017-22_DEAL_ONF_Animation'!H154+'EnC2_2018-22_FEDER_ONF_Conserv'!H154+'EnC3_2019-21_OFB-DEAL_ONF_Coli'!H154+'EnC4_2018-20_MTE_ONF_MIGBio'!H154+'EnC5_2020_DEAL_Titè_IPA Desira'!H154+'Sol1_2018_DEAL_ONF_Lutte IC DSD'!H154+'Sol2_2019_DEAL_ONF_Lutte IC'!H154+'€8-xxxx(AAAA-AAAA)'!H154+'€9-xxxx(AAAA-AAAA)'!H154+'€10-xxxx(AAAA-AAAA)'!H154+'€11-xxxx(AAAA-AAAA)'!H154+'€12-xxxx(AAAA-AAAA)'!H154+'€13-xxxx(AAAA-AAAA)'!H154+'€14-xxxx(AAAA-AAAA)'!H154+'€15-xxxx(AAAA-AAAA)'!H154+'€16-xxxx(AAAA-AAAA)'!H154+'€17-xxxx(AAAA-AAAA)'!H154+'€18-xxxx(AAAA-AAAA)'!H154+'€19-xxxx(AAAA-AAAA)'!H154+'€20-xxxx(AAAA-AAAA)'!H154</f>
        <v>45000</v>
      </c>
      <c r="P154" s="101">
        <f>'EnC1_2017-22_DEAL_ONF_Animation'!I154+'EnC2_2018-22_FEDER_ONF_Conserv'!I154+'EnC3_2019-21_OFB-DEAL_ONF_Coli'!I154+'EnC4_2018-20_MTE_ONF_MIGBio'!I154+'EnC5_2020_DEAL_Titè_IPA Desira'!I154+'Sol1_2018_DEAL_ONF_Lutte IC DSD'!I154+'Sol2_2019_DEAL_ONF_Lutte IC'!I154+'€8-xxxx(AAAA-AAAA)'!I154+'€9-xxxx(AAAA-AAAA)'!I154+'€10-xxxx(AAAA-AAAA)'!I154+'€11-xxxx(AAAA-AAAA)'!I154+'€12-xxxx(AAAA-AAAA)'!I154+'€13-xxxx(AAAA-AAAA)'!I154+'€14-xxxx(AAAA-AAAA)'!I154+'€15-xxxx(AAAA-AAAA)'!I154+'€16-xxxx(AAAA-AAAA)'!I154+'€17-xxxx(AAAA-AAAA)'!I154+'€18-xxxx(AAAA-AAAA)'!I154+'€19-xxxx(AAAA-AAAA)'!I154+'€20-xxxx(AAAA-AAAA)'!I154</f>
        <v>9000</v>
      </c>
      <c r="Q154" s="102">
        <f>'EnC1_2017-22_DEAL_ONF_Animation'!J154+'EnC2_2018-22_FEDER_ONF_Conserv'!J154+'EnC3_2019-21_OFB-DEAL_ONF_Coli'!J154+'EnC4_2018-20_MTE_ONF_MIGBio'!J154+'EnC5_2020_DEAL_Titè_IPA Desira'!J154+'Sol1_2018_DEAL_ONF_Lutte IC DSD'!J154+'Sol2_2019_DEAL_ONF_Lutte IC'!J154+'€8-xxxx(AAAA-AAAA)'!J154+'€9-xxxx(AAAA-AAAA)'!J154+'€10-xxxx(AAAA-AAAA)'!J154+'€11-xxxx(AAAA-AAAA)'!J154+'€12-xxxx(AAAA-AAAA)'!J154+'€13-xxxx(AAAA-AAAA)'!J154+'€14-xxxx(AAAA-AAAA)'!J154+'€15-xxxx(AAAA-AAAA)'!J154+'€16-xxxx(AAAA-AAAA)'!J154+'€17-xxxx(AAAA-AAAA)'!J154+'€18-xxxx(AAAA-AAAA)'!J154+'€19-xxxx(AAAA-AAAA)'!J154+'€20-xxxx(AAAA-AAAA)'!J154</f>
        <v>9000</v>
      </c>
      <c r="R154" s="102">
        <f>'EnC1_2017-22_DEAL_ONF_Animation'!K154+'EnC2_2018-22_FEDER_ONF_Conserv'!K154+'EnC3_2019-21_OFB-DEAL_ONF_Coli'!K154+'EnC4_2018-20_MTE_ONF_MIGBio'!K154+'EnC5_2020_DEAL_Titè_IPA Desira'!K154+'Sol1_2018_DEAL_ONF_Lutte IC DSD'!K154+'Sol2_2019_DEAL_ONF_Lutte IC'!K154+'€8-xxxx(AAAA-AAAA)'!K154+'€9-xxxx(AAAA-AAAA)'!K154+'€10-xxxx(AAAA-AAAA)'!K154+'€11-xxxx(AAAA-AAAA)'!K154+'€12-xxxx(AAAA-AAAA)'!K154+'€13-xxxx(AAAA-AAAA)'!K154+'€14-xxxx(AAAA-AAAA)'!K154+'€15-xxxx(AAAA-AAAA)'!K154+'€16-xxxx(AAAA-AAAA)'!K154+'€17-xxxx(AAAA-AAAA)'!K154+'€18-xxxx(AAAA-AAAA)'!K154+'€19-xxxx(AAAA-AAAA)'!K154+'€20-xxxx(AAAA-AAAA)'!K154</f>
        <v>9000</v>
      </c>
      <c r="S154" s="102">
        <f>'EnC1_2017-22_DEAL_ONF_Animation'!L154+'EnC2_2018-22_FEDER_ONF_Conserv'!L154+'EnC3_2019-21_OFB-DEAL_ONF_Coli'!L154+'EnC4_2018-20_MTE_ONF_MIGBio'!L154+'EnC5_2020_DEAL_Titè_IPA Desira'!L154+'Sol1_2018_DEAL_ONF_Lutte IC DSD'!L154+'Sol2_2019_DEAL_ONF_Lutte IC'!L154+'€8-xxxx(AAAA-AAAA)'!L154+'€9-xxxx(AAAA-AAAA)'!L154+'€10-xxxx(AAAA-AAAA)'!L154+'€11-xxxx(AAAA-AAAA)'!L154+'€12-xxxx(AAAA-AAAA)'!L154+'€13-xxxx(AAAA-AAAA)'!L154+'€14-xxxx(AAAA-AAAA)'!L154+'€15-xxxx(AAAA-AAAA)'!L154+'€16-xxxx(AAAA-AAAA)'!L154+'€17-xxxx(AAAA-AAAA)'!L154+'€18-xxxx(AAAA-AAAA)'!L154+'€19-xxxx(AAAA-AAAA)'!L154+'€20-xxxx(AAAA-AAAA)'!L154</f>
        <v>9000</v>
      </c>
      <c r="T154" s="103">
        <f>'EnC1_2017-22_DEAL_ONF_Animation'!M154+'EnC2_2018-22_FEDER_ONF_Conserv'!M154+'EnC3_2019-21_OFB-DEAL_ONF_Coli'!M154+'EnC4_2018-20_MTE_ONF_MIGBio'!M154+'EnC5_2020_DEAL_Titè_IPA Desira'!M154+'Sol1_2018_DEAL_ONF_Lutte IC DSD'!M154+'Sol2_2019_DEAL_ONF_Lutte IC'!M154+'€8-xxxx(AAAA-AAAA)'!M154+'€9-xxxx(AAAA-AAAA)'!M154+'€10-xxxx(AAAA-AAAA)'!M154+'€11-xxxx(AAAA-AAAA)'!M154+'€12-xxxx(AAAA-AAAA)'!M154+'€13-xxxx(AAAA-AAAA)'!M154+'€14-xxxx(AAAA-AAAA)'!M154+'€15-xxxx(AAAA-AAAA)'!M154+'€16-xxxx(AAAA-AAAA)'!M154+'€17-xxxx(AAAA-AAAA)'!M154+'€18-xxxx(AAAA-AAAA)'!M154+'€19-xxxx(AAAA-AAAA)'!M154+'€20-xxxx(AAAA-AAAA)'!M154</f>
        <v>9000</v>
      </c>
      <c r="U154" s="100">
        <f>'EnC1_2017-22_DEAL_ONF_Animation'!N154+'EnC2_2018-22_FEDER_ONF_Conserv'!N154+'EnC3_2019-21_OFB-DEAL_ONF_Coli'!N154+'EnC4_2018-20_MTE_ONF_MIGBio'!N154+'EnC5_2020_DEAL_Titè_IPA Desira'!N154+'Sol1_2018_DEAL_ONF_Lutte IC DSD'!N154+'Sol2_2019_DEAL_ONF_Lutte IC'!N154+'€8-xxxx(AAAA-AAAA)'!N154+'€9-xxxx(AAAA-AAAA)'!N154+'€10-xxxx(AAAA-AAAA)'!N154+'€11-xxxx(AAAA-AAAA)'!N154+'€12-xxxx(AAAA-AAAA)'!N154+'€13-xxxx(AAAA-AAAA)'!N154+'€14-xxxx(AAAA-AAAA)'!N154+'€15-xxxx(AAAA-AAAA)'!N154+'€16-xxxx(AAAA-AAAA)'!N154+'€17-xxxx(AAAA-AAAA)'!N154+'€18-xxxx(AAAA-AAAA)'!N154+'€19-xxxx(AAAA-AAAA)'!N154+'€20-xxxx(AAAA-AAAA)'!N154</f>
        <v>0</v>
      </c>
      <c r="V154" s="101">
        <f>'EnC1_2017-22_DEAL_ONF_Animation'!O154+'EnC2_2018-22_FEDER_ONF_Conserv'!O154+'EnC3_2019-21_OFB-DEAL_ONF_Coli'!O154+'EnC4_2018-20_MTE_ONF_MIGBio'!O154+'EnC5_2020_DEAL_Titè_IPA Desira'!O154+'Sol1_2018_DEAL_ONF_Lutte IC DSD'!O154+'Sol2_2019_DEAL_ONF_Lutte IC'!O154+'€8-xxxx(AAAA-AAAA)'!O154+'€9-xxxx(AAAA-AAAA)'!O154+'€10-xxxx(AAAA-AAAA)'!O154+'€11-xxxx(AAAA-AAAA)'!O154+'€12-xxxx(AAAA-AAAA)'!O154+'€13-xxxx(AAAA-AAAA)'!O154+'€14-xxxx(AAAA-AAAA)'!O154+'€15-xxxx(AAAA-AAAA)'!O154+'€16-xxxx(AAAA-AAAA)'!O154+'€17-xxxx(AAAA-AAAA)'!O154+'€18-xxxx(AAAA-AAAA)'!O154+'€19-xxxx(AAAA-AAAA)'!O154+'€20-xxxx(AAAA-AAAA)'!O154</f>
        <v>0</v>
      </c>
      <c r="W154" s="102">
        <f>'EnC1_2017-22_DEAL_ONF_Animation'!P154+'EnC2_2018-22_FEDER_ONF_Conserv'!P154+'EnC3_2019-21_OFB-DEAL_ONF_Coli'!P154+'EnC4_2018-20_MTE_ONF_MIGBio'!P154+'EnC5_2020_DEAL_Titè_IPA Desira'!P154+'Sol1_2018_DEAL_ONF_Lutte IC DSD'!P154+'Sol2_2019_DEAL_ONF_Lutte IC'!P154+'€8-xxxx(AAAA-AAAA)'!P154+'€9-xxxx(AAAA-AAAA)'!P154+'€10-xxxx(AAAA-AAAA)'!P154+'€11-xxxx(AAAA-AAAA)'!P154+'€12-xxxx(AAAA-AAAA)'!P154+'€13-xxxx(AAAA-AAAA)'!P154+'€14-xxxx(AAAA-AAAA)'!P154+'€15-xxxx(AAAA-AAAA)'!P154+'€16-xxxx(AAAA-AAAA)'!P154+'€17-xxxx(AAAA-AAAA)'!P154+'€18-xxxx(AAAA-AAAA)'!P154+'€19-xxxx(AAAA-AAAA)'!P154+'€20-xxxx(AAAA-AAAA)'!P154</f>
        <v>0</v>
      </c>
      <c r="X154" s="102">
        <f>'EnC1_2017-22_DEAL_ONF_Animation'!Q154+'EnC2_2018-22_FEDER_ONF_Conserv'!Q154+'EnC3_2019-21_OFB-DEAL_ONF_Coli'!Q154+'EnC4_2018-20_MTE_ONF_MIGBio'!Q154+'EnC5_2020_DEAL_Titè_IPA Desira'!Q154+'Sol1_2018_DEAL_ONF_Lutte IC DSD'!Q154+'Sol2_2019_DEAL_ONF_Lutte IC'!Q154+'€8-xxxx(AAAA-AAAA)'!Q154+'€9-xxxx(AAAA-AAAA)'!Q154+'€10-xxxx(AAAA-AAAA)'!Q154+'€11-xxxx(AAAA-AAAA)'!Q154+'€12-xxxx(AAAA-AAAA)'!Q154+'€13-xxxx(AAAA-AAAA)'!Q154+'€14-xxxx(AAAA-AAAA)'!Q154+'€15-xxxx(AAAA-AAAA)'!Q154+'€16-xxxx(AAAA-AAAA)'!Q154+'€17-xxxx(AAAA-AAAA)'!Q154+'€18-xxxx(AAAA-AAAA)'!Q154+'€19-xxxx(AAAA-AAAA)'!Q154+'€20-xxxx(AAAA-AAAA)'!Q154</f>
        <v>0</v>
      </c>
      <c r="Y154" s="102">
        <f>'EnC1_2017-22_DEAL_ONF_Animation'!R154+'EnC2_2018-22_FEDER_ONF_Conserv'!R154+'EnC3_2019-21_OFB-DEAL_ONF_Coli'!R154+'EnC4_2018-20_MTE_ONF_MIGBio'!R154+'EnC5_2020_DEAL_Titè_IPA Desira'!R154+'Sol1_2018_DEAL_ONF_Lutte IC DSD'!R154+'Sol2_2019_DEAL_ONF_Lutte IC'!R154+'€8-xxxx(AAAA-AAAA)'!R154+'€9-xxxx(AAAA-AAAA)'!R154+'€10-xxxx(AAAA-AAAA)'!R154+'€11-xxxx(AAAA-AAAA)'!R154+'€12-xxxx(AAAA-AAAA)'!R154+'€13-xxxx(AAAA-AAAA)'!R154+'€14-xxxx(AAAA-AAAA)'!R154+'€15-xxxx(AAAA-AAAA)'!R154+'€16-xxxx(AAAA-AAAA)'!R154+'€17-xxxx(AAAA-AAAA)'!R154+'€18-xxxx(AAAA-AAAA)'!R154+'€19-xxxx(AAAA-AAAA)'!R154+'€20-xxxx(AAAA-AAAA)'!R154</f>
        <v>0</v>
      </c>
      <c r="Z154" s="104">
        <f>'EnC1_2017-22_DEAL_ONF_Animation'!S154+'EnC2_2018-22_FEDER_ONF_Conserv'!S154+'EnC3_2019-21_OFB-DEAL_ONF_Coli'!S154+'EnC4_2018-20_MTE_ONF_MIGBio'!S154+'EnC5_2020_DEAL_Titè_IPA Desira'!S154+'Sol1_2018_DEAL_ONF_Lutte IC DSD'!S154+'Sol2_2019_DEAL_ONF_Lutte IC'!S154+'€8-xxxx(AAAA-AAAA)'!S154+'€9-xxxx(AAAA-AAAA)'!S154+'€10-xxxx(AAAA-AAAA)'!S154+'€11-xxxx(AAAA-AAAA)'!S154+'€12-xxxx(AAAA-AAAA)'!S154+'€13-xxxx(AAAA-AAAA)'!S154+'€14-xxxx(AAAA-AAAA)'!S154+'€15-xxxx(AAAA-AAAA)'!S154+'€16-xxxx(AAAA-AAAA)'!S154+'€17-xxxx(AAAA-AAAA)'!S154+'€18-xxxx(AAAA-AAAA)'!S154+'€19-xxxx(AAAA-AAAA)'!S154+'€20-xxxx(AAAA-AAAA)'!S154</f>
        <v>0</v>
      </c>
      <c r="AA154" s="655">
        <f>'EnC1_2017-22_DEAL_ONF_Animation'!T154+'EnC2_2018-22_FEDER_ONF_Conserv'!T154+'EnC3_2019-21_OFB-DEAL_ONF_Coli'!T154+'EnC4_2018-20_MTE_ONF_MIGBio'!T154+'EnC5_2020_DEAL_Titè_IPA Desira'!T154+'Sol1_2018_DEAL_ONF_Lutte IC DSD'!T154+'Sol2_2019_DEAL_ONF_Lutte IC'!T154+'€8-xxxx(AAAA-AAAA)'!T154+'€9-xxxx(AAAA-AAAA)'!T154+'€10-xxxx(AAAA-AAAA)'!T154+'€11-xxxx(AAAA-AAAA)'!T154+'€12-xxxx(AAAA-AAAA)'!T154+'€13-xxxx(AAAA-AAAA)'!T154+'€14-xxxx(AAAA-AAAA)'!T154+'€15-xxxx(AAAA-AAAA)'!T154+'€16-xxxx(AAAA-AAAA)'!T154+'€17-xxxx(AAAA-AAAA)'!T154+'€18-xxxx(AAAA-AAAA)'!T154+'€19-xxxx(AAAA-AAAA)'!T154+'€20-xxxx(AAAA-AAAA)'!T154</f>
        <v>-45000</v>
      </c>
      <c r="AB154" s="656">
        <f>'EnC1_2017-22_DEAL_ONF_Animation'!U154+'EnC2_2018-22_FEDER_ONF_Conserv'!U154+'EnC3_2019-21_OFB-DEAL_ONF_Coli'!U154+'EnC4_2018-20_MTE_ONF_MIGBio'!U154+'EnC5_2020_DEAL_Titè_IPA Desira'!U154+'Sol1_2018_DEAL_ONF_Lutte IC DSD'!U154+'Sol2_2019_DEAL_ONF_Lutte IC'!U154+'€8-xxxx(AAAA-AAAA)'!U154+'€9-xxxx(AAAA-AAAA)'!U154+'€10-xxxx(AAAA-AAAA)'!U154+'€11-xxxx(AAAA-AAAA)'!U154+'€12-xxxx(AAAA-AAAA)'!U154+'€13-xxxx(AAAA-AAAA)'!U154+'€14-xxxx(AAAA-AAAA)'!U154+'€15-xxxx(AAAA-AAAA)'!U154+'€16-xxxx(AAAA-AAAA)'!U154+'€17-xxxx(AAAA-AAAA)'!U154+'€18-xxxx(AAAA-AAAA)'!U154+'€19-xxxx(AAAA-AAAA)'!U154+'€20-xxxx(AAAA-AAAA)'!U154</f>
        <v>-9000</v>
      </c>
      <c r="AC154" s="657">
        <f>'EnC1_2017-22_DEAL_ONF_Animation'!V154+'EnC2_2018-22_FEDER_ONF_Conserv'!V154+'EnC3_2019-21_OFB-DEAL_ONF_Coli'!V154+'EnC4_2018-20_MTE_ONF_MIGBio'!V154+'EnC5_2020_DEAL_Titè_IPA Desira'!V154+'Sol1_2018_DEAL_ONF_Lutte IC DSD'!V154+'Sol2_2019_DEAL_ONF_Lutte IC'!V154+'€8-xxxx(AAAA-AAAA)'!V154+'€9-xxxx(AAAA-AAAA)'!V154+'€10-xxxx(AAAA-AAAA)'!V154+'€11-xxxx(AAAA-AAAA)'!V154+'€12-xxxx(AAAA-AAAA)'!V154+'€13-xxxx(AAAA-AAAA)'!V154+'€14-xxxx(AAAA-AAAA)'!V154+'€15-xxxx(AAAA-AAAA)'!V154+'€16-xxxx(AAAA-AAAA)'!V154+'€17-xxxx(AAAA-AAAA)'!V154+'€18-xxxx(AAAA-AAAA)'!V154+'€19-xxxx(AAAA-AAAA)'!V154+'€20-xxxx(AAAA-AAAA)'!V154</f>
        <v>-9000</v>
      </c>
      <c r="AD154" s="657">
        <f>'EnC1_2017-22_DEAL_ONF_Animation'!W154+'EnC2_2018-22_FEDER_ONF_Conserv'!W154+'EnC3_2019-21_OFB-DEAL_ONF_Coli'!W154+'EnC4_2018-20_MTE_ONF_MIGBio'!W154+'EnC5_2020_DEAL_Titè_IPA Desira'!W154+'Sol1_2018_DEAL_ONF_Lutte IC DSD'!W154+'Sol2_2019_DEAL_ONF_Lutte IC'!W154+'€8-xxxx(AAAA-AAAA)'!W154+'€9-xxxx(AAAA-AAAA)'!W154+'€10-xxxx(AAAA-AAAA)'!W154+'€11-xxxx(AAAA-AAAA)'!W154+'€12-xxxx(AAAA-AAAA)'!W154+'€13-xxxx(AAAA-AAAA)'!W154+'€14-xxxx(AAAA-AAAA)'!W154+'€15-xxxx(AAAA-AAAA)'!W154+'€16-xxxx(AAAA-AAAA)'!W154+'€17-xxxx(AAAA-AAAA)'!W154+'€18-xxxx(AAAA-AAAA)'!W154+'€19-xxxx(AAAA-AAAA)'!W154+'€20-xxxx(AAAA-AAAA)'!W154</f>
        <v>-9000</v>
      </c>
      <c r="AE154" s="657">
        <f>'EnC1_2017-22_DEAL_ONF_Animation'!X154+'EnC2_2018-22_FEDER_ONF_Conserv'!X154+'EnC3_2019-21_OFB-DEAL_ONF_Coli'!X154+'EnC4_2018-20_MTE_ONF_MIGBio'!X154+'EnC5_2020_DEAL_Titè_IPA Desira'!X154+'Sol1_2018_DEAL_ONF_Lutte IC DSD'!X154+'Sol2_2019_DEAL_ONF_Lutte IC'!X154+'€8-xxxx(AAAA-AAAA)'!X154+'€9-xxxx(AAAA-AAAA)'!X154+'€10-xxxx(AAAA-AAAA)'!X154+'€11-xxxx(AAAA-AAAA)'!X154+'€12-xxxx(AAAA-AAAA)'!X154+'€13-xxxx(AAAA-AAAA)'!X154+'€14-xxxx(AAAA-AAAA)'!X154+'€15-xxxx(AAAA-AAAA)'!X154+'€16-xxxx(AAAA-AAAA)'!X154+'€17-xxxx(AAAA-AAAA)'!X154+'€18-xxxx(AAAA-AAAA)'!X154+'€19-xxxx(AAAA-AAAA)'!X154+'€20-xxxx(AAAA-AAAA)'!X154</f>
        <v>-9000</v>
      </c>
      <c r="AF154" s="658">
        <f>'EnC1_2017-22_DEAL_ONF_Animation'!Y154+'EnC2_2018-22_FEDER_ONF_Conserv'!Y154+'EnC3_2019-21_OFB-DEAL_ONF_Coli'!Y154+'EnC4_2018-20_MTE_ONF_MIGBio'!Y154+'EnC5_2020_DEAL_Titè_IPA Desira'!Y154+'Sol1_2018_DEAL_ONF_Lutte IC DSD'!Y154+'Sol2_2019_DEAL_ONF_Lutte IC'!Y154+'€8-xxxx(AAAA-AAAA)'!Y154+'€9-xxxx(AAAA-AAAA)'!Y154+'€10-xxxx(AAAA-AAAA)'!Y154+'€11-xxxx(AAAA-AAAA)'!Y154+'€12-xxxx(AAAA-AAAA)'!Y154+'€13-xxxx(AAAA-AAAA)'!Y154+'€14-xxxx(AAAA-AAAA)'!Y154+'€15-xxxx(AAAA-AAAA)'!Y154+'€16-xxxx(AAAA-AAAA)'!Y154+'€17-xxxx(AAAA-AAAA)'!Y154+'€18-xxxx(AAAA-AAAA)'!Y154+'€19-xxxx(AAAA-AAAA)'!Y154+'€20-xxxx(AAAA-AAAA)'!Y154</f>
        <v>-9000</v>
      </c>
      <c r="AG154" s="659">
        <f t="shared" si="103"/>
        <v>8750</v>
      </c>
      <c r="AH154" s="656">
        <f t="shared" si="104"/>
        <v>6500</v>
      </c>
      <c r="AI154" s="657">
        <f t="shared" si="105"/>
        <v>6500</v>
      </c>
      <c r="AJ154" s="657">
        <f t="shared" si="106"/>
        <v>6500</v>
      </c>
      <c r="AK154" s="657">
        <f t="shared" si="107"/>
        <v>-13500</v>
      </c>
      <c r="AL154" s="660">
        <f t="shared" si="108"/>
        <v>6500</v>
      </c>
      <c r="AM154" s="655">
        <f t="shared" si="109"/>
        <v>-36250</v>
      </c>
      <c r="AN154" s="656">
        <f t="shared" si="110"/>
        <v>-2500</v>
      </c>
      <c r="AO154" s="657">
        <f t="shared" si="111"/>
        <v>-2500</v>
      </c>
      <c r="AP154" s="657">
        <f t="shared" si="112"/>
        <v>-2500</v>
      </c>
      <c r="AQ154" s="657">
        <f t="shared" si="113"/>
        <v>-22500</v>
      </c>
      <c r="AR154" s="662">
        <f t="shared" si="114"/>
        <v>-2500</v>
      </c>
      <c r="AS154" s="272"/>
      <c r="AT154" s="12"/>
      <c r="AU154" s="41"/>
    </row>
    <row r="155" spans="1:47" s="38" customFormat="1" ht="14">
      <c r="A155" s="14">
        <v>0</v>
      </c>
      <c r="B155" s="1116"/>
      <c r="C155" s="1109"/>
      <c r="D155" s="1110"/>
      <c r="E155" s="1110"/>
      <c r="F155" s="1113"/>
      <c r="G155" s="518" t="s">
        <v>108</v>
      </c>
      <c r="H155" s="116">
        <f t="shared" ref="H155:H156" si="124">H143+H146+H149+H152</f>
        <v>0</v>
      </c>
      <c r="I155" s="106">
        <f t="shared" ref="I155:M155" si="125">I143+I146+I149+I152</f>
        <v>0</v>
      </c>
      <c r="J155" s="107">
        <f t="shared" si="125"/>
        <v>0</v>
      </c>
      <c r="K155" s="107">
        <f t="shared" si="125"/>
        <v>0</v>
      </c>
      <c r="L155" s="107">
        <f t="shared" si="125"/>
        <v>0</v>
      </c>
      <c r="M155" s="506">
        <f t="shared" si="125"/>
        <v>0</v>
      </c>
      <c r="N155" s="518" t="s">
        <v>108</v>
      </c>
      <c r="O155" s="105">
        <f>'EnC1_2017-22_DEAL_ONF_Animation'!H155+'EnC2_2018-22_FEDER_ONF_Conserv'!H155+'EnC3_2019-21_OFB-DEAL_ONF_Coli'!H155+'EnC4_2018-20_MTE_ONF_MIGBio'!H155+'EnC5_2020_DEAL_Titè_IPA Desira'!H155+'Sol1_2018_DEAL_ONF_Lutte IC DSD'!H155+'Sol2_2019_DEAL_ONF_Lutte IC'!H155+'€8-xxxx(AAAA-AAAA)'!H155+'€9-xxxx(AAAA-AAAA)'!H155+'€10-xxxx(AAAA-AAAA)'!H155+'€11-xxxx(AAAA-AAAA)'!H155+'€12-xxxx(AAAA-AAAA)'!H155+'€13-xxxx(AAAA-AAAA)'!H155+'€14-xxxx(AAAA-AAAA)'!H155+'€15-xxxx(AAAA-AAAA)'!H155+'€16-xxxx(AAAA-AAAA)'!H155+'€17-xxxx(AAAA-AAAA)'!H155+'€18-xxxx(AAAA-AAAA)'!H155+'€19-xxxx(AAAA-AAAA)'!H155+'€20-xxxx(AAAA-AAAA)'!H155</f>
        <v>0</v>
      </c>
      <c r="P155" s="106">
        <f>'EnC1_2017-22_DEAL_ONF_Animation'!I155+'EnC2_2018-22_FEDER_ONF_Conserv'!I155+'EnC3_2019-21_OFB-DEAL_ONF_Coli'!I155+'EnC4_2018-20_MTE_ONF_MIGBio'!I155+'EnC5_2020_DEAL_Titè_IPA Desira'!I155+'Sol1_2018_DEAL_ONF_Lutte IC DSD'!I155+'Sol2_2019_DEAL_ONF_Lutte IC'!I155+'€8-xxxx(AAAA-AAAA)'!I155+'€9-xxxx(AAAA-AAAA)'!I155+'€10-xxxx(AAAA-AAAA)'!I155+'€11-xxxx(AAAA-AAAA)'!I155+'€12-xxxx(AAAA-AAAA)'!I155+'€13-xxxx(AAAA-AAAA)'!I155+'€14-xxxx(AAAA-AAAA)'!I155+'€15-xxxx(AAAA-AAAA)'!I155+'€16-xxxx(AAAA-AAAA)'!I155+'€17-xxxx(AAAA-AAAA)'!I155+'€18-xxxx(AAAA-AAAA)'!I155+'€19-xxxx(AAAA-AAAA)'!I155+'€20-xxxx(AAAA-AAAA)'!I155</f>
        <v>0</v>
      </c>
      <c r="Q155" s="107">
        <f>'EnC1_2017-22_DEAL_ONF_Animation'!J155+'EnC2_2018-22_FEDER_ONF_Conserv'!J155+'EnC3_2019-21_OFB-DEAL_ONF_Coli'!J155+'EnC4_2018-20_MTE_ONF_MIGBio'!J155+'EnC5_2020_DEAL_Titè_IPA Desira'!J155+'Sol1_2018_DEAL_ONF_Lutte IC DSD'!J155+'Sol2_2019_DEAL_ONF_Lutte IC'!J155+'€8-xxxx(AAAA-AAAA)'!J155+'€9-xxxx(AAAA-AAAA)'!J155+'€10-xxxx(AAAA-AAAA)'!J155+'€11-xxxx(AAAA-AAAA)'!J155+'€12-xxxx(AAAA-AAAA)'!J155+'€13-xxxx(AAAA-AAAA)'!J155+'€14-xxxx(AAAA-AAAA)'!J155+'€15-xxxx(AAAA-AAAA)'!J155+'€16-xxxx(AAAA-AAAA)'!J155+'€17-xxxx(AAAA-AAAA)'!J155+'€18-xxxx(AAAA-AAAA)'!J155+'€19-xxxx(AAAA-AAAA)'!J155+'€20-xxxx(AAAA-AAAA)'!J155</f>
        <v>0</v>
      </c>
      <c r="R155" s="107">
        <f>'EnC1_2017-22_DEAL_ONF_Animation'!K155+'EnC2_2018-22_FEDER_ONF_Conserv'!K155+'EnC3_2019-21_OFB-DEAL_ONF_Coli'!K155+'EnC4_2018-20_MTE_ONF_MIGBio'!K155+'EnC5_2020_DEAL_Titè_IPA Desira'!K155+'Sol1_2018_DEAL_ONF_Lutte IC DSD'!K155+'Sol2_2019_DEAL_ONF_Lutte IC'!K155+'€8-xxxx(AAAA-AAAA)'!K155+'€9-xxxx(AAAA-AAAA)'!K155+'€10-xxxx(AAAA-AAAA)'!K155+'€11-xxxx(AAAA-AAAA)'!K155+'€12-xxxx(AAAA-AAAA)'!K155+'€13-xxxx(AAAA-AAAA)'!K155+'€14-xxxx(AAAA-AAAA)'!K155+'€15-xxxx(AAAA-AAAA)'!K155+'€16-xxxx(AAAA-AAAA)'!K155+'€17-xxxx(AAAA-AAAA)'!K155+'€18-xxxx(AAAA-AAAA)'!K155+'€19-xxxx(AAAA-AAAA)'!K155+'€20-xxxx(AAAA-AAAA)'!K155</f>
        <v>0</v>
      </c>
      <c r="S155" s="107">
        <f>'EnC1_2017-22_DEAL_ONF_Animation'!L155+'EnC2_2018-22_FEDER_ONF_Conserv'!L155+'EnC3_2019-21_OFB-DEAL_ONF_Coli'!L155+'EnC4_2018-20_MTE_ONF_MIGBio'!L155+'EnC5_2020_DEAL_Titè_IPA Desira'!L155+'Sol1_2018_DEAL_ONF_Lutte IC DSD'!L155+'Sol2_2019_DEAL_ONF_Lutte IC'!L155+'€8-xxxx(AAAA-AAAA)'!L155+'€9-xxxx(AAAA-AAAA)'!L155+'€10-xxxx(AAAA-AAAA)'!L155+'€11-xxxx(AAAA-AAAA)'!L155+'€12-xxxx(AAAA-AAAA)'!L155+'€13-xxxx(AAAA-AAAA)'!L155+'€14-xxxx(AAAA-AAAA)'!L155+'€15-xxxx(AAAA-AAAA)'!L155+'€16-xxxx(AAAA-AAAA)'!L155+'€17-xxxx(AAAA-AAAA)'!L155+'€18-xxxx(AAAA-AAAA)'!L155+'€19-xxxx(AAAA-AAAA)'!L155+'€20-xxxx(AAAA-AAAA)'!L155</f>
        <v>0</v>
      </c>
      <c r="T155" s="108">
        <f>'EnC1_2017-22_DEAL_ONF_Animation'!M155+'EnC2_2018-22_FEDER_ONF_Conserv'!M155+'EnC3_2019-21_OFB-DEAL_ONF_Coli'!M155+'EnC4_2018-20_MTE_ONF_MIGBio'!M155+'EnC5_2020_DEAL_Titè_IPA Desira'!M155+'Sol1_2018_DEAL_ONF_Lutte IC DSD'!M155+'Sol2_2019_DEAL_ONF_Lutte IC'!M155+'€8-xxxx(AAAA-AAAA)'!M155+'€9-xxxx(AAAA-AAAA)'!M155+'€10-xxxx(AAAA-AAAA)'!M155+'€11-xxxx(AAAA-AAAA)'!M155+'€12-xxxx(AAAA-AAAA)'!M155+'€13-xxxx(AAAA-AAAA)'!M155+'€14-xxxx(AAAA-AAAA)'!M155+'€15-xxxx(AAAA-AAAA)'!M155+'€16-xxxx(AAAA-AAAA)'!M155+'€17-xxxx(AAAA-AAAA)'!M155+'€18-xxxx(AAAA-AAAA)'!M155+'€19-xxxx(AAAA-AAAA)'!M155+'€20-xxxx(AAAA-AAAA)'!M155</f>
        <v>0</v>
      </c>
      <c r="U155" s="105">
        <f>'EnC1_2017-22_DEAL_ONF_Animation'!N155+'EnC2_2018-22_FEDER_ONF_Conserv'!N155+'EnC3_2019-21_OFB-DEAL_ONF_Coli'!N155+'EnC4_2018-20_MTE_ONF_MIGBio'!N155+'EnC5_2020_DEAL_Titè_IPA Desira'!N155+'Sol1_2018_DEAL_ONF_Lutte IC DSD'!N155+'Sol2_2019_DEAL_ONF_Lutte IC'!N155+'€8-xxxx(AAAA-AAAA)'!N155+'€9-xxxx(AAAA-AAAA)'!N155+'€10-xxxx(AAAA-AAAA)'!N155+'€11-xxxx(AAAA-AAAA)'!N155+'€12-xxxx(AAAA-AAAA)'!N155+'€13-xxxx(AAAA-AAAA)'!N155+'€14-xxxx(AAAA-AAAA)'!N155+'€15-xxxx(AAAA-AAAA)'!N155+'€16-xxxx(AAAA-AAAA)'!N155+'€17-xxxx(AAAA-AAAA)'!N155+'€18-xxxx(AAAA-AAAA)'!N155+'€19-xxxx(AAAA-AAAA)'!N155+'€20-xxxx(AAAA-AAAA)'!N155</f>
        <v>0</v>
      </c>
      <c r="V155" s="106">
        <f>'EnC1_2017-22_DEAL_ONF_Animation'!O155+'EnC2_2018-22_FEDER_ONF_Conserv'!O155+'EnC3_2019-21_OFB-DEAL_ONF_Coli'!O155+'EnC4_2018-20_MTE_ONF_MIGBio'!O155+'EnC5_2020_DEAL_Titè_IPA Desira'!O155+'Sol1_2018_DEAL_ONF_Lutte IC DSD'!O155+'Sol2_2019_DEAL_ONF_Lutte IC'!O155+'€8-xxxx(AAAA-AAAA)'!O155+'€9-xxxx(AAAA-AAAA)'!O155+'€10-xxxx(AAAA-AAAA)'!O155+'€11-xxxx(AAAA-AAAA)'!O155+'€12-xxxx(AAAA-AAAA)'!O155+'€13-xxxx(AAAA-AAAA)'!O155+'€14-xxxx(AAAA-AAAA)'!O155+'€15-xxxx(AAAA-AAAA)'!O155+'€16-xxxx(AAAA-AAAA)'!O155+'€17-xxxx(AAAA-AAAA)'!O155+'€18-xxxx(AAAA-AAAA)'!O155+'€19-xxxx(AAAA-AAAA)'!O155+'€20-xxxx(AAAA-AAAA)'!O155</f>
        <v>0</v>
      </c>
      <c r="W155" s="107">
        <f>'EnC1_2017-22_DEAL_ONF_Animation'!P155+'EnC2_2018-22_FEDER_ONF_Conserv'!P155+'EnC3_2019-21_OFB-DEAL_ONF_Coli'!P155+'EnC4_2018-20_MTE_ONF_MIGBio'!P155+'EnC5_2020_DEAL_Titè_IPA Desira'!P155+'Sol1_2018_DEAL_ONF_Lutte IC DSD'!P155+'Sol2_2019_DEAL_ONF_Lutte IC'!P155+'€8-xxxx(AAAA-AAAA)'!P155+'€9-xxxx(AAAA-AAAA)'!P155+'€10-xxxx(AAAA-AAAA)'!P155+'€11-xxxx(AAAA-AAAA)'!P155+'€12-xxxx(AAAA-AAAA)'!P155+'€13-xxxx(AAAA-AAAA)'!P155+'€14-xxxx(AAAA-AAAA)'!P155+'€15-xxxx(AAAA-AAAA)'!P155+'€16-xxxx(AAAA-AAAA)'!P155+'€17-xxxx(AAAA-AAAA)'!P155+'€18-xxxx(AAAA-AAAA)'!P155+'€19-xxxx(AAAA-AAAA)'!P155+'€20-xxxx(AAAA-AAAA)'!P155</f>
        <v>0</v>
      </c>
      <c r="X155" s="107">
        <f>'EnC1_2017-22_DEAL_ONF_Animation'!Q155+'EnC2_2018-22_FEDER_ONF_Conserv'!Q155+'EnC3_2019-21_OFB-DEAL_ONF_Coli'!Q155+'EnC4_2018-20_MTE_ONF_MIGBio'!Q155+'EnC5_2020_DEAL_Titè_IPA Desira'!Q155+'Sol1_2018_DEAL_ONF_Lutte IC DSD'!Q155+'Sol2_2019_DEAL_ONF_Lutte IC'!Q155+'€8-xxxx(AAAA-AAAA)'!Q155+'€9-xxxx(AAAA-AAAA)'!Q155+'€10-xxxx(AAAA-AAAA)'!Q155+'€11-xxxx(AAAA-AAAA)'!Q155+'€12-xxxx(AAAA-AAAA)'!Q155+'€13-xxxx(AAAA-AAAA)'!Q155+'€14-xxxx(AAAA-AAAA)'!Q155+'€15-xxxx(AAAA-AAAA)'!Q155+'€16-xxxx(AAAA-AAAA)'!Q155+'€17-xxxx(AAAA-AAAA)'!Q155+'€18-xxxx(AAAA-AAAA)'!Q155+'€19-xxxx(AAAA-AAAA)'!Q155+'€20-xxxx(AAAA-AAAA)'!Q155</f>
        <v>0</v>
      </c>
      <c r="Y155" s="107">
        <f>'EnC1_2017-22_DEAL_ONF_Animation'!R155+'EnC2_2018-22_FEDER_ONF_Conserv'!R155+'EnC3_2019-21_OFB-DEAL_ONF_Coli'!R155+'EnC4_2018-20_MTE_ONF_MIGBio'!R155+'EnC5_2020_DEAL_Titè_IPA Desira'!R155+'Sol1_2018_DEAL_ONF_Lutte IC DSD'!R155+'Sol2_2019_DEAL_ONF_Lutte IC'!R155+'€8-xxxx(AAAA-AAAA)'!R155+'€9-xxxx(AAAA-AAAA)'!R155+'€10-xxxx(AAAA-AAAA)'!R155+'€11-xxxx(AAAA-AAAA)'!R155+'€12-xxxx(AAAA-AAAA)'!R155+'€13-xxxx(AAAA-AAAA)'!R155+'€14-xxxx(AAAA-AAAA)'!R155+'€15-xxxx(AAAA-AAAA)'!R155+'€16-xxxx(AAAA-AAAA)'!R155+'€17-xxxx(AAAA-AAAA)'!R155+'€18-xxxx(AAAA-AAAA)'!R155+'€19-xxxx(AAAA-AAAA)'!R155+'€20-xxxx(AAAA-AAAA)'!R155</f>
        <v>0</v>
      </c>
      <c r="Z155" s="109">
        <f>'EnC1_2017-22_DEAL_ONF_Animation'!S155+'EnC2_2018-22_FEDER_ONF_Conserv'!S155+'EnC3_2019-21_OFB-DEAL_ONF_Coli'!S155+'EnC4_2018-20_MTE_ONF_MIGBio'!S155+'EnC5_2020_DEAL_Titè_IPA Desira'!S155+'Sol1_2018_DEAL_ONF_Lutte IC DSD'!S155+'Sol2_2019_DEAL_ONF_Lutte IC'!S155+'€8-xxxx(AAAA-AAAA)'!S155+'€9-xxxx(AAAA-AAAA)'!S155+'€10-xxxx(AAAA-AAAA)'!S155+'€11-xxxx(AAAA-AAAA)'!S155+'€12-xxxx(AAAA-AAAA)'!S155+'€13-xxxx(AAAA-AAAA)'!S155+'€14-xxxx(AAAA-AAAA)'!S155+'€15-xxxx(AAAA-AAAA)'!S155+'€16-xxxx(AAAA-AAAA)'!S155+'€17-xxxx(AAAA-AAAA)'!S155+'€18-xxxx(AAAA-AAAA)'!S155+'€19-xxxx(AAAA-AAAA)'!S155+'€20-xxxx(AAAA-AAAA)'!S155</f>
        <v>0</v>
      </c>
      <c r="AA155" s="663">
        <f>'EnC1_2017-22_DEAL_ONF_Animation'!T155+'EnC2_2018-22_FEDER_ONF_Conserv'!T155+'EnC3_2019-21_OFB-DEAL_ONF_Coli'!T155+'EnC4_2018-20_MTE_ONF_MIGBio'!T155+'EnC5_2020_DEAL_Titè_IPA Desira'!T155+'Sol1_2018_DEAL_ONF_Lutte IC DSD'!T155+'Sol2_2019_DEAL_ONF_Lutte IC'!T155+'€8-xxxx(AAAA-AAAA)'!T155+'€9-xxxx(AAAA-AAAA)'!T155+'€10-xxxx(AAAA-AAAA)'!T155+'€11-xxxx(AAAA-AAAA)'!T155+'€12-xxxx(AAAA-AAAA)'!T155+'€13-xxxx(AAAA-AAAA)'!T155+'€14-xxxx(AAAA-AAAA)'!T155+'€15-xxxx(AAAA-AAAA)'!T155+'€16-xxxx(AAAA-AAAA)'!T155+'€17-xxxx(AAAA-AAAA)'!T155+'€18-xxxx(AAAA-AAAA)'!T155+'€19-xxxx(AAAA-AAAA)'!T155+'€20-xxxx(AAAA-AAAA)'!T155</f>
        <v>0</v>
      </c>
      <c r="AB155" s="664">
        <f>'EnC1_2017-22_DEAL_ONF_Animation'!U155+'EnC2_2018-22_FEDER_ONF_Conserv'!U155+'EnC3_2019-21_OFB-DEAL_ONF_Coli'!U155+'EnC4_2018-20_MTE_ONF_MIGBio'!U155+'EnC5_2020_DEAL_Titè_IPA Desira'!U155+'Sol1_2018_DEAL_ONF_Lutte IC DSD'!U155+'Sol2_2019_DEAL_ONF_Lutte IC'!U155+'€8-xxxx(AAAA-AAAA)'!U155+'€9-xxxx(AAAA-AAAA)'!U155+'€10-xxxx(AAAA-AAAA)'!U155+'€11-xxxx(AAAA-AAAA)'!U155+'€12-xxxx(AAAA-AAAA)'!U155+'€13-xxxx(AAAA-AAAA)'!U155+'€14-xxxx(AAAA-AAAA)'!U155+'€15-xxxx(AAAA-AAAA)'!U155+'€16-xxxx(AAAA-AAAA)'!U155+'€17-xxxx(AAAA-AAAA)'!U155+'€18-xxxx(AAAA-AAAA)'!U155+'€19-xxxx(AAAA-AAAA)'!U155+'€20-xxxx(AAAA-AAAA)'!U155</f>
        <v>0</v>
      </c>
      <c r="AC155" s="665">
        <f>'EnC1_2017-22_DEAL_ONF_Animation'!V155+'EnC2_2018-22_FEDER_ONF_Conserv'!V155+'EnC3_2019-21_OFB-DEAL_ONF_Coli'!V155+'EnC4_2018-20_MTE_ONF_MIGBio'!V155+'EnC5_2020_DEAL_Titè_IPA Desira'!V155+'Sol1_2018_DEAL_ONF_Lutte IC DSD'!V155+'Sol2_2019_DEAL_ONF_Lutte IC'!V155+'€8-xxxx(AAAA-AAAA)'!V155+'€9-xxxx(AAAA-AAAA)'!V155+'€10-xxxx(AAAA-AAAA)'!V155+'€11-xxxx(AAAA-AAAA)'!V155+'€12-xxxx(AAAA-AAAA)'!V155+'€13-xxxx(AAAA-AAAA)'!V155+'€14-xxxx(AAAA-AAAA)'!V155+'€15-xxxx(AAAA-AAAA)'!V155+'€16-xxxx(AAAA-AAAA)'!V155+'€17-xxxx(AAAA-AAAA)'!V155+'€18-xxxx(AAAA-AAAA)'!V155+'€19-xxxx(AAAA-AAAA)'!V155+'€20-xxxx(AAAA-AAAA)'!V155</f>
        <v>0</v>
      </c>
      <c r="AD155" s="665">
        <f>'EnC1_2017-22_DEAL_ONF_Animation'!W155+'EnC2_2018-22_FEDER_ONF_Conserv'!W155+'EnC3_2019-21_OFB-DEAL_ONF_Coli'!W155+'EnC4_2018-20_MTE_ONF_MIGBio'!W155+'EnC5_2020_DEAL_Titè_IPA Desira'!W155+'Sol1_2018_DEAL_ONF_Lutte IC DSD'!W155+'Sol2_2019_DEAL_ONF_Lutte IC'!W155+'€8-xxxx(AAAA-AAAA)'!W155+'€9-xxxx(AAAA-AAAA)'!W155+'€10-xxxx(AAAA-AAAA)'!W155+'€11-xxxx(AAAA-AAAA)'!W155+'€12-xxxx(AAAA-AAAA)'!W155+'€13-xxxx(AAAA-AAAA)'!W155+'€14-xxxx(AAAA-AAAA)'!W155+'€15-xxxx(AAAA-AAAA)'!W155+'€16-xxxx(AAAA-AAAA)'!W155+'€17-xxxx(AAAA-AAAA)'!W155+'€18-xxxx(AAAA-AAAA)'!W155+'€19-xxxx(AAAA-AAAA)'!W155+'€20-xxxx(AAAA-AAAA)'!W155</f>
        <v>0</v>
      </c>
      <c r="AE155" s="665">
        <f>'EnC1_2017-22_DEAL_ONF_Animation'!X155+'EnC2_2018-22_FEDER_ONF_Conserv'!X155+'EnC3_2019-21_OFB-DEAL_ONF_Coli'!X155+'EnC4_2018-20_MTE_ONF_MIGBio'!X155+'EnC5_2020_DEAL_Titè_IPA Desira'!X155+'Sol1_2018_DEAL_ONF_Lutte IC DSD'!X155+'Sol2_2019_DEAL_ONF_Lutte IC'!X155+'€8-xxxx(AAAA-AAAA)'!X155+'€9-xxxx(AAAA-AAAA)'!X155+'€10-xxxx(AAAA-AAAA)'!X155+'€11-xxxx(AAAA-AAAA)'!X155+'€12-xxxx(AAAA-AAAA)'!X155+'€13-xxxx(AAAA-AAAA)'!X155+'€14-xxxx(AAAA-AAAA)'!X155+'€15-xxxx(AAAA-AAAA)'!X155+'€16-xxxx(AAAA-AAAA)'!X155+'€17-xxxx(AAAA-AAAA)'!X155+'€18-xxxx(AAAA-AAAA)'!X155+'€19-xxxx(AAAA-AAAA)'!X155+'€20-xxxx(AAAA-AAAA)'!X155</f>
        <v>0</v>
      </c>
      <c r="AF155" s="666">
        <f>'EnC1_2017-22_DEAL_ONF_Animation'!Y155+'EnC2_2018-22_FEDER_ONF_Conserv'!Y155+'EnC3_2019-21_OFB-DEAL_ONF_Coli'!Y155+'EnC4_2018-20_MTE_ONF_MIGBio'!Y155+'EnC5_2020_DEAL_Titè_IPA Desira'!Y155+'Sol1_2018_DEAL_ONF_Lutte IC DSD'!Y155+'Sol2_2019_DEAL_ONF_Lutte IC'!Y155+'€8-xxxx(AAAA-AAAA)'!Y155+'€9-xxxx(AAAA-AAAA)'!Y155+'€10-xxxx(AAAA-AAAA)'!Y155+'€11-xxxx(AAAA-AAAA)'!Y155+'€12-xxxx(AAAA-AAAA)'!Y155+'€13-xxxx(AAAA-AAAA)'!Y155+'€14-xxxx(AAAA-AAAA)'!Y155+'€15-xxxx(AAAA-AAAA)'!Y155+'€16-xxxx(AAAA-AAAA)'!Y155+'€17-xxxx(AAAA-AAAA)'!Y155+'€18-xxxx(AAAA-AAAA)'!Y155+'€19-xxxx(AAAA-AAAA)'!Y155+'€20-xxxx(AAAA-AAAA)'!Y155</f>
        <v>0</v>
      </c>
      <c r="AG155" s="667">
        <f t="shared" si="103"/>
        <v>0</v>
      </c>
      <c r="AH155" s="664">
        <f t="shared" si="104"/>
        <v>0</v>
      </c>
      <c r="AI155" s="665">
        <f t="shared" si="105"/>
        <v>0</v>
      </c>
      <c r="AJ155" s="665">
        <f t="shared" si="106"/>
        <v>0</v>
      </c>
      <c r="AK155" s="665">
        <f t="shared" si="107"/>
        <v>0</v>
      </c>
      <c r="AL155" s="668">
        <f t="shared" si="108"/>
        <v>0</v>
      </c>
      <c r="AM155" s="663">
        <f t="shared" si="109"/>
        <v>0</v>
      </c>
      <c r="AN155" s="664">
        <f t="shared" si="110"/>
        <v>0</v>
      </c>
      <c r="AO155" s="665">
        <f t="shared" si="111"/>
        <v>0</v>
      </c>
      <c r="AP155" s="665">
        <f t="shared" si="112"/>
        <v>0</v>
      </c>
      <c r="AQ155" s="665">
        <f t="shared" si="113"/>
        <v>0</v>
      </c>
      <c r="AR155" s="669">
        <f t="shared" si="114"/>
        <v>0</v>
      </c>
      <c r="AS155" s="270"/>
      <c r="AT155" s="12"/>
      <c r="AU155" s="41"/>
    </row>
    <row r="156" spans="1:47" s="38" customFormat="1" ht="14.5" thickBot="1">
      <c r="A156" s="14"/>
      <c r="B156" s="1117"/>
      <c r="C156" s="1111"/>
      <c r="D156" s="1112"/>
      <c r="E156" s="1112"/>
      <c r="F156" s="1114"/>
      <c r="G156" s="519" t="s">
        <v>109</v>
      </c>
      <c r="H156" s="508">
        <f t="shared" si="124"/>
        <v>0</v>
      </c>
      <c r="I156" s="509">
        <f t="shared" ref="I156:M156" si="126">I144+I147+I150+I153</f>
        <v>0</v>
      </c>
      <c r="J156" s="510">
        <f t="shared" si="126"/>
        <v>0</v>
      </c>
      <c r="K156" s="510">
        <f t="shared" si="126"/>
        <v>0</v>
      </c>
      <c r="L156" s="510">
        <f t="shared" si="126"/>
        <v>0</v>
      </c>
      <c r="M156" s="511">
        <f t="shared" si="126"/>
        <v>0</v>
      </c>
      <c r="N156" s="519" t="s">
        <v>109</v>
      </c>
      <c r="O156" s="537">
        <f>'EnC1_2017-22_DEAL_ONF_Animation'!H156+'EnC2_2018-22_FEDER_ONF_Conserv'!H156+'EnC3_2019-21_OFB-DEAL_ONF_Coli'!H156+'EnC4_2018-20_MTE_ONF_MIGBio'!H156+'EnC5_2020_DEAL_Titè_IPA Desira'!H156+'Sol1_2018_DEAL_ONF_Lutte IC DSD'!H156+'Sol2_2019_DEAL_ONF_Lutte IC'!H156+'€8-xxxx(AAAA-AAAA)'!H156+'€9-xxxx(AAAA-AAAA)'!H156+'€10-xxxx(AAAA-AAAA)'!H156+'€11-xxxx(AAAA-AAAA)'!H156+'€12-xxxx(AAAA-AAAA)'!H156+'€13-xxxx(AAAA-AAAA)'!H156+'€14-xxxx(AAAA-AAAA)'!H156+'€15-xxxx(AAAA-AAAA)'!H156+'€16-xxxx(AAAA-AAAA)'!H156+'€17-xxxx(AAAA-AAAA)'!H156+'€18-xxxx(AAAA-AAAA)'!H156+'€19-xxxx(AAAA-AAAA)'!H156+'€20-xxxx(AAAA-AAAA)'!H156</f>
        <v>45000</v>
      </c>
      <c r="P156" s="509">
        <f>'EnC1_2017-22_DEAL_ONF_Animation'!I156+'EnC2_2018-22_FEDER_ONF_Conserv'!I156+'EnC3_2019-21_OFB-DEAL_ONF_Coli'!I156+'EnC4_2018-20_MTE_ONF_MIGBio'!I156+'EnC5_2020_DEAL_Titè_IPA Desira'!I156+'Sol1_2018_DEAL_ONF_Lutte IC DSD'!I156+'Sol2_2019_DEAL_ONF_Lutte IC'!I156+'€8-xxxx(AAAA-AAAA)'!I156+'€9-xxxx(AAAA-AAAA)'!I156+'€10-xxxx(AAAA-AAAA)'!I156+'€11-xxxx(AAAA-AAAA)'!I156+'€12-xxxx(AAAA-AAAA)'!I156+'€13-xxxx(AAAA-AAAA)'!I156+'€14-xxxx(AAAA-AAAA)'!I156+'€15-xxxx(AAAA-AAAA)'!I156+'€16-xxxx(AAAA-AAAA)'!I156+'€17-xxxx(AAAA-AAAA)'!I156+'€18-xxxx(AAAA-AAAA)'!I156+'€19-xxxx(AAAA-AAAA)'!I156+'€20-xxxx(AAAA-AAAA)'!I156</f>
        <v>9000</v>
      </c>
      <c r="Q156" s="510">
        <f>'EnC1_2017-22_DEAL_ONF_Animation'!J156+'EnC2_2018-22_FEDER_ONF_Conserv'!J156+'EnC3_2019-21_OFB-DEAL_ONF_Coli'!J156+'EnC4_2018-20_MTE_ONF_MIGBio'!J156+'EnC5_2020_DEAL_Titè_IPA Desira'!J156+'Sol1_2018_DEAL_ONF_Lutte IC DSD'!J156+'Sol2_2019_DEAL_ONF_Lutte IC'!J156+'€8-xxxx(AAAA-AAAA)'!J156+'€9-xxxx(AAAA-AAAA)'!J156+'€10-xxxx(AAAA-AAAA)'!J156+'€11-xxxx(AAAA-AAAA)'!J156+'€12-xxxx(AAAA-AAAA)'!J156+'€13-xxxx(AAAA-AAAA)'!J156+'€14-xxxx(AAAA-AAAA)'!J156+'€15-xxxx(AAAA-AAAA)'!J156+'€16-xxxx(AAAA-AAAA)'!J156+'€17-xxxx(AAAA-AAAA)'!J156+'€18-xxxx(AAAA-AAAA)'!J156+'€19-xxxx(AAAA-AAAA)'!J156+'€20-xxxx(AAAA-AAAA)'!J156</f>
        <v>9000</v>
      </c>
      <c r="R156" s="510">
        <f>'EnC1_2017-22_DEAL_ONF_Animation'!K156+'EnC2_2018-22_FEDER_ONF_Conserv'!K156+'EnC3_2019-21_OFB-DEAL_ONF_Coli'!K156+'EnC4_2018-20_MTE_ONF_MIGBio'!K156+'EnC5_2020_DEAL_Titè_IPA Desira'!K156+'Sol1_2018_DEAL_ONF_Lutte IC DSD'!K156+'Sol2_2019_DEAL_ONF_Lutte IC'!K156+'€8-xxxx(AAAA-AAAA)'!K156+'€9-xxxx(AAAA-AAAA)'!K156+'€10-xxxx(AAAA-AAAA)'!K156+'€11-xxxx(AAAA-AAAA)'!K156+'€12-xxxx(AAAA-AAAA)'!K156+'€13-xxxx(AAAA-AAAA)'!K156+'€14-xxxx(AAAA-AAAA)'!K156+'€15-xxxx(AAAA-AAAA)'!K156+'€16-xxxx(AAAA-AAAA)'!K156+'€17-xxxx(AAAA-AAAA)'!K156+'€18-xxxx(AAAA-AAAA)'!K156+'€19-xxxx(AAAA-AAAA)'!K156+'€20-xxxx(AAAA-AAAA)'!K156</f>
        <v>9000</v>
      </c>
      <c r="S156" s="510">
        <f>'EnC1_2017-22_DEAL_ONF_Animation'!L156+'EnC2_2018-22_FEDER_ONF_Conserv'!L156+'EnC3_2019-21_OFB-DEAL_ONF_Coli'!L156+'EnC4_2018-20_MTE_ONF_MIGBio'!L156+'EnC5_2020_DEAL_Titè_IPA Desira'!L156+'Sol1_2018_DEAL_ONF_Lutte IC DSD'!L156+'Sol2_2019_DEAL_ONF_Lutte IC'!L156+'€8-xxxx(AAAA-AAAA)'!L156+'€9-xxxx(AAAA-AAAA)'!L156+'€10-xxxx(AAAA-AAAA)'!L156+'€11-xxxx(AAAA-AAAA)'!L156+'€12-xxxx(AAAA-AAAA)'!L156+'€13-xxxx(AAAA-AAAA)'!L156+'€14-xxxx(AAAA-AAAA)'!L156+'€15-xxxx(AAAA-AAAA)'!L156+'€16-xxxx(AAAA-AAAA)'!L156+'€17-xxxx(AAAA-AAAA)'!L156+'€18-xxxx(AAAA-AAAA)'!L156+'€19-xxxx(AAAA-AAAA)'!L156+'€20-xxxx(AAAA-AAAA)'!L156</f>
        <v>9000</v>
      </c>
      <c r="T156" s="538">
        <f>'EnC1_2017-22_DEAL_ONF_Animation'!M156+'EnC2_2018-22_FEDER_ONF_Conserv'!M156+'EnC3_2019-21_OFB-DEAL_ONF_Coli'!M156+'EnC4_2018-20_MTE_ONF_MIGBio'!M156+'EnC5_2020_DEAL_Titè_IPA Desira'!M156+'Sol1_2018_DEAL_ONF_Lutte IC DSD'!M156+'Sol2_2019_DEAL_ONF_Lutte IC'!M156+'€8-xxxx(AAAA-AAAA)'!M156+'€9-xxxx(AAAA-AAAA)'!M156+'€10-xxxx(AAAA-AAAA)'!M156+'€11-xxxx(AAAA-AAAA)'!M156+'€12-xxxx(AAAA-AAAA)'!M156+'€13-xxxx(AAAA-AAAA)'!M156+'€14-xxxx(AAAA-AAAA)'!M156+'€15-xxxx(AAAA-AAAA)'!M156+'€16-xxxx(AAAA-AAAA)'!M156+'€17-xxxx(AAAA-AAAA)'!M156+'€18-xxxx(AAAA-AAAA)'!M156+'€19-xxxx(AAAA-AAAA)'!M156+'€20-xxxx(AAAA-AAAA)'!M156</f>
        <v>9000</v>
      </c>
      <c r="U156" s="537">
        <f>'EnC1_2017-22_DEAL_ONF_Animation'!N156+'EnC2_2018-22_FEDER_ONF_Conserv'!N156+'EnC3_2019-21_OFB-DEAL_ONF_Coli'!N156+'EnC4_2018-20_MTE_ONF_MIGBio'!N156+'EnC5_2020_DEAL_Titè_IPA Desira'!N156+'Sol1_2018_DEAL_ONF_Lutte IC DSD'!N156+'Sol2_2019_DEAL_ONF_Lutte IC'!N156+'€8-xxxx(AAAA-AAAA)'!N156+'€9-xxxx(AAAA-AAAA)'!N156+'€10-xxxx(AAAA-AAAA)'!N156+'€11-xxxx(AAAA-AAAA)'!N156+'€12-xxxx(AAAA-AAAA)'!N156+'€13-xxxx(AAAA-AAAA)'!N156+'€14-xxxx(AAAA-AAAA)'!N156+'€15-xxxx(AAAA-AAAA)'!N156+'€16-xxxx(AAAA-AAAA)'!N156+'€17-xxxx(AAAA-AAAA)'!N156+'€18-xxxx(AAAA-AAAA)'!N156+'€19-xxxx(AAAA-AAAA)'!N156+'€20-xxxx(AAAA-AAAA)'!N156</f>
        <v>0</v>
      </c>
      <c r="V156" s="509">
        <f>'EnC1_2017-22_DEAL_ONF_Animation'!O156+'EnC2_2018-22_FEDER_ONF_Conserv'!O156+'EnC3_2019-21_OFB-DEAL_ONF_Coli'!O156+'EnC4_2018-20_MTE_ONF_MIGBio'!O156+'EnC5_2020_DEAL_Titè_IPA Desira'!O156+'Sol1_2018_DEAL_ONF_Lutte IC DSD'!O156+'Sol2_2019_DEAL_ONF_Lutte IC'!O156+'€8-xxxx(AAAA-AAAA)'!O156+'€9-xxxx(AAAA-AAAA)'!O156+'€10-xxxx(AAAA-AAAA)'!O156+'€11-xxxx(AAAA-AAAA)'!O156+'€12-xxxx(AAAA-AAAA)'!O156+'€13-xxxx(AAAA-AAAA)'!O156+'€14-xxxx(AAAA-AAAA)'!O156+'€15-xxxx(AAAA-AAAA)'!O156+'€16-xxxx(AAAA-AAAA)'!O156+'€17-xxxx(AAAA-AAAA)'!O156+'€18-xxxx(AAAA-AAAA)'!O156+'€19-xxxx(AAAA-AAAA)'!O156+'€20-xxxx(AAAA-AAAA)'!O156</f>
        <v>0</v>
      </c>
      <c r="W156" s="510">
        <f>'EnC1_2017-22_DEAL_ONF_Animation'!P156+'EnC2_2018-22_FEDER_ONF_Conserv'!P156+'EnC3_2019-21_OFB-DEAL_ONF_Coli'!P156+'EnC4_2018-20_MTE_ONF_MIGBio'!P156+'EnC5_2020_DEAL_Titè_IPA Desira'!P156+'Sol1_2018_DEAL_ONF_Lutte IC DSD'!P156+'Sol2_2019_DEAL_ONF_Lutte IC'!P156+'€8-xxxx(AAAA-AAAA)'!P156+'€9-xxxx(AAAA-AAAA)'!P156+'€10-xxxx(AAAA-AAAA)'!P156+'€11-xxxx(AAAA-AAAA)'!P156+'€12-xxxx(AAAA-AAAA)'!P156+'€13-xxxx(AAAA-AAAA)'!P156+'€14-xxxx(AAAA-AAAA)'!P156+'€15-xxxx(AAAA-AAAA)'!P156+'€16-xxxx(AAAA-AAAA)'!P156+'€17-xxxx(AAAA-AAAA)'!P156+'€18-xxxx(AAAA-AAAA)'!P156+'€19-xxxx(AAAA-AAAA)'!P156+'€20-xxxx(AAAA-AAAA)'!P156</f>
        <v>0</v>
      </c>
      <c r="X156" s="510">
        <f>'EnC1_2017-22_DEAL_ONF_Animation'!Q156+'EnC2_2018-22_FEDER_ONF_Conserv'!Q156+'EnC3_2019-21_OFB-DEAL_ONF_Coli'!Q156+'EnC4_2018-20_MTE_ONF_MIGBio'!Q156+'EnC5_2020_DEAL_Titè_IPA Desira'!Q156+'Sol1_2018_DEAL_ONF_Lutte IC DSD'!Q156+'Sol2_2019_DEAL_ONF_Lutte IC'!Q156+'€8-xxxx(AAAA-AAAA)'!Q156+'€9-xxxx(AAAA-AAAA)'!Q156+'€10-xxxx(AAAA-AAAA)'!Q156+'€11-xxxx(AAAA-AAAA)'!Q156+'€12-xxxx(AAAA-AAAA)'!Q156+'€13-xxxx(AAAA-AAAA)'!Q156+'€14-xxxx(AAAA-AAAA)'!Q156+'€15-xxxx(AAAA-AAAA)'!Q156+'€16-xxxx(AAAA-AAAA)'!Q156+'€17-xxxx(AAAA-AAAA)'!Q156+'€18-xxxx(AAAA-AAAA)'!Q156+'€19-xxxx(AAAA-AAAA)'!Q156+'€20-xxxx(AAAA-AAAA)'!Q156</f>
        <v>0</v>
      </c>
      <c r="Y156" s="510">
        <f>'EnC1_2017-22_DEAL_ONF_Animation'!R156+'EnC2_2018-22_FEDER_ONF_Conserv'!R156+'EnC3_2019-21_OFB-DEAL_ONF_Coli'!R156+'EnC4_2018-20_MTE_ONF_MIGBio'!R156+'EnC5_2020_DEAL_Titè_IPA Desira'!R156+'Sol1_2018_DEAL_ONF_Lutte IC DSD'!R156+'Sol2_2019_DEAL_ONF_Lutte IC'!R156+'€8-xxxx(AAAA-AAAA)'!R156+'€9-xxxx(AAAA-AAAA)'!R156+'€10-xxxx(AAAA-AAAA)'!R156+'€11-xxxx(AAAA-AAAA)'!R156+'€12-xxxx(AAAA-AAAA)'!R156+'€13-xxxx(AAAA-AAAA)'!R156+'€14-xxxx(AAAA-AAAA)'!R156+'€15-xxxx(AAAA-AAAA)'!R156+'€16-xxxx(AAAA-AAAA)'!R156+'€17-xxxx(AAAA-AAAA)'!R156+'€18-xxxx(AAAA-AAAA)'!R156+'€19-xxxx(AAAA-AAAA)'!R156+'€20-xxxx(AAAA-AAAA)'!R156</f>
        <v>0</v>
      </c>
      <c r="Z156" s="539">
        <f>'EnC1_2017-22_DEAL_ONF_Animation'!S156+'EnC2_2018-22_FEDER_ONF_Conserv'!S156+'EnC3_2019-21_OFB-DEAL_ONF_Coli'!S156+'EnC4_2018-20_MTE_ONF_MIGBio'!S156+'EnC5_2020_DEAL_Titè_IPA Desira'!S156+'Sol1_2018_DEAL_ONF_Lutte IC DSD'!S156+'Sol2_2019_DEAL_ONF_Lutte IC'!S156+'€8-xxxx(AAAA-AAAA)'!S156+'€9-xxxx(AAAA-AAAA)'!S156+'€10-xxxx(AAAA-AAAA)'!S156+'€11-xxxx(AAAA-AAAA)'!S156+'€12-xxxx(AAAA-AAAA)'!S156+'€13-xxxx(AAAA-AAAA)'!S156+'€14-xxxx(AAAA-AAAA)'!S156+'€15-xxxx(AAAA-AAAA)'!S156+'€16-xxxx(AAAA-AAAA)'!S156+'€17-xxxx(AAAA-AAAA)'!S156+'€18-xxxx(AAAA-AAAA)'!S156+'€19-xxxx(AAAA-AAAA)'!S156+'€20-xxxx(AAAA-AAAA)'!S156</f>
        <v>0</v>
      </c>
      <c r="AA156" s="713">
        <f>'EnC1_2017-22_DEAL_ONF_Animation'!T156+'EnC2_2018-22_FEDER_ONF_Conserv'!T156+'EnC3_2019-21_OFB-DEAL_ONF_Coli'!T156+'EnC4_2018-20_MTE_ONF_MIGBio'!T156+'EnC5_2020_DEAL_Titè_IPA Desira'!T156+'Sol1_2018_DEAL_ONF_Lutte IC DSD'!T156+'Sol2_2019_DEAL_ONF_Lutte IC'!T156+'€8-xxxx(AAAA-AAAA)'!T156+'€9-xxxx(AAAA-AAAA)'!T156+'€10-xxxx(AAAA-AAAA)'!T156+'€11-xxxx(AAAA-AAAA)'!T156+'€12-xxxx(AAAA-AAAA)'!T156+'€13-xxxx(AAAA-AAAA)'!T156+'€14-xxxx(AAAA-AAAA)'!T156+'€15-xxxx(AAAA-AAAA)'!T156+'€16-xxxx(AAAA-AAAA)'!T156+'€17-xxxx(AAAA-AAAA)'!T156+'€18-xxxx(AAAA-AAAA)'!T156+'€19-xxxx(AAAA-AAAA)'!T156+'€20-xxxx(AAAA-AAAA)'!T156</f>
        <v>-45000</v>
      </c>
      <c r="AB156" s="714">
        <f>'EnC1_2017-22_DEAL_ONF_Animation'!U156+'EnC2_2018-22_FEDER_ONF_Conserv'!U156+'EnC3_2019-21_OFB-DEAL_ONF_Coli'!U156+'EnC4_2018-20_MTE_ONF_MIGBio'!U156+'EnC5_2020_DEAL_Titè_IPA Desira'!U156+'Sol1_2018_DEAL_ONF_Lutte IC DSD'!U156+'Sol2_2019_DEAL_ONF_Lutte IC'!U156+'€8-xxxx(AAAA-AAAA)'!U156+'€9-xxxx(AAAA-AAAA)'!U156+'€10-xxxx(AAAA-AAAA)'!U156+'€11-xxxx(AAAA-AAAA)'!U156+'€12-xxxx(AAAA-AAAA)'!U156+'€13-xxxx(AAAA-AAAA)'!U156+'€14-xxxx(AAAA-AAAA)'!U156+'€15-xxxx(AAAA-AAAA)'!U156+'€16-xxxx(AAAA-AAAA)'!U156+'€17-xxxx(AAAA-AAAA)'!U156+'€18-xxxx(AAAA-AAAA)'!U156+'€19-xxxx(AAAA-AAAA)'!U156+'€20-xxxx(AAAA-AAAA)'!U156</f>
        <v>-9000</v>
      </c>
      <c r="AC156" s="715">
        <f>'EnC1_2017-22_DEAL_ONF_Animation'!V156+'EnC2_2018-22_FEDER_ONF_Conserv'!V156+'EnC3_2019-21_OFB-DEAL_ONF_Coli'!V156+'EnC4_2018-20_MTE_ONF_MIGBio'!V156+'EnC5_2020_DEAL_Titè_IPA Desira'!V156+'Sol1_2018_DEAL_ONF_Lutte IC DSD'!V156+'Sol2_2019_DEAL_ONF_Lutte IC'!V156+'€8-xxxx(AAAA-AAAA)'!V156+'€9-xxxx(AAAA-AAAA)'!V156+'€10-xxxx(AAAA-AAAA)'!V156+'€11-xxxx(AAAA-AAAA)'!V156+'€12-xxxx(AAAA-AAAA)'!V156+'€13-xxxx(AAAA-AAAA)'!V156+'€14-xxxx(AAAA-AAAA)'!V156+'€15-xxxx(AAAA-AAAA)'!V156+'€16-xxxx(AAAA-AAAA)'!V156+'€17-xxxx(AAAA-AAAA)'!V156+'€18-xxxx(AAAA-AAAA)'!V156+'€19-xxxx(AAAA-AAAA)'!V156+'€20-xxxx(AAAA-AAAA)'!V156</f>
        <v>-9000</v>
      </c>
      <c r="AD156" s="715">
        <f>'EnC1_2017-22_DEAL_ONF_Animation'!W156+'EnC2_2018-22_FEDER_ONF_Conserv'!W156+'EnC3_2019-21_OFB-DEAL_ONF_Coli'!W156+'EnC4_2018-20_MTE_ONF_MIGBio'!W156+'EnC5_2020_DEAL_Titè_IPA Desira'!W156+'Sol1_2018_DEAL_ONF_Lutte IC DSD'!W156+'Sol2_2019_DEAL_ONF_Lutte IC'!W156+'€8-xxxx(AAAA-AAAA)'!W156+'€9-xxxx(AAAA-AAAA)'!W156+'€10-xxxx(AAAA-AAAA)'!W156+'€11-xxxx(AAAA-AAAA)'!W156+'€12-xxxx(AAAA-AAAA)'!W156+'€13-xxxx(AAAA-AAAA)'!W156+'€14-xxxx(AAAA-AAAA)'!W156+'€15-xxxx(AAAA-AAAA)'!W156+'€16-xxxx(AAAA-AAAA)'!W156+'€17-xxxx(AAAA-AAAA)'!W156+'€18-xxxx(AAAA-AAAA)'!W156+'€19-xxxx(AAAA-AAAA)'!W156+'€20-xxxx(AAAA-AAAA)'!W156</f>
        <v>-9000</v>
      </c>
      <c r="AE156" s="715">
        <f>'EnC1_2017-22_DEAL_ONF_Animation'!X156+'EnC2_2018-22_FEDER_ONF_Conserv'!X156+'EnC3_2019-21_OFB-DEAL_ONF_Coli'!X156+'EnC4_2018-20_MTE_ONF_MIGBio'!X156+'EnC5_2020_DEAL_Titè_IPA Desira'!X156+'Sol1_2018_DEAL_ONF_Lutte IC DSD'!X156+'Sol2_2019_DEAL_ONF_Lutte IC'!X156+'€8-xxxx(AAAA-AAAA)'!X156+'€9-xxxx(AAAA-AAAA)'!X156+'€10-xxxx(AAAA-AAAA)'!X156+'€11-xxxx(AAAA-AAAA)'!X156+'€12-xxxx(AAAA-AAAA)'!X156+'€13-xxxx(AAAA-AAAA)'!X156+'€14-xxxx(AAAA-AAAA)'!X156+'€15-xxxx(AAAA-AAAA)'!X156+'€16-xxxx(AAAA-AAAA)'!X156+'€17-xxxx(AAAA-AAAA)'!X156+'€18-xxxx(AAAA-AAAA)'!X156+'€19-xxxx(AAAA-AAAA)'!X156+'€20-xxxx(AAAA-AAAA)'!X156</f>
        <v>-9000</v>
      </c>
      <c r="AF156" s="716">
        <f>'EnC1_2017-22_DEAL_ONF_Animation'!Y156+'EnC2_2018-22_FEDER_ONF_Conserv'!Y156+'EnC3_2019-21_OFB-DEAL_ONF_Coli'!Y156+'EnC4_2018-20_MTE_ONF_MIGBio'!Y156+'EnC5_2020_DEAL_Titè_IPA Desira'!Y156+'Sol1_2018_DEAL_ONF_Lutte IC DSD'!Y156+'Sol2_2019_DEAL_ONF_Lutte IC'!Y156+'€8-xxxx(AAAA-AAAA)'!Y156+'€9-xxxx(AAAA-AAAA)'!Y156+'€10-xxxx(AAAA-AAAA)'!Y156+'€11-xxxx(AAAA-AAAA)'!Y156+'€12-xxxx(AAAA-AAAA)'!Y156+'€13-xxxx(AAAA-AAAA)'!Y156+'€14-xxxx(AAAA-AAAA)'!Y156+'€15-xxxx(AAAA-AAAA)'!Y156+'€16-xxxx(AAAA-AAAA)'!Y156+'€17-xxxx(AAAA-AAAA)'!Y156+'€18-xxxx(AAAA-AAAA)'!Y156+'€19-xxxx(AAAA-AAAA)'!Y156+'€20-xxxx(AAAA-AAAA)'!Y156</f>
        <v>-9000</v>
      </c>
      <c r="AG156" s="717">
        <f t="shared" si="103"/>
        <v>45000</v>
      </c>
      <c r="AH156" s="714">
        <f t="shared" si="104"/>
        <v>9000</v>
      </c>
      <c r="AI156" s="715">
        <f t="shared" si="105"/>
        <v>9000</v>
      </c>
      <c r="AJ156" s="715">
        <f t="shared" si="106"/>
        <v>9000</v>
      </c>
      <c r="AK156" s="715">
        <f t="shared" si="107"/>
        <v>9000</v>
      </c>
      <c r="AL156" s="718">
        <f t="shared" si="108"/>
        <v>9000</v>
      </c>
      <c r="AM156" s="713">
        <f t="shared" si="109"/>
        <v>0</v>
      </c>
      <c r="AN156" s="714">
        <f t="shared" si="110"/>
        <v>0</v>
      </c>
      <c r="AO156" s="715">
        <f t="shared" si="111"/>
        <v>0</v>
      </c>
      <c r="AP156" s="715">
        <f t="shared" si="112"/>
        <v>0</v>
      </c>
      <c r="AQ156" s="715">
        <f t="shared" si="113"/>
        <v>0</v>
      </c>
      <c r="AR156" s="719">
        <f t="shared" si="114"/>
        <v>0</v>
      </c>
      <c r="AS156" s="273"/>
      <c r="AT156" s="15"/>
      <c r="AU156" s="15"/>
    </row>
    <row r="157" spans="1:47" ht="14.5" thickBot="1">
      <c r="A157" s="26"/>
      <c r="B157" s="1159" t="s">
        <v>5</v>
      </c>
      <c r="C157" s="1160"/>
      <c r="D157" s="1160"/>
      <c r="E157" s="1160"/>
      <c r="F157" s="1160"/>
      <c r="G157" s="1160"/>
      <c r="H157" s="1160"/>
      <c r="I157" s="1160"/>
      <c r="J157" s="1160"/>
      <c r="K157" s="1160"/>
      <c r="L157" s="1160"/>
      <c r="M157" s="1160"/>
      <c r="N157" s="1160"/>
      <c r="O157" s="1160"/>
      <c r="P157" s="1160"/>
      <c r="Q157" s="1160"/>
      <c r="R157" s="1160"/>
      <c r="S157" s="1160"/>
      <c r="T157" s="1160"/>
      <c r="U157" s="1160"/>
      <c r="V157" s="1160"/>
      <c r="W157" s="1160"/>
      <c r="X157" s="1160"/>
      <c r="Y157" s="1160"/>
      <c r="Z157" s="1160"/>
      <c r="AA157" s="1160"/>
      <c r="AB157" s="1160"/>
      <c r="AC157" s="1160"/>
      <c r="AD157" s="1160"/>
      <c r="AE157" s="1160"/>
      <c r="AF157" s="1160"/>
      <c r="AG157" s="1160"/>
      <c r="AH157" s="1160"/>
      <c r="AI157" s="1160"/>
      <c r="AJ157" s="1160"/>
      <c r="AK157" s="1160"/>
      <c r="AL157" s="1160"/>
      <c r="AM157" s="1160"/>
      <c r="AN157" s="1160"/>
      <c r="AO157" s="1160"/>
      <c r="AP157" s="1160"/>
      <c r="AQ157" s="1160"/>
      <c r="AR157" s="1160"/>
      <c r="AS157" s="48"/>
      <c r="AT157" s="31"/>
      <c r="AU157" s="31"/>
    </row>
    <row r="158" spans="1:47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155">
        <v>1</v>
      </c>
      <c r="G158" s="490" t="s">
        <v>106</v>
      </c>
      <c r="H158" s="491">
        <f>355000/2</f>
        <v>177500</v>
      </c>
      <c r="I158" s="512">
        <f>355000/5/2</f>
        <v>35500</v>
      </c>
      <c r="J158" s="513">
        <f>355000/5/2</f>
        <v>35500</v>
      </c>
      <c r="K158" s="513">
        <f>355000/5/2</f>
        <v>35500</v>
      </c>
      <c r="L158" s="513">
        <f>355000/5/2</f>
        <v>35500</v>
      </c>
      <c r="M158" s="520">
        <f>355000/5/2</f>
        <v>35500</v>
      </c>
      <c r="N158" s="490" t="s">
        <v>106</v>
      </c>
      <c r="O158" s="522">
        <f>'EnC1_2017-22_DEAL_ONF_Animation'!H158+'EnC2_2018-22_FEDER_ONF_Conserv'!H158+'EnC3_2019-21_OFB-DEAL_ONF_Coli'!H158+'EnC4_2018-20_MTE_ONF_MIGBio'!H158+'EnC5_2020_DEAL_Titè_IPA Desira'!H158+'Sol1_2018_DEAL_ONF_Lutte IC DSD'!H158+'Sol2_2019_DEAL_ONF_Lutte IC'!H158+'€8-xxxx(AAAA-AAAA)'!H158+'€9-xxxx(AAAA-AAAA)'!H158+'€10-xxxx(AAAA-AAAA)'!H158+'€11-xxxx(AAAA-AAAA)'!H158+'€12-xxxx(AAAA-AAAA)'!H158+'€13-xxxx(AAAA-AAAA)'!H158+'€14-xxxx(AAAA-AAAA)'!H158+'€15-xxxx(AAAA-AAAA)'!H158+'€16-xxxx(AAAA-AAAA)'!H158+'€17-xxxx(AAAA-AAAA)'!H158+'€18-xxxx(AAAA-AAAA)'!H158+'€19-xxxx(AAAA-AAAA)'!H158+'€20-xxxx(AAAA-AAAA)'!H158</f>
        <v>86200</v>
      </c>
      <c r="P158" s="523">
        <f>'EnC1_2017-22_DEAL_ONF_Animation'!I158+'EnC2_2018-22_FEDER_ONF_Conserv'!I158+'EnC3_2019-21_OFB-DEAL_ONF_Coli'!I158+'EnC4_2018-20_MTE_ONF_MIGBio'!I158+'EnC5_2020_DEAL_Titè_IPA Desira'!I158+'Sol1_2018_DEAL_ONF_Lutte IC DSD'!I158+'Sol2_2019_DEAL_ONF_Lutte IC'!I158+'€8-xxxx(AAAA-AAAA)'!I158+'€9-xxxx(AAAA-AAAA)'!I158+'€10-xxxx(AAAA-AAAA)'!I158+'€11-xxxx(AAAA-AAAA)'!I158+'€12-xxxx(AAAA-AAAA)'!I158+'€13-xxxx(AAAA-AAAA)'!I158+'€14-xxxx(AAAA-AAAA)'!I158+'€15-xxxx(AAAA-AAAA)'!I158+'€16-xxxx(AAAA-AAAA)'!I158+'€17-xxxx(AAAA-AAAA)'!I158+'€18-xxxx(AAAA-AAAA)'!I158+'€19-xxxx(AAAA-AAAA)'!I158+'€20-xxxx(AAAA-AAAA)'!I158</f>
        <v>21800</v>
      </c>
      <c r="Q158" s="540">
        <f>'EnC1_2017-22_DEAL_ONF_Animation'!J158+'EnC2_2018-22_FEDER_ONF_Conserv'!J158+'EnC3_2019-21_OFB-DEAL_ONF_Coli'!J158+'EnC4_2018-20_MTE_ONF_MIGBio'!J158+'EnC5_2020_DEAL_Titè_IPA Desira'!J158+'Sol1_2018_DEAL_ONF_Lutte IC DSD'!J158+'Sol2_2019_DEAL_ONF_Lutte IC'!J158+'€8-xxxx(AAAA-AAAA)'!J158+'€9-xxxx(AAAA-AAAA)'!J158+'€10-xxxx(AAAA-AAAA)'!J158+'€11-xxxx(AAAA-AAAA)'!J158+'€12-xxxx(AAAA-AAAA)'!J158+'€13-xxxx(AAAA-AAAA)'!J158+'€14-xxxx(AAAA-AAAA)'!J158+'€15-xxxx(AAAA-AAAA)'!J158+'€16-xxxx(AAAA-AAAA)'!J158+'€17-xxxx(AAAA-AAAA)'!J158+'€18-xxxx(AAAA-AAAA)'!J158+'€19-xxxx(AAAA-AAAA)'!J158+'€20-xxxx(AAAA-AAAA)'!J158</f>
        <v>19200</v>
      </c>
      <c r="R158" s="540">
        <f>'EnC1_2017-22_DEAL_ONF_Animation'!K158+'EnC2_2018-22_FEDER_ONF_Conserv'!K158+'EnC3_2019-21_OFB-DEAL_ONF_Coli'!K158+'EnC4_2018-20_MTE_ONF_MIGBio'!K158+'EnC5_2020_DEAL_Titè_IPA Desira'!K158+'Sol1_2018_DEAL_ONF_Lutte IC DSD'!K158+'Sol2_2019_DEAL_ONF_Lutte IC'!K158+'€8-xxxx(AAAA-AAAA)'!K158+'€9-xxxx(AAAA-AAAA)'!K158+'€10-xxxx(AAAA-AAAA)'!K158+'€11-xxxx(AAAA-AAAA)'!K158+'€12-xxxx(AAAA-AAAA)'!K158+'€13-xxxx(AAAA-AAAA)'!K158+'€14-xxxx(AAAA-AAAA)'!K158+'€15-xxxx(AAAA-AAAA)'!K158+'€16-xxxx(AAAA-AAAA)'!K158+'€17-xxxx(AAAA-AAAA)'!K158+'€18-xxxx(AAAA-AAAA)'!K158+'€19-xxxx(AAAA-AAAA)'!K158+'€20-xxxx(AAAA-AAAA)'!K158</f>
        <v>19200</v>
      </c>
      <c r="S158" s="540">
        <f>'EnC1_2017-22_DEAL_ONF_Animation'!L158+'EnC2_2018-22_FEDER_ONF_Conserv'!L158+'EnC3_2019-21_OFB-DEAL_ONF_Coli'!L158+'EnC4_2018-20_MTE_ONF_MIGBio'!L158+'EnC5_2020_DEAL_Titè_IPA Desira'!L158+'Sol1_2018_DEAL_ONF_Lutte IC DSD'!L158+'Sol2_2019_DEAL_ONF_Lutte IC'!L158+'€8-xxxx(AAAA-AAAA)'!L158+'€9-xxxx(AAAA-AAAA)'!L158+'€10-xxxx(AAAA-AAAA)'!L158+'€11-xxxx(AAAA-AAAA)'!L158+'€12-xxxx(AAAA-AAAA)'!L158+'€13-xxxx(AAAA-AAAA)'!L158+'€14-xxxx(AAAA-AAAA)'!L158+'€15-xxxx(AAAA-AAAA)'!L158+'€16-xxxx(AAAA-AAAA)'!L158+'€17-xxxx(AAAA-AAAA)'!L158+'€18-xxxx(AAAA-AAAA)'!L158+'€19-xxxx(AAAA-AAAA)'!L158+'€20-xxxx(AAAA-AAAA)'!L158</f>
        <v>13000</v>
      </c>
      <c r="T158" s="541">
        <f>'EnC1_2017-22_DEAL_ONF_Animation'!M158+'EnC2_2018-22_FEDER_ONF_Conserv'!M158+'EnC3_2019-21_OFB-DEAL_ONF_Coli'!M158+'EnC4_2018-20_MTE_ONF_MIGBio'!M158+'EnC5_2020_DEAL_Titè_IPA Desira'!M158+'Sol1_2018_DEAL_ONF_Lutte IC DSD'!M158+'Sol2_2019_DEAL_ONF_Lutte IC'!M158+'€8-xxxx(AAAA-AAAA)'!M158+'€9-xxxx(AAAA-AAAA)'!M158+'€10-xxxx(AAAA-AAAA)'!M158+'€11-xxxx(AAAA-AAAA)'!M158+'€12-xxxx(AAAA-AAAA)'!M158+'€13-xxxx(AAAA-AAAA)'!M158+'€14-xxxx(AAAA-AAAA)'!M158+'€15-xxxx(AAAA-AAAA)'!M158+'€16-xxxx(AAAA-AAAA)'!M158+'€17-xxxx(AAAA-AAAA)'!M158+'€18-xxxx(AAAA-AAAA)'!M158+'€19-xxxx(AAAA-AAAA)'!M158+'€20-xxxx(AAAA-AAAA)'!M158</f>
        <v>13000</v>
      </c>
      <c r="U158" s="522">
        <f>'EnC1_2017-22_DEAL_ONF_Animation'!N158+'EnC2_2018-22_FEDER_ONF_Conserv'!N158+'EnC3_2019-21_OFB-DEAL_ONF_Coli'!N158+'EnC4_2018-20_MTE_ONF_MIGBio'!N158+'EnC5_2020_DEAL_Titè_IPA Desira'!N158+'Sol1_2018_DEAL_ONF_Lutte IC DSD'!N158+'Sol2_2019_DEAL_ONF_Lutte IC'!N158+'€8-xxxx(AAAA-AAAA)'!N158+'€9-xxxx(AAAA-AAAA)'!N158+'€10-xxxx(AAAA-AAAA)'!N158+'€11-xxxx(AAAA-AAAA)'!N158+'€12-xxxx(AAAA-AAAA)'!N158+'€13-xxxx(AAAA-AAAA)'!N158+'€14-xxxx(AAAA-AAAA)'!N158+'€15-xxxx(AAAA-AAAA)'!N158+'€16-xxxx(AAAA-AAAA)'!N158+'€17-xxxx(AAAA-AAAA)'!N158+'€18-xxxx(AAAA-AAAA)'!N158+'€19-xxxx(AAAA-AAAA)'!N158+'€20-xxxx(AAAA-AAAA)'!N158</f>
        <v>66928.301428571431</v>
      </c>
      <c r="V158" s="523">
        <f>'EnC1_2017-22_DEAL_ONF_Animation'!O158+'EnC2_2018-22_FEDER_ONF_Conserv'!O158+'EnC3_2019-21_OFB-DEAL_ONF_Coli'!O158+'EnC4_2018-20_MTE_ONF_MIGBio'!O158+'EnC5_2020_DEAL_Titè_IPA Desira'!O158+'Sol1_2018_DEAL_ONF_Lutte IC DSD'!O158+'Sol2_2019_DEAL_ONF_Lutte IC'!O158+'€8-xxxx(AAAA-AAAA)'!O158+'€9-xxxx(AAAA-AAAA)'!O158+'€10-xxxx(AAAA-AAAA)'!O158+'€11-xxxx(AAAA-AAAA)'!O158+'€12-xxxx(AAAA-AAAA)'!O158+'€13-xxxx(AAAA-AAAA)'!O158+'€14-xxxx(AAAA-AAAA)'!O158+'€15-xxxx(AAAA-AAAA)'!O158+'€16-xxxx(AAAA-AAAA)'!O158+'€17-xxxx(AAAA-AAAA)'!O158+'€18-xxxx(AAAA-AAAA)'!O158+'€19-xxxx(AAAA-AAAA)'!O158+'€20-xxxx(AAAA-AAAA)'!O158</f>
        <v>18574.464285714286</v>
      </c>
      <c r="W158" s="540">
        <f>'EnC1_2017-22_DEAL_ONF_Animation'!P158+'EnC2_2018-22_FEDER_ONF_Conserv'!P158+'EnC3_2019-21_OFB-DEAL_ONF_Coli'!P158+'EnC4_2018-20_MTE_ONF_MIGBio'!P158+'EnC5_2020_DEAL_Titè_IPA Desira'!P158+'Sol1_2018_DEAL_ONF_Lutte IC DSD'!P158+'Sol2_2019_DEAL_ONF_Lutte IC'!P158+'€8-xxxx(AAAA-AAAA)'!P158+'€9-xxxx(AAAA-AAAA)'!P158+'€10-xxxx(AAAA-AAAA)'!P158+'€11-xxxx(AAAA-AAAA)'!P158+'€12-xxxx(AAAA-AAAA)'!P158+'€13-xxxx(AAAA-AAAA)'!P158+'€14-xxxx(AAAA-AAAA)'!P158+'€15-xxxx(AAAA-AAAA)'!P158+'€16-xxxx(AAAA-AAAA)'!P158+'€17-xxxx(AAAA-AAAA)'!P158+'€18-xxxx(AAAA-AAAA)'!P158+'€19-xxxx(AAAA-AAAA)'!P158+'€20-xxxx(AAAA-AAAA)'!P158</f>
        <v>30653.837142857141</v>
      </c>
      <c r="X158" s="540">
        <f>'EnC1_2017-22_DEAL_ONF_Animation'!Q158+'EnC2_2018-22_FEDER_ONF_Conserv'!Q158+'EnC3_2019-21_OFB-DEAL_ONF_Coli'!Q158+'EnC4_2018-20_MTE_ONF_MIGBio'!Q158+'EnC5_2020_DEAL_Titè_IPA Desira'!Q158+'Sol1_2018_DEAL_ONF_Lutte IC DSD'!Q158+'Sol2_2019_DEAL_ONF_Lutte IC'!Q158+'€8-xxxx(AAAA-AAAA)'!Q158+'€9-xxxx(AAAA-AAAA)'!Q158+'€10-xxxx(AAAA-AAAA)'!Q158+'€11-xxxx(AAAA-AAAA)'!Q158+'€12-xxxx(AAAA-AAAA)'!Q158+'€13-xxxx(AAAA-AAAA)'!Q158+'€14-xxxx(AAAA-AAAA)'!Q158+'€15-xxxx(AAAA-AAAA)'!Q158+'€16-xxxx(AAAA-AAAA)'!Q158+'€17-xxxx(AAAA-AAAA)'!Q158+'€18-xxxx(AAAA-AAAA)'!Q158+'€19-xxxx(AAAA-AAAA)'!Q158+'€20-xxxx(AAAA-AAAA)'!Q158</f>
        <v>17700</v>
      </c>
      <c r="Y158" s="540">
        <f>'EnC1_2017-22_DEAL_ONF_Animation'!R158+'EnC2_2018-22_FEDER_ONF_Conserv'!R158+'EnC3_2019-21_OFB-DEAL_ONF_Coli'!R158+'EnC4_2018-20_MTE_ONF_MIGBio'!R158+'EnC5_2020_DEAL_Titè_IPA Desira'!R158+'Sol1_2018_DEAL_ONF_Lutte IC DSD'!R158+'Sol2_2019_DEAL_ONF_Lutte IC'!R158+'€8-xxxx(AAAA-AAAA)'!R158+'€9-xxxx(AAAA-AAAA)'!R158+'€10-xxxx(AAAA-AAAA)'!R158+'€11-xxxx(AAAA-AAAA)'!R158+'€12-xxxx(AAAA-AAAA)'!R158+'€13-xxxx(AAAA-AAAA)'!R158+'€14-xxxx(AAAA-AAAA)'!R158+'€15-xxxx(AAAA-AAAA)'!R158+'€16-xxxx(AAAA-AAAA)'!R158+'€17-xxxx(AAAA-AAAA)'!R158+'€18-xxxx(AAAA-AAAA)'!R158+'€19-xxxx(AAAA-AAAA)'!R158+'€20-xxxx(AAAA-AAAA)'!R158</f>
        <v>0</v>
      </c>
      <c r="Z158" s="542">
        <f>'EnC1_2017-22_DEAL_ONF_Animation'!S158+'EnC2_2018-22_FEDER_ONF_Conserv'!S158+'EnC3_2019-21_OFB-DEAL_ONF_Coli'!S158+'EnC4_2018-20_MTE_ONF_MIGBio'!S158+'EnC5_2020_DEAL_Titè_IPA Desira'!S158+'Sol1_2018_DEAL_ONF_Lutte IC DSD'!S158+'Sol2_2019_DEAL_ONF_Lutte IC'!S158+'€8-xxxx(AAAA-AAAA)'!S158+'€9-xxxx(AAAA-AAAA)'!S158+'€10-xxxx(AAAA-AAAA)'!S158+'€11-xxxx(AAAA-AAAA)'!S158+'€12-xxxx(AAAA-AAAA)'!S158+'€13-xxxx(AAAA-AAAA)'!S158+'€14-xxxx(AAAA-AAAA)'!S158+'€15-xxxx(AAAA-AAAA)'!S158+'€16-xxxx(AAAA-AAAA)'!S158+'€17-xxxx(AAAA-AAAA)'!S158+'€18-xxxx(AAAA-AAAA)'!S158+'€19-xxxx(AAAA-AAAA)'!S158+'€20-xxxx(AAAA-AAAA)'!S158</f>
        <v>0</v>
      </c>
      <c r="AA158" s="526">
        <f>'EnC1_2017-22_DEAL_ONF_Animation'!T158+'EnC2_2018-22_FEDER_ONF_Conserv'!T158+'EnC3_2019-21_OFB-DEAL_ONF_Coli'!T158+'EnC4_2018-20_MTE_ONF_MIGBio'!T158+'EnC5_2020_DEAL_Titè_IPA Desira'!T158+'Sol1_2018_DEAL_ONF_Lutte IC DSD'!T158+'Sol2_2019_DEAL_ONF_Lutte IC'!T158+'€8-xxxx(AAAA-AAAA)'!T158+'€9-xxxx(AAAA-AAAA)'!T158+'€10-xxxx(AAAA-AAAA)'!T158+'€11-xxxx(AAAA-AAAA)'!T158+'€12-xxxx(AAAA-AAAA)'!T158+'€13-xxxx(AAAA-AAAA)'!T158+'€14-xxxx(AAAA-AAAA)'!T158+'€15-xxxx(AAAA-AAAA)'!T158+'€16-xxxx(AAAA-AAAA)'!T158+'€17-xxxx(AAAA-AAAA)'!T158+'€18-xxxx(AAAA-AAAA)'!T158+'€19-xxxx(AAAA-AAAA)'!T158+'€20-xxxx(AAAA-AAAA)'!T158</f>
        <v>-19271.698571428569</v>
      </c>
      <c r="AB158" s="527">
        <f>'EnC1_2017-22_DEAL_ONF_Animation'!U158+'EnC2_2018-22_FEDER_ONF_Conserv'!U158+'EnC3_2019-21_OFB-DEAL_ONF_Coli'!U158+'EnC4_2018-20_MTE_ONF_MIGBio'!U158+'EnC5_2020_DEAL_Titè_IPA Desira'!U158+'Sol1_2018_DEAL_ONF_Lutte IC DSD'!U158+'Sol2_2019_DEAL_ONF_Lutte IC'!U158+'€8-xxxx(AAAA-AAAA)'!U158+'€9-xxxx(AAAA-AAAA)'!U158+'€10-xxxx(AAAA-AAAA)'!U158+'€11-xxxx(AAAA-AAAA)'!U158+'€12-xxxx(AAAA-AAAA)'!U158+'€13-xxxx(AAAA-AAAA)'!U158+'€14-xxxx(AAAA-AAAA)'!U158+'€15-xxxx(AAAA-AAAA)'!U158+'€16-xxxx(AAAA-AAAA)'!U158+'€17-xxxx(AAAA-AAAA)'!U158+'€18-xxxx(AAAA-AAAA)'!U158+'€19-xxxx(AAAA-AAAA)'!U158+'€20-xxxx(AAAA-AAAA)'!U158</f>
        <v>-3225.5357142857138</v>
      </c>
      <c r="AC158" s="543">
        <f>'EnC1_2017-22_DEAL_ONF_Animation'!V158+'EnC2_2018-22_FEDER_ONF_Conserv'!V158+'EnC3_2019-21_OFB-DEAL_ONF_Coli'!V158+'EnC4_2018-20_MTE_ONF_MIGBio'!V158+'EnC5_2020_DEAL_Titè_IPA Desira'!V158+'Sol1_2018_DEAL_ONF_Lutte IC DSD'!V158+'Sol2_2019_DEAL_ONF_Lutte IC'!V158+'€8-xxxx(AAAA-AAAA)'!V158+'€9-xxxx(AAAA-AAAA)'!V158+'€10-xxxx(AAAA-AAAA)'!V158+'€11-xxxx(AAAA-AAAA)'!V158+'€12-xxxx(AAAA-AAAA)'!V158+'€13-xxxx(AAAA-AAAA)'!V158+'€14-xxxx(AAAA-AAAA)'!V158+'€15-xxxx(AAAA-AAAA)'!V158+'€16-xxxx(AAAA-AAAA)'!V158+'€17-xxxx(AAAA-AAAA)'!V158+'€18-xxxx(AAAA-AAAA)'!V158+'€19-xxxx(AAAA-AAAA)'!V158+'€20-xxxx(AAAA-AAAA)'!V158</f>
        <v>11453.837142857141</v>
      </c>
      <c r="AD158" s="543">
        <f>'EnC1_2017-22_DEAL_ONF_Animation'!W158+'EnC2_2018-22_FEDER_ONF_Conserv'!W158+'EnC3_2019-21_OFB-DEAL_ONF_Coli'!W158+'EnC4_2018-20_MTE_ONF_MIGBio'!W158+'EnC5_2020_DEAL_Titè_IPA Desira'!W158+'Sol1_2018_DEAL_ONF_Lutte IC DSD'!W158+'Sol2_2019_DEAL_ONF_Lutte IC'!W158+'€8-xxxx(AAAA-AAAA)'!W158+'€9-xxxx(AAAA-AAAA)'!W158+'€10-xxxx(AAAA-AAAA)'!W158+'€11-xxxx(AAAA-AAAA)'!W158+'€12-xxxx(AAAA-AAAA)'!W158+'€13-xxxx(AAAA-AAAA)'!W158+'€14-xxxx(AAAA-AAAA)'!W158+'€15-xxxx(AAAA-AAAA)'!W158+'€16-xxxx(AAAA-AAAA)'!W158+'€17-xxxx(AAAA-AAAA)'!W158+'€18-xxxx(AAAA-AAAA)'!W158+'€19-xxxx(AAAA-AAAA)'!W158+'€20-xxxx(AAAA-AAAA)'!W158</f>
        <v>-1500</v>
      </c>
      <c r="AE158" s="543">
        <f>'EnC1_2017-22_DEAL_ONF_Animation'!X158+'EnC2_2018-22_FEDER_ONF_Conserv'!X158+'EnC3_2019-21_OFB-DEAL_ONF_Coli'!X158+'EnC4_2018-20_MTE_ONF_MIGBio'!X158+'EnC5_2020_DEAL_Titè_IPA Desira'!X158+'Sol1_2018_DEAL_ONF_Lutte IC DSD'!X158+'Sol2_2019_DEAL_ONF_Lutte IC'!X158+'€8-xxxx(AAAA-AAAA)'!X158+'€9-xxxx(AAAA-AAAA)'!X158+'€10-xxxx(AAAA-AAAA)'!X158+'€11-xxxx(AAAA-AAAA)'!X158+'€12-xxxx(AAAA-AAAA)'!X158+'€13-xxxx(AAAA-AAAA)'!X158+'€14-xxxx(AAAA-AAAA)'!X158+'€15-xxxx(AAAA-AAAA)'!X158+'€16-xxxx(AAAA-AAAA)'!X158+'€17-xxxx(AAAA-AAAA)'!X158+'€18-xxxx(AAAA-AAAA)'!X158+'€19-xxxx(AAAA-AAAA)'!X158+'€20-xxxx(AAAA-AAAA)'!X158</f>
        <v>-13000</v>
      </c>
      <c r="AF158" s="544">
        <f>'EnC1_2017-22_DEAL_ONF_Animation'!Y158+'EnC2_2018-22_FEDER_ONF_Conserv'!Y158+'EnC3_2019-21_OFB-DEAL_ONF_Coli'!Y158+'EnC4_2018-20_MTE_ONF_MIGBio'!Y158+'EnC5_2020_DEAL_Titè_IPA Desira'!Y158+'Sol1_2018_DEAL_ONF_Lutte IC DSD'!Y158+'Sol2_2019_DEAL_ONF_Lutte IC'!Y158+'€8-xxxx(AAAA-AAAA)'!Y158+'€9-xxxx(AAAA-AAAA)'!Y158+'€10-xxxx(AAAA-AAAA)'!Y158+'€11-xxxx(AAAA-AAAA)'!Y158+'€12-xxxx(AAAA-AAAA)'!Y158+'€13-xxxx(AAAA-AAAA)'!Y158+'€14-xxxx(AAAA-AAAA)'!Y158+'€15-xxxx(AAAA-AAAA)'!Y158+'€16-xxxx(AAAA-AAAA)'!Y158+'€17-xxxx(AAAA-AAAA)'!Y158+'€18-xxxx(AAAA-AAAA)'!Y158+'€19-xxxx(AAAA-AAAA)'!Y158+'€20-xxxx(AAAA-AAAA)'!Y158</f>
        <v>-13000</v>
      </c>
      <c r="AG158" s="530">
        <f>O158-H158</f>
        <v>-91300</v>
      </c>
      <c r="AH158" s="531">
        <f t="shared" ref="AH158:AL173" si="127">P158-I158</f>
        <v>-13700</v>
      </c>
      <c r="AI158" s="723">
        <f t="shared" si="127"/>
        <v>-16300</v>
      </c>
      <c r="AJ158" s="723">
        <f t="shared" si="127"/>
        <v>-16300</v>
      </c>
      <c r="AK158" s="723">
        <f t="shared" si="127"/>
        <v>-22500</v>
      </c>
      <c r="AL158" s="724">
        <f t="shared" si="127"/>
        <v>-22500</v>
      </c>
      <c r="AM158" s="530">
        <f>U158-H158</f>
        <v>-110571.69857142857</v>
      </c>
      <c r="AN158" s="531">
        <f t="shared" ref="AN158:AR173" si="128">V158-I158</f>
        <v>-16925.535714285714</v>
      </c>
      <c r="AO158" s="723">
        <f t="shared" si="128"/>
        <v>-4846.1628571428591</v>
      </c>
      <c r="AP158" s="723">
        <f t="shared" si="128"/>
        <v>-17800</v>
      </c>
      <c r="AQ158" s="723">
        <f t="shared" si="128"/>
        <v>-35500</v>
      </c>
      <c r="AR158" s="725">
        <f t="shared" si="128"/>
        <v>-35500</v>
      </c>
      <c r="AS158" s="43"/>
      <c r="AT158" s="28"/>
      <c r="AU158" s="28"/>
    </row>
    <row r="159" spans="1:47" s="38" customFormat="1" ht="14">
      <c r="A159" s="26"/>
      <c r="B159" s="1116"/>
      <c r="C159" s="1230"/>
      <c r="D159" s="1119"/>
      <c r="E159" s="1122"/>
      <c r="F159" s="1156"/>
      <c r="G159" s="494" t="s">
        <v>108</v>
      </c>
      <c r="H159" s="173"/>
      <c r="I159" s="162"/>
      <c r="J159" s="170"/>
      <c r="K159" s="170"/>
      <c r="L159" s="170"/>
      <c r="M159" s="500"/>
      <c r="N159" s="494" t="s">
        <v>108</v>
      </c>
      <c r="O159" s="188">
        <f>'EnC1_2017-22_DEAL_ONF_Animation'!H159+'EnC2_2018-22_FEDER_ONF_Conserv'!H159+'EnC3_2019-21_OFB-DEAL_ONF_Coli'!H159+'EnC4_2018-20_MTE_ONF_MIGBio'!H159+'EnC5_2020_DEAL_Titè_IPA Desira'!H159+'Sol1_2018_DEAL_ONF_Lutte IC DSD'!H159+'Sol2_2019_DEAL_ONF_Lutte IC'!H159+'€8-xxxx(AAAA-AAAA)'!H159+'€9-xxxx(AAAA-AAAA)'!H159+'€10-xxxx(AAAA-AAAA)'!H159+'€11-xxxx(AAAA-AAAA)'!H159+'€12-xxxx(AAAA-AAAA)'!H159+'€13-xxxx(AAAA-AAAA)'!H159+'€14-xxxx(AAAA-AAAA)'!H159+'€15-xxxx(AAAA-AAAA)'!H159+'€16-xxxx(AAAA-AAAA)'!H159+'€17-xxxx(AAAA-AAAA)'!H159+'€18-xxxx(AAAA-AAAA)'!H159+'€19-xxxx(AAAA-AAAA)'!H159+'€20-xxxx(AAAA-AAAA)'!H159</f>
        <v>21200</v>
      </c>
      <c r="P159" s="189">
        <f>'EnC1_2017-22_DEAL_ONF_Animation'!I159+'EnC2_2018-22_FEDER_ONF_Conserv'!I159+'EnC3_2019-21_OFB-DEAL_ONF_Coli'!I159+'EnC4_2018-20_MTE_ONF_MIGBio'!I159+'EnC5_2020_DEAL_Titè_IPA Desira'!I159+'Sol1_2018_DEAL_ONF_Lutte IC DSD'!I159+'Sol2_2019_DEAL_ONF_Lutte IC'!I159+'€8-xxxx(AAAA-AAAA)'!I159+'€9-xxxx(AAAA-AAAA)'!I159+'€10-xxxx(AAAA-AAAA)'!I159+'€11-xxxx(AAAA-AAAA)'!I159+'€12-xxxx(AAAA-AAAA)'!I159+'€13-xxxx(AAAA-AAAA)'!I159+'€14-xxxx(AAAA-AAAA)'!I159+'€15-xxxx(AAAA-AAAA)'!I159+'€16-xxxx(AAAA-AAAA)'!I159+'€17-xxxx(AAAA-AAAA)'!I159+'€18-xxxx(AAAA-AAAA)'!I159+'€19-xxxx(AAAA-AAAA)'!I159+'€20-xxxx(AAAA-AAAA)'!I159</f>
        <v>8800</v>
      </c>
      <c r="Q159" s="226">
        <f>'EnC1_2017-22_DEAL_ONF_Animation'!J159+'EnC2_2018-22_FEDER_ONF_Conserv'!J159+'EnC3_2019-21_OFB-DEAL_ONF_Coli'!J159+'EnC4_2018-20_MTE_ONF_MIGBio'!J159+'EnC5_2020_DEAL_Titè_IPA Desira'!J159+'Sol1_2018_DEAL_ONF_Lutte IC DSD'!J159+'Sol2_2019_DEAL_ONF_Lutte IC'!J159+'€8-xxxx(AAAA-AAAA)'!J159+'€9-xxxx(AAAA-AAAA)'!J159+'€10-xxxx(AAAA-AAAA)'!J159+'€11-xxxx(AAAA-AAAA)'!J159+'€12-xxxx(AAAA-AAAA)'!J159+'€13-xxxx(AAAA-AAAA)'!J159+'€14-xxxx(AAAA-AAAA)'!J159+'€15-xxxx(AAAA-AAAA)'!J159+'€16-xxxx(AAAA-AAAA)'!J159+'€17-xxxx(AAAA-AAAA)'!J159+'€18-xxxx(AAAA-AAAA)'!J159+'€19-xxxx(AAAA-AAAA)'!J159+'€20-xxxx(AAAA-AAAA)'!J159</f>
        <v>6200</v>
      </c>
      <c r="R159" s="226">
        <f>'EnC1_2017-22_DEAL_ONF_Animation'!K159+'EnC2_2018-22_FEDER_ONF_Conserv'!K159+'EnC3_2019-21_OFB-DEAL_ONF_Coli'!K159+'EnC4_2018-20_MTE_ONF_MIGBio'!K159+'EnC5_2020_DEAL_Titè_IPA Desira'!K159+'Sol1_2018_DEAL_ONF_Lutte IC DSD'!K159+'Sol2_2019_DEAL_ONF_Lutte IC'!K159+'€8-xxxx(AAAA-AAAA)'!K159+'€9-xxxx(AAAA-AAAA)'!K159+'€10-xxxx(AAAA-AAAA)'!K159+'€11-xxxx(AAAA-AAAA)'!K159+'€12-xxxx(AAAA-AAAA)'!K159+'€13-xxxx(AAAA-AAAA)'!K159+'€14-xxxx(AAAA-AAAA)'!K159+'€15-xxxx(AAAA-AAAA)'!K159+'€16-xxxx(AAAA-AAAA)'!K159+'€17-xxxx(AAAA-AAAA)'!K159+'€18-xxxx(AAAA-AAAA)'!K159+'€19-xxxx(AAAA-AAAA)'!K159+'€20-xxxx(AAAA-AAAA)'!K159</f>
        <v>6200</v>
      </c>
      <c r="S159" s="226">
        <f>'EnC1_2017-22_DEAL_ONF_Animation'!L159+'EnC2_2018-22_FEDER_ONF_Conserv'!L159+'EnC3_2019-21_OFB-DEAL_ONF_Coli'!L159+'EnC4_2018-20_MTE_ONF_MIGBio'!L159+'EnC5_2020_DEAL_Titè_IPA Desira'!L159+'Sol1_2018_DEAL_ONF_Lutte IC DSD'!L159+'Sol2_2019_DEAL_ONF_Lutte IC'!L159+'€8-xxxx(AAAA-AAAA)'!L159+'€9-xxxx(AAAA-AAAA)'!L159+'€10-xxxx(AAAA-AAAA)'!L159+'€11-xxxx(AAAA-AAAA)'!L159+'€12-xxxx(AAAA-AAAA)'!L159+'€13-xxxx(AAAA-AAAA)'!L159+'€14-xxxx(AAAA-AAAA)'!L159+'€15-xxxx(AAAA-AAAA)'!L159+'€16-xxxx(AAAA-AAAA)'!L159+'€17-xxxx(AAAA-AAAA)'!L159+'€18-xxxx(AAAA-AAAA)'!L159+'€19-xxxx(AAAA-AAAA)'!L159+'€20-xxxx(AAAA-AAAA)'!L159</f>
        <v>0</v>
      </c>
      <c r="T159" s="246">
        <f>'EnC1_2017-22_DEAL_ONF_Animation'!M159+'EnC2_2018-22_FEDER_ONF_Conserv'!M159+'EnC3_2019-21_OFB-DEAL_ONF_Coli'!M159+'EnC4_2018-20_MTE_ONF_MIGBio'!M159+'EnC5_2020_DEAL_Titè_IPA Desira'!M159+'Sol1_2018_DEAL_ONF_Lutte IC DSD'!M159+'Sol2_2019_DEAL_ONF_Lutte IC'!M159+'€8-xxxx(AAAA-AAAA)'!M159+'€9-xxxx(AAAA-AAAA)'!M159+'€10-xxxx(AAAA-AAAA)'!M159+'€11-xxxx(AAAA-AAAA)'!M159+'€12-xxxx(AAAA-AAAA)'!M159+'€13-xxxx(AAAA-AAAA)'!M159+'€14-xxxx(AAAA-AAAA)'!M159+'€15-xxxx(AAAA-AAAA)'!M159+'€16-xxxx(AAAA-AAAA)'!M159+'€17-xxxx(AAAA-AAAA)'!M159+'€18-xxxx(AAAA-AAAA)'!M159+'€19-xxxx(AAAA-AAAA)'!M159+'€20-xxxx(AAAA-AAAA)'!M159</f>
        <v>0</v>
      </c>
      <c r="U159" s="188">
        <f>'EnC1_2017-22_DEAL_ONF_Animation'!N159+'EnC2_2018-22_FEDER_ONF_Conserv'!N159+'EnC3_2019-21_OFB-DEAL_ONF_Coli'!N159+'EnC4_2018-20_MTE_ONF_MIGBio'!N159+'EnC5_2020_DEAL_Titè_IPA Desira'!N159+'Sol1_2018_DEAL_ONF_Lutte IC DSD'!N159+'Sol2_2019_DEAL_ONF_Lutte IC'!N159+'€8-xxxx(AAAA-AAAA)'!N159+'€9-xxxx(AAAA-AAAA)'!N159+'€10-xxxx(AAAA-AAAA)'!N159+'€11-xxxx(AAAA-AAAA)'!N159+'€12-xxxx(AAAA-AAAA)'!N159+'€13-xxxx(AAAA-AAAA)'!N159+'€14-xxxx(AAAA-AAAA)'!N159+'€15-xxxx(AAAA-AAAA)'!N159+'€16-xxxx(AAAA-AAAA)'!N159+'€17-xxxx(AAAA-AAAA)'!N159+'€18-xxxx(AAAA-AAAA)'!N159+'€19-xxxx(AAAA-AAAA)'!N159+'€20-xxxx(AAAA-AAAA)'!N159</f>
        <v>23384.571428571428</v>
      </c>
      <c r="V159" s="189">
        <f>'EnC1_2017-22_DEAL_ONF_Animation'!O159+'EnC2_2018-22_FEDER_ONF_Conserv'!O159+'EnC3_2019-21_OFB-DEAL_ONF_Coli'!O159+'EnC4_2018-20_MTE_ONF_MIGBio'!O159+'EnC5_2020_DEAL_Titè_IPA Desira'!O159+'Sol1_2018_DEAL_ONF_Lutte IC DSD'!O159+'Sol2_2019_DEAL_ONF_Lutte IC'!O159+'€8-xxxx(AAAA-AAAA)'!O159+'€9-xxxx(AAAA-AAAA)'!O159+'€10-xxxx(AAAA-AAAA)'!O159+'€11-xxxx(AAAA-AAAA)'!O159+'€12-xxxx(AAAA-AAAA)'!O159+'€13-xxxx(AAAA-AAAA)'!O159+'€14-xxxx(AAAA-AAAA)'!O159+'€15-xxxx(AAAA-AAAA)'!O159+'€16-xxxx(AAAA-AAAA)'!O159+'€17-xxxx(AAAA-AAAA)'!O159+'€18-xxxx(AAAA-AAAA)'!O159+'€19-xxxx(AAAA-AAAA)'!O159+'€20-xxxx(AAAA-AAAA)'!O159</f>
        <v>12345.714285714286</v>
      </c>
      <c r="W159" s="226">
        <f>'EnC1_2017-22_DEAL_ONF_Animation'!P159+'EnC2_2018-22_FEDER_ONF_Conserv'!P159+'EnC3_2019-21_OFB-DEAL_ONF_Coli'!P159+'EnC4_2018-20_MTE_ONF_MIGBio'!P159+'EnC5_2020_DEAL_Titè_IPA Desira'!P159+'Sol1_2018_DEAL_ONF_Lutte IC DSD'!P159+'Sol2_2019_DEAL_ONF_Lutte IC'!P159+'€8-xxxx(AAAA-AAAA)'!P159+'€9-xxxx(AAAA-AAAA)'!P159+'€10-xxxx(AAAA-AAAA)'!P159+'€11-xxxx(AAAA-AAAA)'!P159+'€12-xxxx(AAAA-AAAA)'!P159+'€13-xxxx(AAAA-AAAA)'!P159+'€14-xxxx(AAAA-AAAA)'!P159+'€15-xxxx(AAAA-AAAA)'!P159+'€16-xxxx(AAAA-AAAA)'!P159+'€17-xxxx(AAAA-AAAA)'!P159+'€18-xxxx(AAAA-AAAA)'!P159+'€19-xxxx(AAAA-AAAA)'!P159+'€20-xxxx(AAAA-AAAA)'!P159</f>
        <v>11038.857142857143</v>
      </c>
      <c r="X159" s="226">
        <f>'EnC1_2017-22_DEAL_ONF_Animation'!Q159+'EnC2_2018-22_FEDER_ONF_Conserv'!Q159+'EnC3_2019-21_OFB-DEAL_ONF_Coli'!Q159+'EnC4_2018-20_MTE_ONF_MIGBio'!Q159+'EnC5_2020_DEAL_Titè_IPA Desira'!Q159+'Sol1_2018_DEAL_ONF_Lutte IC DSD'!Q159+'Sol2_2019_DEAL_ONF_Lutte IC'!Q159+'€8-xxxx(AAAA-AAAA)'!Q159+'€9-xxxx(AAAA-AAAA)'!Q159+'€10-xxxx(AAAA-AAAA)'!Q159+'€11-xxxx(AAAA-AAAA)'!Q159+'€12-xxxx(AAAA-AAAA)'!Q159+'€13-xxxx(AAAA-AAAA)'!Q159+'€14-xxxx(AAAA-AAAA)'!Q159+'€15-xxxx(AAAA-AAAA)'!Q159+'€16-xxxx(AAAA-AAAA)'!Q159+'€17-xxxx(AAAA-AAAA)'!Q159+'€18-xxxx(AAAA-AAAA)'!Q159+'€19-xxxx(AAAA-AAAA)'!Q159+'€20-xxxx(AAAA-AAAA)'!Q159</f>
        <v>0</v>
      </c>
      <c r="Y159" s="226">
        <f>'EnC1_2017-22_DEAL_ONF_Animation'!R159+'EnC2_2018-22_FEDER_ONF_Conserv'!R159+'EnC3_2019-21_OFB-DEAL_ONF_Coli'!R159+'EnC4_2018-20_MTE_ONF_MIGBio'!R159+'EnC5_2020_DEAL_Titè_IPA Desira'!R159+'Sol1_2018_DEAL_ONF_Lutte IC DSD'!R159+'Sol2_2019_DEAL_ONF_Lutte IC'!R159+'€8-xxxx(AAAA-AAAA)'!R159+'€9-xxxx(AAAA-AAAA)'!R159+'€10-xxxx(AAAA-AAAA)'!R159+'€11-xxxx(AAAA-AAAA)'!R159+'€12-xxxx(AAAA-AAAA)'!R159+'€13-xxxx(AAAA-AAAA)'!R159+'€14-xxxx(AAAA-AAAA)'!R159+'€15-xxxx(AAAA-AAAA)'!R159+'€16-xxxx(AAAA-AAAA)'!R159+'€17-xxxx(AAAA-AAAA)'!R159+'€18-xxxx(AAAA-AAAA)'!R159+'€19-xxxx(AAAA-AAAA)'!R159+'€20-xxxx(AAAA-AAAA)'!R159</f>
        <v>0</v>
      </c>
      <c r="Z159" s="247">
        <f>'EnC1_2017-22_DEAL_ONF_Animation'!S159+'EnC2_2018-22_FEDER_ONF_Conserv'!S159+'EnC3_2019-21_OFB-DEAL_ONF_Coli'!S159+'EnC4_2018-20_MTE_ONF_MIGBio'!S159+'EnC5_2020_DEAL_Titè_IPA Desira'!S159+'Sol1_2018_DEAL_ONF_Lutte IC DSD'!S159+'Sol2_2019_DEAL_ONF_Lutte IC'!S159+'€8-xxxx(AAAA-AAAA)'!S159+'€9-xxxx(AAAA-AAAA)'!S159+'€10-xxxx(AAAA-AAAA)'!S159+'€11-xxxx(AAAA-AAAA)'!S159+'€12-xxxx(AAAA-AAAA)'!S159+'€13-xxxx(AAAA-AAAA)'!S159+'€14-xxxx(AAAA-AAAA)'!S159+'€15-xxxx(AAAA-AAAA)'!S159+'€16-xxxx(AAAA-AAAA)'!S159+'€17-xxxx(AAAA-AAAA)'!S159+'€18-xxxx(AAAA-AAAA)'!S159+'€19-xxxx(AAAA-AAAA)'!S159+'€20-xxxx(AAAA-AAAA)'!S159</f>
        <v>0</v>
      </c>
      <c r="AA159" s="191">
        <f>'EnC1_2017-22_DEAL_ONF_Animation'!T159+'EnC2_2018-22_FEDER_ONF_Conserv'!T159+'EnC3_2019-21_OFB-DEAL_ONF_Coli'!T159+'EnC4_2018-20_MTE_ONF_MIGBio'!T159+'EnC5_2020_DEAL_Titè_IPA Desira'!T159+'Sol1_2018_DEAL_ONF_Lutte IC DSD'!T159+'Sol2_2019_DEAL_ONF_Lutte IC'!T159+'€8-xxxx(AAAA-AAAA)'!T159+'€9-xxxx(AAAA-AAAA)'!T159+'€10-xxxx(AAAA-AAAA)'!T159+'€11-xxxx(AAAA-AAAA)'!T159+'€12-xxxx(AAAA-AAAA)'!T159+'€13-xxxx(AAAA-AAAA)'!T159+'€14-xxxx(AAAA-AAAA)'!T159+'€15-xxxx(AAAA-AAAA)'!T159+'€16-xxxx(AAAA-AAAA)'!T159+'€17-xxxx(AAAA-AAAA)'!T159+'€18-xxxx(AAAA-AAAA)'!T159+'€19-xxxx(AAAA-AAAA)'!T159+'€20-xxxx(AAAA-AAAA)'!T159</f>
        <v>2184.5714285714294</v>
      </c>
      <c r="AB159" s="192">
        <f>'EnC1_2017-22_DEAL_ONF_Animation'!U159+'EnC2_2018-22_FEDER_ONF_Conserv'!U159+'EnC3_2019-21_OFB-DEAL_ONF_Coli'!U159+'EnC4_2018-20_MTE_ONF_MIGBio'!U159+'EnC5_2020_DEAL_Titè_IPA Desira'!U159+'Sol1_2018_DEAL_ONF_Lutte IC DSD'!U159+'Sol2_2019_DEAL_ONF_Lutte IC'!U159+'€8-xxxx(AAAA-AAAA)'!U159+'€9-xxxx(AAAA-AAAA)'!U159+'€10-xxxx(AAAA-AAAA)'!U159+'€11-xxxx(AAAA-AAAA)'!U159+'€12-xxxx(AAAA-AAAA)'!U159+'€13-xxxx(AAAA-AAAA)'!U159+'€14-xxxx(AAAA-AAAA)'!U159+'€15-xxxx(AAAA-AAAA)'!U159+'€16-xxxx(AAAA-AAAA)'!U159+'€17-xxxx(AAAA-AAAA)'!U159+'€18-xxxx(AAAA-AAAA)'!U159+'€19-xxxx(AAAA-AAAA)'!U159+'€20-xxxx(AAAA-AAAA)'!U159</f>
        <v>3545.7142857142858</v>
      </c>
      <c r="AC159" s="227">
        <f>'EnC1_2017-22_DEAL_ONF_Animation'!V159+'EnC2_2018-22_FEDER_ONF_Conserv'!V159+'EnC3_2019-21_OFB-DEAL_ONF_Coli'!V159+'EnC4_2018-20_MTE_ONF_MIGBio'!V159+'EnC5_2020_DEAL_Titè_IPA Desira'!V159+'Sol1_2018_DEAL_ONF_Lutte IC DSD'!V159+'Sol2_2019_DEAL_ONF_Lutte IC'!V159+'€8-xxxx(AAAA-AAAA)'!V159+'€9-xxxx(AAAA-AAAA)'!V159+'€10-xxxx(AAAA-AAAA)'!V159+'€11-xxxx(AAAA-AAAA)'!V159+'€12-xxxx(AAAA-AAAA)'!V159+'€13-xxxx(AAAA-AAAA)'!V159+'€14-xxxx(AAAA-AAAA)'!V159+'€15-xxxx(AAAA-AAAA)'!V159+'€16-xxxx(AAAA-AAAA)'!V159+'€17-xxxx(AAAA-AAAA)'!V159+'€18-xxxx(AAAA-AAAA)'!V159+'€19-xxxx(AAAA-AAAA)'!V159+'€20-xxxx(AAAA-AAAA)'!V159</f>
        <v>4838.8571428571431</v>
      </c>
      <c r="AD159" s="227">
        <f>'EnC1_2017-22_DEAL_ONF_Animation'!W159+'EnC2_2018-22_FEDER_ONF_Conserv'!W159+'EnC3_2019-21_OFB-DEAL_ONF_Coli'!W159+'EnC4_2018-20_MTE_ONF_MIGBio'!W159+'EnC5_2020_DEAL_Titè_IPA Desira'!W159+'Sol1_2018_DEAL_ONF_Lutte IC DSD'!W159+'Sol2_2019_DEAL_ONF_Lutte IC'!W159+'€8-xxxx(AAAA-AAAA)'!W159+'€9-xxxx(AAAA-AAAA)'!W159+'€10-xxxx(AAAA-AAAA)'!W159+'€11-xxxx(AAAA-AAAA)'!W159+'€12-xxxx(AAAA-AAAA)'!W159+'€13-xxxx(AAAA-AAAA)'!W159+'€14-xxxx(AAAA-AAAA)'!W159+'€15-xxxx(AAAA-AAAA)'!W159+'€16-xxxx(AAAA-AAAA)'!W159+'€17-xxxx(AAAA-AAAA)'!W159+'€18-xxxx(AAAA-AAAA)'!W159+'€19-xxxx(AAAA-AAAA)'!W159+'€20-xxxx(AAAA-AAAA)'!W159</f>
        <v>-6200</v>
      </c>
      <c r="AE159" s="227">
        <f>'EnC1_2017-22_DEAL_ONF_Animation'!X159+'EnC2_2018-22_FEDER_ONF_Conserv'!X159+'EnC3_2019-21_OFB-DEAL_ONF_Coli'!X159+'EnC4_2018-20_MTE_ONF_MIGBio'!X159+'EnC5_2020_DEAL_Titè_IPA Desira'!X159+'Sol1_2018_DEAL_ONF_Lutte IC DSD'!X159+'Sol2_2019_DEAL_ONF_Lutte IC'!X159+'€8-xxxx(AAAA-AAAA)'!X159+'€9-xxxx(AAAA-AAAA)'!X159+'€10-xxxx(AAAA-AAAA)'!X159+'€11-xxxx(AAAA-AAAA)'!X159+'€12-xxxx(AAAA-AAAA)'!X159+'€13-xxxx(AAAA-AAAA)'!X159+'€14-xxxx(AAAA-AAAA)'!X159+'€15-xxxx(AAAA-AAAA)'!X159+'€16-xxxx(AAAA-AAAA)'!X159+'€17-xxxx(AAAA-AAAA)'!X159+'€18-xxxx(AAAA-AAAA)'!X159+'€19-xxxx(AAAA-AAAA)'!X159+'€20-xxxx(AAAA-AAAA)'!X159</f>
        <v>0</v>
      </c>
      <c r="AF159" s="248">
        <f>'EnC1_2017-22_DEAL_ONF_Animation'!Y159+'EnC2_2018-22_FEDER_ONF_Conserv'!Y159+'EnC3_2019-21_OFB-DEAL_ONF_Coli'!Y159+'EnC4_2018-20_MTE_ONF_MIGBio'!Y159+'EnC5_2020_DEAL_Titè_IPA Desira'!Y159+'Sol1_2018_DEAL_ONF_Lutte IC DSD'!Y159+'Sol2_2019_DEAL_ONF_Lutte IC'!Y159+'€8-xxxx(AAAA-AAAA)'!Y159+'€9-xxxx(AAAA-AAAA)'!Y159+'€10-xxxx(AAAA-AAAA)'!Y159+'€11-xxxx(AAAA-AAAA)'!Y159+'€12-xxxx(AAAA-AAAA)'!Y159+'€13-xxxx(AAAA-AAAA)'!Y159+'€14-xxxx(AAAA-AAAA)'!Y159+'€15-xxxx(AAAA-AAAA)'!Y159+'€16-xxxx(AAAA-AAAA)'!Y159+'€17-xxxx(AAAA-AAAA)'!Y159+'€18-xxxx(AAAA-AAAA)'!Y159+'€19-xxxx(AAAA-AAAA)'!Y159+'€20-xxxx(AAAA-AAAA)'!Y159</f>
        <v>0</v>
      </c>
      <c r="AG159" s="195">
        <f t="shared" ref="AG159:AG217" si="129">O159-H159</f>
        <v>21200</v>
      </c>
      <c r="AH159" s="196">
        <f t="shared" si="127"/>
        <v>8800</v>
      </c>
      <c r="AI159" s="641">
        <f t="shared" si="127"/>
        <v>6200</v>
      </c>
      <c r="AJ159" s="641">
        <f t="shared" si="127"/>
        <v>6200</v>
      </c>
      <c r="AK159" s="641">
        <f t="shared" si="127"/>
        <v>0</v>
      </c>
      <c r="AL159" s="642">
        <f t="shared" si="127"/>
        <v>0</v>
      </c>
      <c r="AM159" s="198">
        <f t="shared" ref="AM159:AM217" si="130">U159-H159</f>
        <v>23384.571428571428</v>
      </c>
      <c r="AN159" s="196">
        <f t="shared" si="128"/>
        <v>12345.714285714286</v>
      </c>
      <c r="AO159" s="641">
        <f t="shared" si="128"/>
        <v>11038.857142857143</v>
      </c>
      <c r="AP159" s="641">
        <f t="shared" si="128"/>
        <v>0</v>
      </c>
      <c r="AQ159" s="641">
        <f t="shared" si="128"/>
        <v>0</v>
      </c>
      <c r="AR159" s="643">
        <f t="shared" si="128"/>
        <v>0</v>
      </c>
      <c r="AS159" s="44"/>
      <c r="AT159" s="28"/>
      <c r="AU159" s="28"/>
    </row>
    <row r="160" spans="1:47" s="38" customFormat="1" ht="14">
      <c r="A160" s="26"/>
      <c r="B160" s="1116"/>
      <c r="C160" s="1230"/>
      <c r="D160" s="1119"/>
      <c r="E160" s="1122"/>
      <c r="F160" s="1156"/>
      <c r="G160" s="495" t="s">
        <v>109</v>
      </c>
      <c r="H160" s="165"/>
      <c r="I160" s="166"/>
      <c r="J160" s="174"/>
      <c r="K160" s="171"/>
      <c r="L160" s="171"/>
      <c r="M160" s="501"/>
      <c r="N160" s="495" t="s">
        <v>109</v>
      </c>
      <c r="O160" s="199">
        <f>'EnC1_2017-22_DEAL_ONF_Animation'!H160+'EnC2_2018-22_FEDER_ONF_Conserv'!H160+'EnC3_2019-21_OFB-DEAL_ONF_Coli'!H160+'EnC4_2018-20_MTE_ONF_MIGBio'!H160+'EnC5_2020_DEAL_Titè_IPA Desira'!H160+'Sol1_2018_DEAL_ONF_Lutte IC DSD'!H160+'Sol2_2019_DEAL_ONF_Lutte IC'!H160+'€8-xxxx(AAAA-AAAA)'!H160+'€9-xxxx(AAAA-AAAA)'!H160+'€10-xxxx(AAAA-AAAA)'!H160+'€11-xxxx(AAAA-AAAA)'!H160+'€12-xxxx(AAAA-AAAA)'!H160+'€13-xxxx(AAAA-AAAA)'!H160+'€14-xxxx(AAAA-AAAA)'!H160+'€15-xxxx(AAAA-AAAA)'!H160+'€16-xxxx(AAAA-AAAA)'!H160+'€17-xxxx(AAAA-AAAA)'!H160+'€18-xxxx(AAAA-AAAA)'!H160+'€19-xxxx(AAAA-AAAA)'!H160+'€20-xxxx(AAAA-AAAA)'!H160</f>
        <v>65000</v>
      </c>
      <c r="P160" s="200">
        <f>'EnC1_2017-22_DEAL_ONF_Animation'!I160+'EnC2_2018-22_FEDER_ONF_Conserv'!I160+'EnC3_2019-21_OFB-DEAL_ONF_Coli'!I160+'EnC4_2018-20_MTE_ONF_MIGBio'!I160+'EnC5_2020_DEAL_Titè_IPA Desira'!I160+'Sol1_2018_DEAL_ONF_Lutte IC DSD'!I160+'Sol2_2019_DEAL_ONF_Lutte IC'!I160+'€8-xxxx(AAAA-AAAA)'!I160+'€9-xxxx(AAAA-AAAA)'!I160+'€10-xxxx(AAAA-AAAA)'!I160+'€11-xxxx(AAAA-AAAA)'!I160+'€12-xxxx(AAAA-AAAA)'!I160+'€13-xxxx(AAAA-AAAA)'!I160+'€14-xxxx(AAAA-AAAA)'!I160+'€15-xxxx(AAAA-AAAA)'!I160+'€16-xxxx(AAAA-AAAA)'!I160+'€17-xxxx(AAAA-AAAA)'!I160+'€18-xxxx(AAAA-AAAA)'!I160+'€19-xxxx(AAAA-AAAA)'!I160+'€20-xxxx(AAAA-AAAA)'!I160</f>
        <v>13000</v>
      </c>
      <c r="Q160" s="229">
        <f>'EnC1_2017-22_DEAL_ONF_Animation'!J160+'EnC2_2018-22_FEDER_ONF_Conserv'!J160+'EnC3_2019-21_OFB-DEAL_ONF_Coli'!J160+'EnC4_2018-20_MTE_ONF_MIGBio'!J160+'EnC5_2020_DEAL_Titè_IPA Desira'!J160+'Sol1_2018_DEAL_ONF_Lutte IC DSD'!J160+'Sol2_2019_DEAL_ONF_Lutte IC'!J160+'€8-xxxx(AAAA-AAAA)'!J160+'€9-xxxx(AAAA-AAAA)'!J160+'€10-xxxx(AAAA-AAAA)'!J160+'€11-xxxx(AAAA-AAAA)'!J160+'€12-xxxx(AAAA-AAAA)'!J160+'€13-xxxx(AAAA-AAAA)'!J160+'€14-xxxx(AAAA-AAAA)'!J160+'€15-xxxx(AAAA-AAAA)'!J160+'€16-xxxx(AAAA-AAAA)'!J160+'€17-xxxx(AAAA-AAAA)'!J160+'€18-xxxx(AAAA-AAAA)'!J160+'€19-xxxx(AAAA-AAAA)'!J160+'€20-xxxx(AAAA-AAAA)'!J160</f>
        <v>13000</v>
      </c>
      <c r="R160" s="229">
        <f>'EnC1_2017-22_DEAL_ONF_Animation'!K160+'EnC2_2018-22_FEDER_ONF_Conserv'!K160+'EnC3_2019-21_OFB-DEAL_ONF_Coli'!K160+'EnC4_2018-20_MTE_ONF_MIGBio'!K160+'EnC5_2020_DEAL_Titè_IPA Desira'!K160+'Sol1_2018_DEAL_ONF_Lutte IC DSD'!K160+'Sol2_2019_DEAL_ONF_Lutte IC'!K160+'€8-xxxx(AAAA-AAAA)'!K160+'€9-xxxx(AAAA-AAAA)'!K160+'€10-xxxx(AAAA-AAAA)'!K160+'€11-xxxx(AAAA-AAAA)'!K160+'€12-xxxx(AAAA-AAAA)'!K160+'€13-xxxx(AAAA-AAAA)'!K160+'€14-xxxx(AAAA-AAAA)'!K160+'€15-xxxx(AAAA-AAAA)'!K160+'€16-xxxx(AAAA-AAAA)'!K160+'€17-xxxx(AAAA-AAAA)'!K160+'€18-xxxx(AAAA-AAAA)'!K160+'€19-xxxx(AAAA-AAAA)'!K160+'€20-xxxx(AAAA-AAAA)'!K160</f>
        <v>13000</v>
      </c>
      <c r="S160" s="229">
        <f>'EnC1_2017-22_DEAL_ONF_Animation'!L160+'EnC2_2018-22_FEDER_ONF_Conserv'!L160+'EnC3_2019-21_OFB-DEAL_ONF_Coli'!L160+'EnC4_2018-20_MTE_ONF_MIGBio'!L160+'EnC5_2020_DEAL_Titè_IPA Desira'!L160+'Sol1_2018_DEAL_ONF_Lutte IC DSD'!L160+'Sol2_2019_DEAL_ONF_Lutte IC'!L160+'€8-xxxx(AAAA-AAAA)'!L160+'€9-xxxx(AAAA-AAAA)'!L160+'€10-xxxx(AAAA-AAAA)'!L160+'€11-xxxx(AAAA-AAAA)'!L160+'€12-xxxx(AAAA-AAAA)'!L160+'€13-xxxx(AAAA-AAAA)'!L160+'€14-xxxx(AAAA-AAAA)'!L160+'€15-xxxx(AAAA-AAAA)'!L160+'€16-xxxx(AAAA-AAAA)'!L160+'€17-xxxx(AAAA-AAAA)'!L160+'€18-xxxx(AAAA-AAAA)'!L160+'€19-xxxx(AAAA-AAAA)'!L160+'€20-xxxx(AAAA-AAAA)'!L160</f>
        <v>13000</v>
      </c>
      <c r="T160" s="249">
        <f>'EnC1_2017-22_DEAL_ONF_Animation'!M160+'EnC2_2018-22_FEDER_ONF_Conserv'!M160+'EnC3_2019-21_OFB-DEAL_ONF_Coli'!M160+'EnC4_2018-20_MTE_ONF_MIGBio'!M160+'EnC5_2020_DEAL_Titè_IPA Desira'!M160+'Sol1_2018_DEAL_ONF_Lutte IC DSD'!M160+'Sol2_2019_DEAL_ONF_Lutte IC'!M160+'€8-xxxx(AAAA-AAAA)'!M160+'€9-xxxx(AAAA-AAAA)'!M160+'€10-xxxx(AAAA-AAAA)'!M160+'€11-xxxx(AAAA-AAAA)'!M160+'€12-xxxx(AAAA-AAAA)'!M160+'€13-xxxx(AAAA-AAAA)'!M160+'€14-xxxx(AAAA-AAAA)'!M160+'€15-xxxx(AAAA-AAAA)'!M160+'€16-xxxx(AAAA-AAAA)'!M160+'€17-xxxx(AAAA-AAAA)'!M160+'€18-xxxx(AAAA-AAAA)'!M160+'€19-xxxx(AAAA-AAAA)'!M160+'€20-xxxx(AAAA-AAAA)'!M160</f>
        <v>13000</v>
      </c>
      <c r="U160" s="199">
        <f>'EnC1_2017-22_DEAL_ONF_Animation'!N160+'EnC2_2018-22_FEDER_ONF_Conserv'!N160+'EnC3_2019-21_OFB-DEAL_ONF_Coli'!N160+'EnC4_2018-20_MTE_ONF_MIGBio'!N160+'EnC5_2020_DEAL_Titè_IPA Desira'!N160+'Sol1_2018_DEAL_ONF_Lutte IC DSD'!N160+'Sol2_2019_DEAL_ONF_Lutte IC'!N160+'€8-xxxx(AAAA-AAAA)'!N160+'€9-xxxx(AAAA-AAAA)'!N160+'€10-xxxx(AAAA-AAAA)'!N160+'€11-xxxx(AAAA-AAAA)'!N160+'€12-xxxx(AAAA-AAAA)'!N160+'€13-xxxx(AAAA-AAAA)'!N160+'€14-xxxx(AAAA-AAAA)'!N160+'€15-xxxx(AAAA-AAAA)'!N160+'€16-xxxx(AAAA-AAAA)'!N160+'€17-xxxx(AAAA-AAAA)'!N160+'€18-xxxx(AAAA-AAAA)'!N160+'€19-xxxx(AAAA-AAAA)'!N160+'€20-xxxx(AAAA-AAAA)'!N160</f>
        <v>43543.729999999996</v>
      </c>
      <c r="V160" s="200">
        <f>'EnC1_2017-22_DEAL_ONF_Animation'!O160+'EnC2_2018-22_FEDER_ONF_Conserv'!O160+'EnC3_2019-21_OFB-DEAL_ONF_Coli'!O160+'EnC4_2018-20_MTE_ONF_MIGBio'!O160+'EnC5_2020_DEAL_Titè_IPA Desira'!O160+'Sol1_2018_DEAL_ONF_Lutte IC DSD'!O160+'Sol2_2019_DEAL_ONF_Lutte IC'!O160+'€8-xxxx(AAAA-AAAA)'!O160+'€9-xxxx(AAAA-AAAA)'!O160+'€10-xxxx(AAAA-AAAA)'!O160+'€11-xxxx(AAAA-AAAA)'!O160+'€12-xxxx(AAAA-AAAA)'!O160+'€13-xxxx(AAAA-AAAA)'!O160+'€14-xxxx(AAAA-AAAA)'!O160+'€15-xxxx(AAAA-AAAA)'!O160+'€16-xxxx(AAAA-AAAA)'!O160+'€17-xxxx(AAAA-AAAA)'!O160+'€18-xxxx(AAAA-AAAA)'!O160+'€19-xxxx(AAAA-AAAA)'!O160+'€20-xxxx(AAAA-AAAA)'!O160</f>
        <v>6228.75</v>
      </c>
      <c r="W160" s="229">
        <f>'EnC1_2017-22_DEAL_ONF_Animation'!P160+'EnC2_2018-22_FEDER_ONF_Conserv'!P160+'EnC3_2019-21_OFB-DEAL_ONF_Coli'!P160+'EnC4_2018-20_MTE_ONF_MIGBio'!P160+'EnC5_2020_DEAL_Titè_IPA Desira'!P160+'Sol1_2018_DEAL_ONF_Lutte IC DSD'!P160+'Sol2_2019_DEAL_ONF_Lutte IC'!P160+'€8-xxxx(AAAA-AAAA)'!P160+'€9-xxxx(AAAA-AAAA)'!P160+'€10-xxxx(AAAA-AAAA)'!P160+'€11-xxxx(AAAA-AAAA)'!P160+'€12-xxxx(AAAA-AAAA)'!P160+'€13-xxxx(AAAA-AAAA)'!P160+'€14-xxxx(AAAA-AAAA)'!P160+'€15-xxxx(AAAA-AAAA)'!P160+'€16-xxxx(AAAA-AAAA)'!P160+'€17-xxxx(AAAA-AAAA)'!P160+'€18-xxxx(AAAA-AAAA)'!P160+'€19-xxxx(AAAA-AAAA)'!P160+'€20-xxxx(AAAA-AAAA)'!P160</f>
        <v>19614.98</v>
      </c>
      <c r="X160" s="229">
        <f>'EnC1_2017-22_DEAL_ONF_Animation'!Q160+'EnC2_2018-22_FEDER_ONF_Conserv'!Q160+'EnC3_2019-21_OFB-DEAL_ONF_Coli'!Q160+'EnC4_2018-20_MTE_ONF_MIGBio'!Q160+'EnC5_2020_DEAL_Titè_IPA Desira'!Q160+'Sol1_2018_DEAL_ONF_Lutte IC DSD'!Q160+'Sol2_2019_DEAL_ONF_Lutte IC'!Q160+'€8-xxxx(AAAA-AAAA)'!Q160+'€9-xxxx(AAAA-AAAA)'!Q160+'€10-xxxx(AAAA-AAAA)'!Q160+'€11-xxxx(AAAA-AAAA)'!Q160+'€12-xxxx(AAAA-AAAA)'!Q160+'€13-xxxx(AAAA-AAAA)'!Q160+'€14-xxxx(AAAA-AAAA)'!Q160+'€15-xxxx(AAAA-AAAA)'!Q160+'€16-xxxx(AAAA-AAAA)'!Q160+'€17-xxxx(AAAA-AAAA)'!Q160+'€18-xxxx(AAAA-AAAA)'!Q160+'€19-xxxx(AAAA-AAAA)'!Q160+'€20-xxxx(AAAA-AAAA)'!Q160</f>
        <v>17700</v>
      </c>
      <c r="Y160" s="229">
        <f>'EnC1_2017-22_DEAL_ONF_Animation'!R160+'EnC2_2018-22_FEDER_ONF_Conserv'!R160+'EnC3_2019-21_OFB-DEAL_ONF_Coli'!R160+'EnC4_2018-20_MTE_ONF_MIGBio'!R160+'EnC5_2020_DEAL_Titè_IPA Desira'!R160+'Sol1_2018_DEAL_ONF_Lutte IC DSD'!R160+'Sol2_2019_DEAL_ONF_Lutte IC'!R160+'€8-xxxx(AAAA-AAAA)'!R160+'€9-xxxx(AAAA-AAAA)'!R160+'€10-xxxx(AAAA-AAAA)'!R160+'€11-xxxx(AAAA-AAAA)'!R160+'€12-xxxx(AAAA-AAAA)'!R160+'€13-xxxx(AAAA-AAAA)'!R160+'€14-xxxx(AAAA-AAAA)'!R160+'€15-xxxx(AAAA-AAAA)'!R160+'€16-xxxx(AAAA-AAAA)'!R160+'€17-xxxx(AAAA-AAAA)'!R160+'€18-xxxx(AAAA-AAAA)'!R160+'€19-xxxx(AAAA-AAAA)'!R160+'€20-xxxx(AAAA-AAAA)'!R160</f>
        <v>0</v>
      </c>
      <c r="Z160" s="250">
        <f>'EnC1_2017-22_DEAL_ONF_Animation'!S160+'EnC2_2018-22_FEDER_ONF_Conserv'!S160+'EnC3_2019-21_OFB-DEAL_ONF_Coli'!S160+'EnC4_2018-20_MTE_ONF_MIGBio'!S160+'EnC5_2020_DEAL_Titè_IPA Desira'!S160+'Sol1_2018_DEAL_ONF_Lutte IC DSD'!S160+'Sol2_2019_DEAL_ONF_Lutte IC'!S160+'€8-xxxx(AAAA-AAAA)'!S160+'€9-xxxx(AAAA-AAAA)'!S160+'€10-xxxx(AAAA-AAAA)'!S160+'€11-xxxx(AAAA-AAAA)'!S160+'€12-xxxx(AAAA-AAAA)'!S160+'€13-xxxx(AAAA-AAAA)'!S160+'€14-xxxx(AAAA-AAAA)'!S160+'€15-xxxx(AAAA-AAAA)'!S160+'€16-xxxx(AAAA-AAAA)'!S160+'€17-xxxx(AAAA-AAAA)'!S160+'€18-xxxx(AAAA-AAAA)'!S160+'€19-xxxx(AAAA-AAAA)'!S160+'€20-xxxx(AAAA-AAAA)'!S160</f>
        <v>0</v>
      </c>
      <c r="AA160" s="201">
        <f>'EnC1_2017-22_DEAL_ONF_Animation'!T160+'EnC2_2018-22_FEDER_ONF_Conserv'!T160+'EnC3_2019-21_OFB-DEAL_ONF_Coli'!T160+'EnC4_2018-20_MTE_ONF_MIGBio'!T160+'EnC5_2020_DEAL_Titè_IPA Desira'!T160+'Sol1_2018_DEAL_ONF_Lutte IC DSD'!T160+'Sol2_2019_DEAL_ONF_Lutte IC'!T160+'€8-xxxx(AAAA-AAAA)'!T160+'€9-xxxx(AAAA-AAAA)'!T160+'€10-xxxx(AAAA-AAAA)'!T160+'€11-xxxx(AAAA-AAAA)'!T160+'€12-xxxx(AAAA-AAAA)'!T160+'€13-xxxx(AAAA-AAAA)'!T160+'€14-xxxx(AAAA-AAAA)'!T160+'€15-xxxx(AAAA-AAAA)'!T160+'€16-xxxx(AAAA-AAAA)'!T160+'€17-xxxx(AAAA-AAAA)'!T160+'€18-xxxx(AAAA-AAAA)'!T160+'€19-xxxx(AAAA-AAAA)'!T160+'€20-xxxx(AAAA-AAAA)'!T160</f>
        <v>-21456.270000000004</v>
      </c>
      <c r="AB160" s="202">
        <f>'EnC1_2017-22_DEAL_ONF_Animation'!U160+'EnC2_2018-22_FEDER_ONF_Conserv'!U160+'EnC3_2019-21_OFB-DEAL_ONF_Coli'!U160+'EnC4_2018-20_MTE_ONF_MIGBio'!U160+'EnC5_2020_DEAL_Titè_IPA Desira'!U160+'Sol1_2018_DEAL_ONF_Lutte IC DSD'!U160+'Sol2_2019_DEAL_ONF_Lutte IC'!U160+'€8-xxxx(AAAA-AAAA)'!U160+'€9-xxxx(AAAA-AAAA)'!U160+'€10-xxxx(AAAA-AAAA)'!U160+'€11-xxxx(AAAA-AAAA)'!U160+'€12-xxxx(AAAA-AAAA)'!U160+'€13-xxxx(AAAA-AAAA)'!U160+'€14-xxxx(AAAA-AAAA)'!U160+'€15-xxxx(AAAA-AAAA)'!U160+'€16-xxxx(AAAA-AAAA)'!U160+'€17-xxxx(AAAA-AAAA)'!U160+'€18-xxxx(AAAA-AAAA)'!U160+'€19-xxxx(AAAA-AAAA)'!U160+'€20-xxxx(AAAA-AAAA)'!U160</f>
        <v>-6771.25</v>
      </c>
      <c r="AC160" s="230">
        <f>'EnC1_2017-22_DEAL_ONF_Animation'!V160+'EnC2_2018-22_FEDER_ONF_Conserv'!V160+'EnC3_2019-21_OFB-DEAL_ONF_Coli'!V160+'EnC4_2018-20_MTE_ONF_MIGBio'!V160+'EnC5_2020_DEAL_Titè_IPA Desira'!V160+'Sol1_2018_DEAL_ONF_Lutte IC DSD'!V160+'Sol2_2019_DEAL_ONF_Lutte IC'!V160+'€8-xxxx(AAAA-AAAA)'!V160+'€9-xxxx(AAAA-AAAA)'!V160+'€10-xxxx(AAAA-AAAA)'!V160+'€11-xxxx(AAAA-AAAA)'!V160+'€12-xxxx(AAAA-AAAA)'!V160+'€13-xxxx(AAAA-AAAA)'!V160+'€14-xxxx(AAAA-AAAA)'!V160+'€15-xxxx(AAAA-AAAA)'!V160+'€16-xxxx(AAAA-AAAA)'!V160+'€17-xxxx(AAAA-AAAA)'!V160+'€18-xxxx(AAAA-AAAA)'!V160+'€19-xxxx(AAAA-AAAA)'!V160+'€20-xxxx(AAAA-AAAA)'!V160</f>
        <v>6614.98</v>
      </c>
      <c r="AD160" s="230">
        <f>'EnC1_2017-22_DEAL_ONF_Animation'!W160+'EnC2_2018-22_FEDER_ONF_Conserv'!W160+'EnC3_2019-21_OFB-DEAL_ONF_Coli'!W160+'EnC4_2018-20_MTE_ONF_MIGBio'!W160+'EnC5_2020_DEAL_Titè_IPA Desira'!W160+'Sol1_2018_DEAL_ONF_Lutte IC DSD'!W160+'Sol2_2019_DEAL_ONF_Lutte IC'!W160+'€8-xxxx(AAAA-AAAA)'!W160+'€9-xxxx(AAAA-AAAA)'!W160+'€10-xxxx(AAAA-AAAA)'!W160+'€11-xxxx(AAAA-AAAA)'!W160+'€12-xxxx(AAAA-AAAA)'!W160+'€13-xxxx(AAAA-AAAA)'!W160+'€14-xxxx(AAAA-AAAA)'!W160+'€15-xxxx(AAAA-AAAA)'!W160+'€16-xxxx(AAAA-AAAA)'!W160+'€17-xxxx(AAAA-AAAA)'!W160+'€18-xxxx(AAAA-AAAA)'!W160+'€19-xxxx(AAAA-AAAA)'!W160+'€20-xxxx(AAAA-AAAA)'!W160</f>
        <v>4700</v>
      </c>
      <c r="AE160" s="230">
        <f>'EnC1_2017-22_DEAL_ONF_Animation'!X160+'EnC2_2018-22_FEDER_ONF_Conserv'!X160+'EnC3_2019-21_OFB-DEAL_ONF_Coli'!X160+'EnC4_2018-20_MTE_ONF_MIGBio'!X160+'EnC5_2020_DEAL_Titè_IPA Desira'!X160+'Sol1_2018_DEAL_ONF_Lutte IC DSD'!X160+'Sol2_2019_DEAL_ONF_Lutte IC'!X160+'€8-xxxx(AAAA-AAAA)'!X160+'€9-xxxx(AAAA-AAAA)'!X160+'€10-xxxx(AAAA-AAAA)'!X160+'€11-xxxx(AAAA-AAAA)'!X160+'€12-xxxx(AAAA-AAAA)'!X160+'€13-xxxx(AAAA-AAAA)'!X160+'€14-xxxx(AAAA-AAAA)'!X160+'€15-xxxx(AAAA-AAAA)'!X160+'€16-xxxx(AAAA-AAAA)'!X160+'€17-xxxx(AAAA-AAAA)'!X160+'€18-xxxx(AAAA-AAAA)'!X160+'€19-xxxx(AAAA-AAAA)'!X160+'€20-xxxx(AAAA-AAAA)'!X160</f>
        <v>-13000</v>
      </c>
      <c r="AF160" s="251">
        <f>'EnC1_2017-22_DEAL_ONF_Animation'!Y160+'EnC2_2018-22_FEDER_ONF_Conserv'!Y160+'EnC3_2019-21_OFB-DEAL_ONF_Coli'!Y160+'EnC4_2018-20_MTE_ONF_MIGBio'!Y160+'EnC5_2020_DEAL_Titè_IPA Desira'!Y160+'Sol1_2018_DEAL_ONF_Lutte IC DSD'!Y160+'Sol2_2019_DEAL_ONF_Lutte IC'!Y160+'€8-xxxx(AAAA-AAAA)'!Y160+'€9-xxxx(AAAA-AAAA)'!Y160+'€10-xxxx(AAAA-AAAA)'!Y160+'€11-xxxx(AAAA-AAAA)'!Y160+'€12-xxxx(AAAA-AAAA)'!Y160+'€13-xxxx(AAAA-AAAA)'!Y160+'€14-xxxx(AAAA-AAAA)'!Y160+'€15-xxxx(AAAA-AAAA)'!Y160+'€16-xxxx(AAAA-AAAA)'!Y160+'€17-xxxx(AAAA-AAAA)'!Y160+'€18-xxxx(AAAA-AAAA)'!Y160+'€19-xxxx(AAAA-AAAA)'!Y160+'€20-xxxx(AAAA-AAAA)'!Y160</f>
        <v>-13000</v>
      </c>
      <c r="AG160" s="203">
        <f t="shared" si="129"/>
        <v>65000</v>
      </c>
      <c r="AH160" s="204">
        <f t="shared" si="127"/>
        <v>13000</v>
      </c>
      <c r="AI160" s="683">
        <f t="shared" si="127"/>
        <v>13000</v>
      </c>
      <c r="AJ160" s="683">
        <f t="shared" si="127"/>
        <v>13000</v>
      </c>
      <c r="AK160" s="683">
        <f t="shared" si="127"/>
        <v>13000</v>
      </c>
      <c r="AL160" s="708">
        <f t="shared" si="127"/>
        <v>13000</v>
      </c>
      <c r="AM160" s="205">
        <f t="shared" si="130"/>
        <v>43543.729999999996</v>
      </c>
      <c r="AN160" s="204">
        <f t="shared" si="128"/>
        <v>6228.75</v>
      </c>
      <c r="AO160" s="683">
        <f t="shared" si="128"/>
        <v>19614.98</v>
      </c>
      <c r="AP160" s="683">
        <f t="shared" si="128"/>
        <v>17700</v>
      </c>
      <c r="AQ160" s="683">
        <f t="shared" si="128"/>
        <v>0</v>
      </c>
      <c r="AR160" s="709">
        <f t="shared" si="128"/>
        <v>0</v>
      </c>
      <c r="AS160" s="44"/>
      <c r="AT160" s="28"/>
      <c r="AU160" s="28"/>
    </row>
    <row r="161" spans="1:47" s="38" customFormat="1" ht="20" customHeight="1">
      <c r="A161" s="26"/>
      <c r="B161" s="1116"/>
      <c r="C161" s="1230"/>
      <c r="D161" s="1127" t="s">
        <v>58</v>
      </c>
      <c r="E161" s="1128" t="s">
        <v>94</v>
      </c>
      <c r="F161" s="1156">
        <v>1</v>
      </c>
      <c r="G161" s="496" t="s">
        <v>106</v>
      </c>
      <c r="H161" s="157">
        <v>0</v>
      </c>
      <c r="I161" s="158"/>
      <c r="J161" s="731"/>
      <c r="K161" s="732"/>
      <c r="L161" s="732"/>
      <c r="M161" s="733"/>
      <c r="N161" s="496" t="s">
        <v>106</v>
      </c>
      <c r="O161" s="206">
        <f>'EnC1_2017-22_DEAL_ONF_Animation'!H161+'EnC2_2018-22_FEDER_ONF_Conserv'!H161+'EnC3_2019-21_OFB-DEAL_ONF_Coli'!H161+'EnC4_2018-20_MTE_ONF_MIGBio'!H161+'EnC5_2020_DEAL_Titè_IPA Desira'!H161+'Sol1_2018_DEAL_ONF_Lutte IC DSD'!H161+'Sol2_2019_DEAL_ONF_Lutte IC'!H161+'€8-xxxx(AAAA-AAAA)'!H161+'€9-xxxx(AAAA-AAAA)'!H161+'€10-xxxx(AAAA-AAAA)'!H161+'€11-xxxx(AAAA-AAAA)'!H161+'€12-xxxx(AAAA-AAAA)'!H161+'€13-xxxx(AAAA-AAAA)'!H161+'€14-xxxx(AAAA-AAAA)'!H161+'€15-xxxx(AAAA-AAAA)'!H161+'€16-xxxx(AAAA-AAAA)'!H161+'€17-xxxx(AAAA-AAAA)'!H161+'€18-xxxx(AAAA-AAAA)'!H161+'€19-xxxx(AAAA-AAAA)'!H161+'€20-xxxx(AAAA-AAAA)'!H161</f>
        <v>5000</v>
      </c>
      <c r="P161" s="207">
        <f>'EnC1_2017-22_DEAL_ONF_Animation'!I161+'EnC2_2018-22_FEDER_ONF_Conserv'!I161+'EnC3_2019-21_OFB-DEAL_ONF_Coli'!I161+'EnC4_2018-20_MTE_ONF_MIGBio'!I161+'EnC5_2020_DEAL_Titè_IPA Desira'!I161+'Sol1_2018_DEAL_ONF_Lutte IC DSD'!I161+'Sol2_2019_DEAL_ONF_Lutte IC'!I161+'€8-xxxx(AAAA-AAAA)'!I161+'€9-xxxx(AAAA-AAAA)'!I161+'€10-xxxx(AAAA-AAAA)'!I161+'€11-xxxx(AAAA-AAAA)'!I161+'€12-xxxx(AAAA-AAAA)'!I161+'€13-xxxx(AAAA-AAAA)'!I161+'€14-xxxx(AAAA-AAAA)'!I161+'€15-xxxx(AAAA-AAAA)'!I161+'€16-xxxx(AAAA-AAAA)'!I161+'€17-xxxx(AAAA-AAAA)'!I161+'€18-xxxx(AAAA-AAAA)'!I161+'€19-xxxx(AAAA-AAAA)'!I161+'€20-xxxx(AAAA-AAAA)'!I161</f>
        <v>1000</v>
      </c>
      <c r="Q161" s="159">
        <f>'EnC1_2017-22_DEAL_ONF_Animation'!J161+'EnC2_2018-22_FEDER_ONF_Conserv'!J161+'EnC3_2019-21_OFB-DEAL_ONF_Coli'!J161+'EnC4_2018-20_MTE_ONF_MIGBio'!J161+'EnC5_2020_DEAL_Titè_IPA Desira'!J161+'Sol1_2018_DEAL_ONF_Lutte IC DSD'!J161+'Sol2_2019_DEAL_ONF_Lutte IC'!J161+'€8-xxxx(AAAA-AAAA)'!J161+'€9-xxxx(AAAA-AAAA)'!J161+'€10-xxxx(AAAA-AAAA)'!J161+'€11-xxxx(AAAA-AAAA)'!J161+'€12-xxxx(AAAA-AAAA)'!J161+'€13-xxxx(AAAA-AAAA)'!J161+'€14-xxxx(AAAA-AAAA)'!J161+'€15-xxxx(AAAA-AAAA)'!J161+'€16-xxxx(AAAA-AAAA)'!J161+'€17-xxxx(AAAA-AAAA)'!J161+'€18-xxxx(AAAA-AAAA)'!J161+'€19-xxxx(AAAA-AAAA)'!J161+'€20-xxxx(AAAA-AAAA)'!J161</f>
        <v>1000</v>
      </c>
      <c r="R161" s="159">
        <f>'EnC1_2017-22_DEAL_ONF_Animation'!K161+'EnC2_2018-22_FEDER_ONF_Conserv'!K161+'EnC3_2019-21_OFB-DEAL_ONF_Coli'!K161+'EnC4_2018-20_MTE_ONF_MIGBio'!K161+'EnC5_2020_DEAL_Titè_IPA Desira'!K161+'Sol1_2018_DEAL_ONF_Lutte IC DSD'!K161+'Sol2_2019_DEAL_ONF_Lutte IC'!K161+'€8-xxxx(AAAA-AAAA)'!K161+'€9-xxxx(AAAA-AAAA)'!K161+'€10-xxxx(AAAA-AAAA)'!K161+'€11-xxxx(AAAA-AAAA)'!K161+'€12-xxxx(AAAA-AAAA)'!K161+'€13-xxxx(AAAA-AAAA)'!K161+'€14-xxxx(AAAA-AAAA)'!K161+'€15-xxxx(AAAA-AAAA)'!K161+'€16-xxxx(AAAA-AAAA)'!K161+'€17-xxxx(AAAA-AAAA)'!K161+'€18-xxxx(AAAA-AAAA)'!K161+'€19-xxxx(AAAA-AAAA)'!K161+'€20-xxxx(AAAA-AAAA)'!K161</f>
        <v>1000</v>
      </c>
      <c r="S161" s="159">
        <f>'EnC1_2017-22_DEAL_ONF_Animation'!L161+'EnC2_2018-22_FEDER_ONF_Conserv'!L161+'EnC3_2019-21_OFB-DEAL_ONF_Coli'!L161+'EnC4_2018-20_MTE_ONF_MIGBio'!L161+'EnC5_2020_DEAL_Titè_IPA Desira'!L161+'Sol1_2018_DEAL_ONF_Lutte IC DSD'!L161+'Sol2_2019_DEAL_ONF_Lutte IC'!L161+'€8-xxxx(AAAA-AAAA)'!L161+'€9-xxxx(AAAA-AAAA)'!L161+'€10-xxxx(AAAA-AAAA)'!L161+'€11-xxxx(AAAA-AAAA)'!L161+'€12-xxxx(AAAA-AAAA)'!L161+'€13-xxxx(AAAA-AAAA)'!L161+'€14-xxxx(AAAA-AAAA)'!L161+'€15-xxxx(AAAA-AAAA)'!L161+'€16-xxxx(AAAA-AAAA)'!L161+'€17-xxxx(AAAA-AAAA)'!L161+'€18-xxxx(AAAA-AAAA)'!L161+'€19-xxxx(AAAA-AAAA)'!L161+'€20-xxxx(AAAA-AAAA)'!L161</f>
        <v>1000</v>
      </c>
      <c r="T161" s="208">
        <f>'EnC1_2017-22_DEAL_ONF_Animation'!M161+'EnC2_2018-22_FEDER_ONF_Conserv'!M161+'EnC3_2019-21_OFB-DEAL_ONF_Coli'!M161+'EnC4_2018-20_MTE_ONF_MIGBio'!M161+'EnC5_2020_DEAL_Titè_IPA Desira'!M161+'Sol1_2018_DEAL_ONF_Lutte IC DSD'!M161+'Sol2_2019_DEAL_ONF_Lutte IC'!M161+'€8-xxxx(AAAA-AAAA)'!M161+'€9-xxxx(AAAA-AAAA)'!M161+'€10-xxxx(AAAA-AAAA)'!M161+'€11-xxxx(AAAA-AAAA)'!M161+'€12-xxxx(AAAA-AAAA)'!M161+'€13-xxxx(AAAA-AAAA)'!M161+'€14-xxxx(AAAA-AAAA)'!M161+'€15-xxxx(AAAA-AAAA)'!M161+'€16-xxxx(AAAA-AAAA)'!M161+'€17-xxxx(AAAA-AAAA)'!M161+'€18-xxxx(AAAA-AAAA)'!M161+'€19-xxxx(AAAA-AAAA)'!M161+'€20-xxxx(AAAA-AAAA)'!M161</f>
        <v>1000</v>
      </c>
      <c r="U161" s="206">
        <f>'EnC1_2017-22_DEAL_ONF_Animation'!N161+'EnC2_2018-22_FEDER_ONF_Conserv'!N161+'EnC3_2019-21_OFB-DEAL_ONF_Coli'!N161+'EnC4_2018-20_MTE_ONF_MIGBio'!N161+'EnC5_2020_DEAL_Titè_IPA Desira'!N161+'Sol1_2018_DEAL_ONF_Lutte IC DSD'!N161+'Sol2_2019_DEAL_ONF_Lutte IC'!N161+'€8-xxxx(AAAA-AAAA)'!N161+'€9-xxxx(AAAA-AAAA)'!N161+'€10-xxxx(AAAA-AAAA)'!N161+'€11-xxxx(AAAA-AAAA)'!N161+'€12-xxxx(AAAA-AAAA)'!N161+'€13-xxxx(AAAA-AAAA)'!N161+'€14-xxxx(AAAA-AAAA)'!N161+'€15-xxxx(AAAA-AAAA)'!N161+'€16-xxxx(AAAA-AAAA)'!N161+'€17-xxxx(AAAA-AAAA)'!N161+'€18-xxxx(AAAA-AAAA)'!N161+'€19-xxxx(AAAA-AAAA)'!N161+'€20-xxxx(AAAA-AAAA)'!N161</f>
        <v>0</v>
      </c>
      <c r="V161" s="207">
        <f>'EnC1_2017-22_DEAL_ONF_Animation'!O161+'EnC2_2018-22_FEDER_ONF_Conserv'!O161+'EnC3_2019-21_OFB-DEAL_ONF_Coli'!O161+'EnC4_2018-20_MTE_ONF_MIGBio'!O161+'EnC5_2020_DEAL_Titè_IPA Desira'!O161+'Sol1_2018_DEAL_ONF_Lutte IC DSD'!O161+'Sol2_2019_DEAL_ONF_Lutte IC'!O161+'€8-xxxx(AAAA-AAAA)'!O161+'€9-xxxx(AAAA-AAAA)'!O161+'€10-xxxx(AAAA-AAAA)'!O161+'€11-xxxx(AAAA-AAAA)'!O161+'€12-xxxx(AAAA-AAAA)'!O161+'€13-xxxx(AAAA-AAAA)'!O161+'€14-xxxx(AAAA-AAAA)'!O161+'€15-xxxx(AAAA-AAAA)'!O161+'€16-xxxx(AAAA-AAAA)'!O161+'€17-xxxx(AAAA-AAAA)'!O161+'€18-xxxx(AAAA-AAAA)'!O161+'€19-xxxx(AAAA-AAAA)'!O161+'€20-xxxx(AAAA-AAAA)'!O161</f>
        <v>0</v>
      </c>
      <c r="W161" s="159">
        <f>'EnC1_2017-22_DEAL_ONF_Animation'!P161+'EnC2_2018-22_FEDER_ONF_Conserv'!P161+'EnC3_2019-21_OFB-DEAL_ONF_Coli'!P161+'EnC4_2018-20_MTE_ONF_MIGBio'!P161+'EnC5_2020_DEAL_Titè_IPA Desira'!P161+'Sol1_2018_DEAL_ONF_Lutte IC DSD'!P161+'Sol2_2019_DEAL_ONF_Lutte IC'!P161+'€8-xxxx(AAAA-AAAA)'!P161+'€9-xxxx(AAAA-AAAA)'!P161+'€10-xxxx(AAAA-AAAA)'!P161+'€11-xxxx(AAAA-AAAA)'!P161+'€12-xxxx(AAAA-AAAA)'!P161+'€13-xxxx(AAAA-AAAA)'!P161+'€14-xxxx(AAAA-AAAA)'!P161+'€15-xxxx(AAAA-AAAA)'!P161+'€16-xxxx(AAAA-AAAA)'!P161+'€17-xxxx(AAAA-AAAA)'!P161+'€18-xxxx(AAAA-AAAA)'!P161+'€19-xxxx(AAAA-AAAA)'!P161+'€20-xxxx(AAAA-AAAA)'!P161</f>
        <v>0</v>
      </c>
      <c r="X161" s="159">
        <f>'EnC1_2017-22_DEAL_ONF_Animation'!Q161+'EnC2_2018-22_FEDER_ONF_Conserv'!Q161+'EnC3_2019-21_OFB-DEAL_ONF_Coli'!Q161+'EnC4_2018-20_MTE_ONF_MIGBio'!Q161+'EnC5_2020_DEAL_Titè_IPA Desira'!Q161+'Sol1_2018_DEAL_ONF_Lutte IC DSD'!Q161+'Sol2_2019_DEAL_ONF_Lutte IC'!Q161+'€8-xxxx(AAAA-AAAA)'!Q161+'€9-xxxx(AAAA-AAAA)'!Q161+'€10-xxxx(AAAA-AAAA)'!Q161+'€11-xxxx(AAAA-AAAA)'!Q161+'€12-xxxx(AAAA-AAAA)'!Q161+'€13-xxxx(AAAA-AAAA)'!Q161+'€14-xxxx(AAAA-AAAA)'!Q161+'€15-xxxx(AAAA-AAAA)'!Q161+'€16-xxxx(AAAA-AAAA)'!Q161+'€17-xxxx(AAAA-AAAA)'!Q161+'€18-xxxx(AAAA-AAAA)'!Q161+'€19-xxxx(AAAA-AAAA)'!Q161+'€20-xxxx(AAAA-AAAA)'!Q161</f>
        <v>0</v>
      </c>
      <c r="Y161" s="159">
        <f>'EnC1_2017-22_DEAL_ONF_Animation'!R161+'EnC2_2018-22_FEDER_ONF_Conserv'!R161+'EnC3_2019-21_OFB-DEAL_ONF_Coli'!R161+'EnC4_2018-20_MTE_ONF_MIGBio'!R161+'EnC5_2020_DEAL_Titè_IPA Desira'!R161+'Sol1_2018_DEAL_ONF_Lutte IC DSD'!R161+'Sol2_2019_DEAL_ONF_Lutte IC'!R161+'€8-xxxx(AAAA-AAAA)'!R161+'€9-xxxx(AAAA-AAAA)'!R161+'€10-xxxx(AAAA-AAAA)'!R161+'€11-xxxx(AAAA-AAAA)'!R161+'€12-xxxx(AAAA-AAAA)'!R161+'€13-xxxx(AAAA-AAAA)'!R161+'€14-xxxx(AAAA-AAAA)'!R161+'€15-xxxx(AAAA-AAAA)'!R161+'€16-xxxx(AAAA-AAAA)'!R161+'€17-xxxx(AAAA-AAAA)'!R161+'€18-xxxx(AAAA-AAAA)'!R161+'€19-xxxx(AAAA-AAAA)'!R161+'€20-xxxx(AAAA-AAAA)'!R161</f>
        <v>0</v>
      </c>
      <c r="Z161" s="160">
        <f>'EnC1_2017-22_DEAL_ONF_Animation'!S161+'EnC2_2018-22_FEDER_ONF_Conserv'!S161+'EnC3_2019-21_OFB-DEAL_ONF_Coli'!S161+'EnC4_2018-20_MTE_ONF_MIGBio'!S161+'EnC5_2020_DEAL_Titè_IPA Desira'!S161+'Sol1_2018_DEAL_ONF_Lutte IC DSD'!S161+'Sol2_2019_DEAL_ONF_Lutte IC'!S161+'€8-xxxx(AAAA-AAAA)'!S161+'€9-xxxx(AAAA-AAAA)'!S161+'€10-xxxx(AAAA-AAAA)'!S161+'€11-xxxx(AAAA-AAAA)'!S161+'€12-xxxx(AAAA-AAAA)'!S161+'€13-xxxx(AAAA-AAAA)'!S161+'€14-xxxx(AAAA-AAAA)'!S161+'€15-xxxx(AAAA-AAAA)'!S161+'€16-xxxx(AAAA-AAAA)'!S161+'€17-xxxx(AAAA-AAAA)'!S161+'€18-xxxx(AAAA-AAAA)'!S161+'€19-xxxx(AAAA-AAAA)'!S161+'€20-xxxx(AAAA-AAAA)'!S161</f>
        <v>0</v>
      </c>
      <c r="AA161" s="609">
        <f>'EnC1_2017-22_DEAL_ONF_Animation'!T161+'EnC2_2018-22_FEDER_ONF_Conserv'!T161+'EnC3_2019-21_OFB-DEAL_ONF_Coli'!T161+'EnC4_2018-20_MTE_ONF_MIGBio'!T161+'EnC5_2020_DEAL_Titè_IPA Desira'!T161+'Sol1_2018_DEAL_ONF_Lutte IC DSD'!T161+'Sol2_2019_DEAL_ONF_Lutte IC'!T161+'€8-xxxx(AAAA-AAAA)'!T161+'€9-xxxx(AAAA-AAAA)'!T161+'€10-xxxx(AAAA-AAAA)'!T161+'€11-xxxx(AAAA-AAAA)'!T161+'€12-xxxx(AAAA-AAAA)'!T161+'€13-xxxx(AAAA-AAAA)'!T161+'€14-xxxx(AAAA-AAAA)'!T161+'€15-xxxx(AAAA-AAAA)'!T161+'€16-xxxx(AAAA-AAAA)'!T161+'€17-xxxx(AAAA-AAAA)'!T161+'€18-xxxx(AAAA-AAAA)'!T161+'€19-xxxx(AAAA-AAAA)'!T161+'€20-xxxx(AAAA-AAAA)'!T161</f>
        <v>-5000</v>
      </c>
      <c r="AB161" s="610">
        <f>'EnC1_2017-22_DEAL_ONF_Animation'!U161+'EnC2_2018-22_FEDER_ONF_Conserv'!U161+'EnC3_2019-21_OFB-DEAL_ONF_Coli'!U161+'EnC4_2018-20_MTE_ONF_MIGBio'!U161+'EnC5_2020_DEAL_Titè_IPA Desira'!U161+'Sol1_2018_DEAL_ONF_Lutte IC DSD'!U161+'Sol2_2019_DEAL_ONF_Lutte IC'!U161+'€8-xxxx(AAAA-AAAA)'!U161+'€9-xxxx(AAAA-AAAA)'!U161+'€10-xxxx(AAAA-AAAA)'!U161+'€11-xxxx(AAAA-AAAA)'!U161+'€12-xxxx(AAAA-AAAA)'!U161+'€13-xxxx(AAAA-AAAA)'!U161+'€14-xxxx(AAAA-AAAA)'!U161+'€15-xxxx(AAAA-AAAA)'!U161+'€16-xxxx(AAAA-AAAA)'!U161+'€17-xxxx(AAAA-AAAA)'!U161+'€18-xxxx(AAAA-AAAA)'!U161+'€19-xxxx(AAAA-AAAA)'!U161+'€20-xxxx(AAAA-AAAA)'!U161</f>
        <v>-1000</v>
      </c>
      <c r="AC161" s="611">
        <f>'EnC1_2017-22_DEAL_ONF_Animation'!V161+'EnC2_2018-22_FEDER_ONF_Conserv'!V161+'EnC3_2019-21_OFB-DEAL_ONF_Coli'!V161+'EnC4_2018-20_MTE_ONF_MIGBio'!V161+'EnC5_2020_DEAL_Titè_IPA Desira'!V161+'Sol1_2018_DEAL_ONF_Lutte IC DSD'!V161+'Sol2_2019_DEAL_ONF_Lutte IC'!V161+'€8-xxxx(AAAA-AAAA)'!V161+'€9-xxxx(AAAA-AAAA)'!V161+'€10-xxxx(AAAA-AAAA)'!V161+'€11-xxxx(AAAA-AAAA)'!V161+'€12-xxxx(AAAA-AAAA)'!V161+'€13-xxxx(AAAA-AAAA)'!V161+'€14-xxxx(AAAA-AAAA)'!V161+'€15-xxxx(AAAA-AAAA)'!V161+'€16-xxxx(AAAA-AAAA)'!V161+'€17-xxxx(AAAA-AAAA)'!V161+'€18-xxxx(AAAA-AAAA)'!V161+'€19-xxxx(AAAA-AAAA)'!V161+'€20-xxxx(AAAA-AAAA)'!V161</f>
        <v>-1000</v>
      </c>
      <c r="AD161" s="611">
        <f>'EnC1_2017-22_DEAL_ONF_Animation'!W161+'EnC2_2018-22_FEDER_ONF_Conserv'!W161+'EnC3_2019-21_OFB-DEAL_ONF_Coli'!W161+'EnC4_2018-20_MTE_ONF_MIGBio'!W161+'EnC5_2020_DEAL_Titè_IPA Desira'!W161+'Sol1_2018_DEAL_ONF_Lutte IC DSD'!W161+'Sol2_2019_DEAL_ONF_Lutte IC'!W161+'€8-xxxx(AAAA-AAAA)'!W161+'€9-xxxx(AAAA-AAAA)'!W161+'€10-xxxx(AAAA-AAAA)'!W161+'€11-xxxx(AAAA-AAAA)'!W161+'€12-xxxx(AAAA-AAAA)'!W161+'€13-xxxx(AAAA-AAAA)'!W161+'€14-xxxx(AAAA-AAAA)'!W161+'€15-xxxx(AAAA-AAAA)'!W161+'€16-xxxx(AAAA-AAAA)'!W161+'€17-xxxx(AAAA-AAAA)'!W161+'€18-xxxx(AAAA-AAAA)'!W161+'€19-xxxx(AAAA-AAAA)'!W161+'€20-xxxx(AAAA-AAAA)'!W161</f>
        <v>-1000</v>
      </c>
      <c r="AE161" s="611">
        <f>'EnC1_2017-22_DEAL_ONF_Animation'!X161+'EnC2_2018-22_FEDER_ONF_Conserv'!X161+'EnC3_2019-21_OFB-DEAL_ONF_Coli'!X161+'EnC4_2018-20_MTE_ONF_MIGBio'!X161+'EnC5_2020_DEAL_Titè_IPA Desira'!X161+'Sol1_2018_DEAL_ONF_Lutte IC DSD'!X161+'Sol2_2019_DEAL_ONF_Lutte IC'!X161+'€8-xxxx(AAAA-AAAA)'!X161+'€9-xxxx(AAAA-AAAA)'!X161+'€10-xxxx(AAAA-AAAA)'!X161+'€11-xxxx(AAAA-AAAA)'!X161+'€12-xxxx(AAAA-AAAA)'!X161+'€13-xxxx(AAAA-AAAA)'!X161+'€14-xxxx(AAAA-AAAA)'!X161+'€15-xxxx(AAAA-AAAA)'!X161+'€16-xxxx(AAAA-AAAA)'!X161+'€17-xxxx(AAAA-AAAA)'!X161+'€18-xxxx(AAAA-AAAA)'!X161+'€19-xxxx(AAAA-AAAA)'!X161+'€20-xxxx(AAAA-AAAA)'!X161</f>
        <v>-1000</v>
      </c>
      <c r="AF161" s="612">
        <f>'EnC1_2017-22_DEAL_ONF_Animation'!Y161+'EnC2_2018-22_FEDER_ONF_Conserv'!Y161+'EnC3_2019-21_OFB-DEAL_ONF_Coli'!Y161+'EnC4_2018-20_MTE_ONF_MIGBio'!Y161+'EnC5_2020_DEAL_Titè_IPA Desira'!Y161+'Sol1_2018_DEAL_ONF_Lutte IC DSD'!Y161+'Sol2_2019_DEAL_ONF_Lutte IC'!Y161+'€8-xxxx(AAAA-AAAA)'!Y161+'€9-xxxx(AAAA-AAAA)'!Y161+'€10-xxxx(AAAA-AAAA)'!Y161+'€11-xxxx(AAAA-AAAA)'!Y161+'€12-xxxx(AAAA-AAAA)'!Y161+'€13-xxxx(AAAA-AAAA)'!Y161+'€14-xxxx(AAAA-AAAA)'!Y161+'€15-xxxx(AAAA-AAAA)'!Y161+'€16-xxxx(AAAA-AAAA)'!Y161+'€17-xxxx(AAAA-AAAA)'!Y161+'€18-xxxx(AAAA-AAAA)'!Y161+'€19-xxxx(AAAA-AAAA)'!Y161+'€20-xxxx(AAAA-AAAA)'!Y161</f>
        <v>-1000</v>
      </c>
      <c r="AG161" s="613">
        <f t="shared" si="129"/>
        <v>5000</v>
      </c>
      <c r="AH161" s="614">
        <f t="shared" si="127"/>
        <v>1000</v>
      </c>
      <c r="AI161" s="611">
        <f t="shared" si="127"/>
        <v>1000</v>
      </c>
      <c r="AJ161" s="611">
        <f t="shared" si="127"/>
        <v>1000</v>
      </c>
      <c r="AK161" s="611">
        <f t="shared" si="127"/>
        <v>1000</v>
      </c>
      <c r="AL161" s="688">
        <f t="shared" si="127"/>
        <v>1000</v>
      </c>
      <c r="AM161" s="615">
        <f t="shared" si="130"/>
        <v>0</v>
      </c>
      <c r="AN161" s="685">
        <f t="shared" si="128"/>
        <v>0</v>
      </c>
      <c r="AO161" s="611">
        <f t="shared" si="128"/>
        <v>0</v>
      </c>
      <c r="AP161" s="611">
        <f t="shared" si="128"/>
        <v>0</v>
      </c>
      <c r="AQ161" s="611">
        <f t="shared" si="128"/>
        <v>0</v>
      </c>
      <c r="AR161" s="616">
        <f t="shared" si="128"/>
        <v>0</v>
      </c>
      <c r="AS161" s="47"/>
      <c r="AT161" s="28"/>
      <c r="AU161" s="28"/>
    </row>
    <row r="162" spans="1:47" s="38" customFormat="1" ht="14">
      <c r="A162" s="26"/>
      <c r="B162" s="1116"/>
      <c r="C162" s="1230"/>
      <c r="D162" s="1119"/>
      <c r="E162" s="1122"/>
      <c r="F162" s="1156"/>
      <c r="G162" s="497" t="s">
        <v>108</v>
      </c>
      <c r="H162" s="161"/>
      <c r="I162" s="162"/>
      <c r="J162" s="734"/>
      <c r="K162" s="735"/>
      <c r="L162" s="735"/>
      <c r="M162" s="736"/>
      <c r="N162" s="497" t="s">
        <v>108</v>
      </c>
      <c r="O162" s="209">
        <f>'EnC1_2017-22_DEAL_ONF_Animation'!H162+'EnC2_2018-22_FEDER_ONF_Conserv'!H162+'EnC3_2019-21_OFB-DEAL_ONF_Coli'!H162+'EnC4_2018-20_MTE_ONF_MIGBio'!H162+'EnC5_2020_DEAL_Titè_IPA Desira'!H162+'Sol1_2018_DEAL_ONF_Lutte IC DSD'!H162+'Sol2_2019_DEAL_ONF_Lutte IC'!H162+'€8-xxxx(AAAA-AAAA)'!H162+'€9-xxxx(AAAA-AAAA)'!H162+'€10-xxxx(AAAA-AAAA)'!H162+'€11-xxxx(AAAA-AAAA)'!H162+'€12-xxxx(AAAA-AAAA)'!H162+'€13-xxxx(AAAA-AAAA)'!H162+'€14-xxxx(AAAA-AAAA)'!H162+'€15-xxxx(AAAA-AAAA)'!H162+'€16-xxxx(AAAA-AAAA)'!H162+'€17-xxxx(AAAA-AAAA)'!H162+'€18-xxxx(AAAA-AAAA)'!H162+'€19-xxxx(AAAA-AAAA)'!H162+'€20-xxxx(AAAA-AAAA)'!H162</f>
        <v>0</v>
      </c>
      <c r="P162" s="210">
        <f>'EnC1_2017-22_DEAL_ONF_Animation'!I162+'EnC2_2018-22_FEDER_ONF_Conserv'!I162+'EnC3_2019-21_OFB-DEAL_ONF_Coli'!I162+'EnC4_2018-20_MTE_ONF_MIGBio'!I162+'EnC5_2020_DEAL_Titè_IPA Desira'!I162+'Sol1_2018_DEAL_ONF_Lutte IC DSD'!I162+'Sol2_2019_DEAL_ONF_Lutte IC'!I162+'€8-xxxx(AAAA-AAAA)'!I162+'€9-xxxx(AAAA-AAAA)'!I162+'€10-xxxx(AAAA-AAAA)'!I162+'€11-xxxx(AAAA-AAAA)'!I162+'€12-xxxx(AAAA-AAAA)'!I162+'€13-xxxx(AAAA-AAAA)'!I162+'€14-xxxx(AAAA-AAAA)'!I162+'€15-xxxx(AAAA-AAAA)'!I162+'€16-xxxx(AAAA-AAAA)'!I162+'€17-xxxx(AAAA-AAAA)'!I162+'€18-xxxx(AAAA-AAAA)'!I162+'€19-xxxx(AAAA-AAAA)'!I162+'€20-xxxx(AAAA-AAAA)'!I162</f>
        <v>0</v>
      </c>
      <c r="Q162" s="163">
        <f>'EnC1_2017-22_DEAL_ONF_Animation'!J162+'EnC2_2018-22_FEDER_ONF_Conserv'!J162+'EnC3_2019-21_OFB-DEAL_ONF_Coli'!J162+'EnC4_2018-20_MTE_ONF_MIGBio'!J162+'EnC5_2020_DEAL_Titè_IPA Desira'!J162+'Sol1_2018_DEAL_ONF_Lutte IC DSD'!J162+'Sol2_2019_DEAL_ONF_Lutte IC'!J162+'€8-xxxx(AAAA-AAAA)'!J162+'€9-xxxx(AAAA-AAAA)'!J162+'€10-xxxx(AAAA-AAAA)'!J162+'€11-xxxx(AAAA-AAAA)'!J162+'€12-xxxx(AAAA-AAAA)'!J162+'€13-xxxx(AAAA-AAAA)'!J162+'€14-xxxx(AAAA-AAAA)'!J162+'€15-xxxx(AAAA-AAAA)'!J162+'€16-xxxx(AAAA-AAAA)'!J162+'€17-xxxx(AAAA-AAAA)'!J162+'€18-xxxx(AAAA-AAAA)'!J162+'€19-xxxx(AAAA-AAAA)'!J162+'€20-xxxx(AAAA-AAAA)'!J162</f>
        <v>0</v>
      </c>
      <c r="R162" s="163">
        <f>'EnC1_2017-22_DEAL_ONF_Animation'!K162+'EnC2_2018-22_FEDER_ONF_Conserv'!K162+'EnC3_2019-21_OFB-DEAL_ONF_Coli'!K162+'EnC4_2018-20_MTE_ONF_MIGBio'!K162+'EnC5_2020_DEAL_Titè_IPA Desira'!K162+'Sol1_2018_DEAL_ONF_Lutte IC DSD'!K162+'Sol2_2019_DEAL_ONF_Lutte IC'!K162+'€8-xxxx(AAAA-AAAA)'!K162+'€9-xxxx(AAAA-AAAA)'!K162+'€10-xxxx(AAAA-AAAA)'!K162+'€11-xxxx(AAAA-AAAA)'!K162+'€12-xxxx(AAAA-AAAA)'!K162+'€13-xxxx(AAAA-AAAA)'!K162+'€14-xxxx(AAAA-AAAA)'!K162+'€15-xxxx(AAAA-AAAA)'!K162+'€16-xxxx(AAAA-AAAA)'!K162+'€17-xxxx(AAAA-AAAA)'!K162+'€18-xxxx(AAAA-AAAA)'!K162+'€19-xxxx(AAAA-AAAA)'!K162+'€20-xxxx(AAAA-AAAA)'!K162</f>
        <v>0</v>
      </c>
      <c r="S162" s="163">
        <f>'EnC1_2017-22_DEAL_ONF_Animation'!L162+'EnC2_2018-22_FEDER_ONF_Conserv'!L162+'EnC3_2019-21_OFB-DEAL_ONF_Coli'!L162+'EnC4_2018-20_MTE_ONF_MIGBio'!L162+'EnC5_2020_DEAL_Titè_IPA Desira'!L162+'Sol1_2018_DEAL_ONF_Lutte IC DSD'!L162+'Sol2_2019_DEAL_ONF_Lutte IC'!L162+'€8-xxxx(AAAA-AAAA)'!L162+'€9-xxxx(AAAA-AAAA)'!L162+'€10-xxxx(AAAA-AAAA)'!L162+'€11-xxxx(AAAA-AAAA)'!L162+'€12-xxxx(AAAA-AAAA)'!L162+'€13-xxxx(AAAA-AAAA)'!L162+'€14-xxxx(AAAA-AAAA)'!L162+'€15-xxxx(AAAA-AAAA)'!L162+'€16-xxxx(AAAA-AAAA)'!L162+'€17-xxxx(AAAA-AAAA)'!L162+'€18-xxxx(AAAA-AAAA)'!L162+'€19-xxxx(AAAA-AAAA)'!L162+'€20-xxxx(AAAA-AAAA)'!L162</f>
        <v>0</v>
      </c>
      <c r="T162" s="211">
        <f>'EnC1_2017-22_DEAL_ONF_Animation'!M162+'EnC2_2018-22_FEDER_ONF_Conserv'!M162+'EnC3_2019-21_OFB-DEAL_ONF_Coli'!M162+'EnC4_2018-20_MTE_ONF_MIGBio'!M162+'EnC5_2020_DEAL_Titè_IPA Desira'!M162+'Sol1_2018_DEAL_ONF_Lutte IC DSD'!M162+'Sol2_2019_DEAL_ONF_Lutte IC'!M162+'€8-xxxx(AAAA-AAAA)'!M162+'€9-xxxx(AAAA-AAAA)'!M162+'€10-xxxx(AAAA-AAAA)'!M162+'€11-xxxx(AAAA-AAAA)'!M162+'€12-xxxx(AAAA-AAAA)'!M162+'€13-xxxx(AAAA-AAAA)'!M162+'€14-xxxx(AAAA-AAAA)'!M162+'€15-xxxx(AAAA-AAAA)'!M162+'€16-xxxx(AAAA-AAAA)'!M162+'€17-xxxx(AAAA-AAAA)'!M162+'€18-xxxx(AAAA-AAAA)'!M162+'€19-xxxx(AAAA-AAAA)'!M162+'€20-xxxx(AAAA-AAAA)'!M162</f>
        <v>0</v>
      </c>
      <c r="U162" s="209">
        <f>'EnC1_2017-22_DEAL_ONF_Animation'!N162+'EnC2_2018-22_FEDER_ONF_Conserv'!N162+'EnC3_2019-21_OFB-DEAL_ONF_Coli'!N162+'EnC4_2018-20_MTE_ONF_MIGBio'!N162+'EnC5_2020_DEAL_Titè_IPA Desira'!N162+'Sol1_2018_DEAL_ONF_Lutte IC DSD'!N162+'Sol2_2019_DEAL_ONF_Lutte IC'!N162+'€8-xxxx(AAAA-AAAA)'!N162+'€9-xxxx(AAAA-AAAA)'!N162+'€10-xxxx(AAAA-AAAA)'!N162+'€11-xxxx(AAAA-AAAA)'!N162+'€12-xxxx(AAAA-AAAA)'!N162+'€13-xxxx(AAAA-AAAA)'!N162+'€14-xxxx(AAAA-AAAA)'!N162+'€15-xxxx(AAAA-AAAA)'!N162+'€16-xxxx(AAAA-AAAA)'!N162+'€17-xxxx(AAAA-AAAA)'!N162+'€18-xxxx(AAAA-AAAA)'!N162+'€19-xxxx(AAAA-AAAA)'!N162+'€20-xxxx(AAAA-AAAA)'!N162</f>
        <v>0</v>
      </c>
      <c r="V162" s="210">
        <f>'EnC1_2017-22_DEAL_ONF_Animation'!O162+'EnC2_2018-22_FEDER_ONF_Conserv'!O162+'EnC3_2019-21_OFB-DEAL_ONF_Coli'!O162+'EnC4_2018-20_MTE_ONF_MIGBio'!O162+'EnC5_2020_DEAL_Titè_IPA Desira'!O162+'Sol1_2018_DEAL_ONF_Lutte IC DSD'!O162+'Sol2_2019_DEAL_ONF_Lutte IC'!O162+'€8-xxxx(AAAA-AAAA)'!O162+'€9-xxxx(AAAA-AAAA)'!O162+'€10-xxxx(AAAA-AAAA)'!O162+'€11-xxxx(AAAA-AAAA)'!O162+'€12-xxxx(AAAA-AAAA)'!O162+'€13-xxxx(AAAA-AAAA)'!O162+'€14-xxxx(AAAA-AAAA)'!O162+'€15-xxxx(AAAA-AAAA)'!O162+'€16-xxxx(AAAA-AAAA)'!O162+'€17-xxxx(AAAA-AAAA)'!O162+'€18-xxxx(AAAA-AAAA)'!O162+'€19-xxxx(AAAA-AAAA)'!O162+'€20-xxxx(AAAA-AAAA)'!O162</f>
        <v>0</v>
      </c>
      <c r="W162" s="163">
        <f>'EnC1_2017-22_DEAL_ONF_Animation'!P162+'EnC2_2018-22_FEDER_ONF_Conserv'!P162+'EnC3_2019-21_OFB-DEAL_ONF_Coli'!P162+'EnC4_2018-20_MTE_ONF_MIGBio'!P162+'EnC5_2020_DEAL_Titè_IPA Desira'!P162+'Sol1_2018_DEAL_ONF_Lutte IC DSD'!P162+'Sol2_2019_DEAL_ONF_Lutte IC'!P162+'€8-xxxx(AAAA-AAAA)'!P162+'€9-xxxx(AAAA-AAAA)'!P162+'€10-xxxx(AAAA-AAAA)'!P162+'€11-xxxx(AAAA-AAAA)'!P162+'€12-xxxx(AAAA-AAAA)'!P162+'€13-xxxx(AAAA-AAAA)'!P162+'€14-xxxx(AAAA-AAAA)'!P162+'€15-xxxx(AAAA-AAAA)'!P162+'€16-xxxx(AAAA-AAAA)'!P162+'€17-xxxx(AAAA-AAAA)'!P162+'€18-xxxx(AAAA-AAAA)'!P162+'€19-xxxx(AAAA-AAAA)'!P162+'€20-xxxx(AAAA-AAAA)'!P162</f>
        <v>0</v>
      </c>
      <c r="X162" s="163">
        <f>'EnC1_2017-22_DEAL_ONF_Animation'!Q162+'EnC2_2018-22_FEDER_ONF_Conserv'!Q162+'EnC3_2019-21_OFB-DEAL_ONF_Coli'!Q162+'EnC4_2018-20_MTE_ONF_MIGBio'!Q162+'EnC5_2020_DEAL_Titè_IPA Desira'!Q162+'Sol1_2018_DEAL_ONF_Lutte IC DSD'!Q162+'Sol2_2019_DEAL_ONF_Lutte IC'!Q162+'€8-xxxx(AAAA-AAAA)'!Q162+'€9-xxxx(AAAA-AAAA)'!Q162+'€10-xxxx(AAAA-AAAA)'!Q162+'€11-xxxx(AAAA-AAAA)'!Q162+'€12-xxxx(AAAA-AAAA)'!Q162+'€13-xxxx(AAAA-AAAA)'!Q162+'€14-xxxx(AAAA-AAAA)'!Q162+'€15-xxxx(AAAA-AAAA)'!Q162+'€16-xxxx(AAAA-AAAA)'!Q162+'€17-xxxx(AAAA-AAAA)'!Q162+'€18-xxxx(AAAA-AAAA)'!Q162+'€19-xxxx(AAAA-AAAA)'!Q162+'€20-xxxx(AAAA-AAAA)'!Q162</f>
        <v>0</v>
      </c>
      <c r="Y162" s="163">
        <f>'EnC1_2017-22_DEAL_ONF_Animation'!R162+'EnC2_2018-22_FEDER_ONF_Conserv'!R162+'EnC3_2019-21_OFB-DEAL_ONF_Coli'!R162+'EnC4_2018-20_MTE_ONF_MIGBio'!R162+'EnC5_2020_DEAL_Titè_IPA Desira'!R162+'Sol1_2018_DEAL_ONF_Lutte IC DSD'!R162+'Sol2_2019_DEAL_ONF_Lutte IC'!R162+'€8-xxxx(AAAA-AAAA)'!R162+'€9-xxxx(AAAA-AAAA)'!R162+'€10-xxxx(AAAA-AAAA)'!R162+'€11-xxxx(AAAA-AAAA)'!R162+'€12-xxxx(AAAA-AAAA)'!R162+'€13-xxxx(AAAA-AAAA)'!R162+'€14-xxxx(AAAA-AAAA)'!R162+'€15-xxxx(AAAA-AAAA)'!R162+'€16-xxxx(AAAA-AAAA)'!R162+'€17-xxxx(AAAA-AAAA)'!R162+'€18-xxxx(AAAA-AAAA)'!R162+'€19-xxxx(AAAA-AAAA)'!R162+'€20-xxxx(AAAA-AAAA)'!R162</f>
        <v>0</v>
      </c>
      <c r="Z162" s="164">
        <f>'EnC1_2017-22_DEAL_ONF_Animation'!S162+'EnC2_2018-22_FEDER_ONF_Conserv'!S162+'EnC3_2019-21_OFB-DEAL_ONF_Coli'!S162+'EnC4_2018-20_MTE_ONF_MIGBio'!S162+'EnC5_2020_DEAL_Titè_IPA Desira'!S162+'Sol1_2018_DEAL_ONF_Lutte IC DSD'!S162+'Sol2_2019_DEAL_ONF_Lutte IC'!S162+'€8-xxxx(AAAA-AAAA)'!S162+'€9-xxxx(AAAA-AAAA)'!S162+'€10-xxxx(AAAA-AAAA)'!S162+'€11-xxxx(AAAA-AAAA)'!S162+'€12-xxxx(AAAA-AAAA)'!S162+'€13-xxxx(AAAA-AAAA)'!S162+'€14-xxxx(AAAA-AAAA)'!S162+'€15-xxxx(AAAA-AAAA)'!S162+'€16-xxxx(AAAA-AAAA)'!S162+'€17-xxxx(AAAA-AAAA)'!S162+'€18-xxxx(AAAA-AAAA)'!S162+'€19-xxxx(AAAA-AAAA)'!S162+'€20-xxxx(AAAA-AAAA)'!S162</f>
        <v>0</v>
      </c>
      <c r="AA162" s="617">
        <f>'EnC1_2017-22_DEAL_ONF_Animation'!T162+'EnC2_2018-22_FEDER_ONF_Conserv'!T162+'EnC3_2019-21_OFB-DEAL_ONF_Coli'!T162+'EnC4_2018-20_MTE_ONF_MIGBio'!T162+'EnC5_2020_DEAL_Titè_IPA Desira'!T162+'Sol1_2018_DEAL_ONF_Lutte IC DSD'!T162+'Sol2_2019_DEAL_ONF_Lutte IC'!T162+'€8-xxxx(AAAA-AAAA)'!T162+'€9-xxxx(AAAA-AAAA)'!T162+'€10-xxxx(AAAA-AAAA)'!T162+'€11-xxxx(AAAA-AAAA)'!T162+'€12-xxxx(AAAA-AAAA)'!T162+'€13-xxxx(AAAA-AAAA)'!T162+'€14-xxxx(AAAA-AAAA)'!T162+'€15-xxxx(AAAA-AAAA)'!T162+'€16-xxxx(AAAA-AAAA)'!T162+'€17-xxxx(AAAA-AAAA)'!T162+'€18-xxxx(AAAA-AAAA)'!T162+'€19-xxxx(AAAA-AAAA)'!T162+'€20-xxxx(AAAA-AAAA)'!T162</f>
        <v>0</v>
      </c>
      <c r="AB162" s="618">
        <f>'EnC1_2017-22_DEAL_ONF_Animation'!U162+'EnC2_2018-22_FEDER_ONF_Conserv'!U162+'EnC3_2019-21_OFB-DEAL_ONF_Coli'!U162+'EnC4_2018-20_MTE_ONF_MIGBio'!U162+'EnC5_2020_DEAL_Titè_IPA Desira'!U162+'Sol1_2018_DEAL_ONF_Lutte IC DSD'!U162+'Sol2_2019_DEAL_ONF_Lutte IC'!U162+'€8-xxxx(AAAA-AAAA)'!U162+'€9-xxxx(AAAA-AAAA)'!U162+'€10-xxxx(AAAA-AAAA)'!U162+'€11-xxxx(AAAA-AAAA)'!U162+'€12-xxxx(AAAA-AAAA)'!U162+'€13-xxxx(AAAA-AAAA)'!U162+'€14-xxxx(AAAA-AAAA)'!U162+'€15-xxxx(AAAA-AAAA)'!U162+'€16-xxxx(AAAA-AAAA)'!U162+'€17-xxxx(AAAA-AAAA)'!U162+'€18-xxxx(AAAA-AAAA)'!U162+'€19-xxxx(AAAA-AAAA)'!U162+'€20-xxxx(AAAA-AAAA)'!U162</f>
        <v>0</v>
      </c>
      <c r="AC162" s="619">
        <f>'EnC1_2017-22_DEAL_ONF_Animation'!V162+'EnC2_2018-22_FEDER_ONF_Conserv'!V162+'EnC3_2019-21_OFB-DEAL_ONF_Coli'!V162+'EnC4_2018-20_MTE_ONF_MIGBio'!V162+'EnC5_2020_DEAL_Titè_IPA Desira'!V162+'Sol1_2018_DEAL_ONF_Lutte IC DSD'!V162+'Sol2_2019_DEAL_ONF_Lutte IC'!V162+'€8-xxxx(AAAA-AAAA)'!V162+'€9-xxxx(AAAA-AAAA)'!V162+'€10-xxxx(AAAA-AAAA)'!V162+'€11-xxxx(AAAA-AAAA)'!V162+'€12-xxxx(AAAA-AAAA)'!V162+'€13-xxxx(AAAA-AAAA)'!V162+'€14-xxxx(AAAA-AAAA)'!V162+'€15-xxxx(AAAA-AAAA)'!V162+'€16-xxxx(AAAA-AAAA)'!V162+'€17-xxxx(AAAA-AAAA)'!V162+'€18-xxxx(AAAA-AAAA)'!V162+'€19-xxxx(AAAA-AAAA)'!V162+'€20-xxxx(AAAA-AAAA)'!V162</f>
        <v>0</v>
      </c>
      <c r="AD162" s="619">
        <f>'EnC1_2017-22_DEAL_ONF_Animation'!W162+'EnC2_2018-22_FEDER_ONF_Conserv'!W162+'EnC3_2019-21_OFB-DEAL_ONF_Coli'!W162+'EnC4_2018-20_MTE_ONF_MIGBio'!W162+'EnC5_2020_DEAL_Titè_IPA Desira'!W162+'Sol1_2018_DEAL_ONF_Lutte IC DSD'!W162+'Sol2_2019_DEAL_ONF_Lutte IC'!W162+'€8-xxxx(AAAA-AAAA)'!W162+'€9-xxxx(AAAA-AAAA)'!W162+'€10-xxxx(AAAA-AAAA)'!W162+'€11-xxxx(AAAA-AAAA)'!W162+'€12-xxxx(AAAA-AAAA)'!W162+'€13-xxxx(AAAA-AAAA)'!W162+'€14-xxxx(AAAA-AAAA)'!W162+'€15-xxxx(AAAA-AAAA)'!W162+'€16-xxxx(AAAA-AAAA)'!W162+'€17-xxxx(AAAA-AAAA)'!W162+'€18-xxxx(AAAA-AAAA)'!W162+'€19-xxxx(AAAA-AAAA)'!W162+'€20-xxxx(AAAA-AAAA)'!W162</f>
        <v>0</v>
      </c>
      <c r="AE162" s="619">
        <f>'EnC1_2017-22_DEAL_ONF_Animation'!X162+'EnC2_2018-22_FEDER_ONF_Conserv'!X162+'EnC3_2019-21_OFB-DEAL_ONF_Coli'!X162+'EnC4_2018-20_MTE_ONF_MIGBio'!X162+'EnC5_2020_DEAL_Titè_IPA Desira'!X162+'Sol1_2018_DEAL_ONF_Lutte IC DSD'!X162+'Sol2_2019_DEAL_ONF_Lutte IC'!X162+'€8-xxxx(AAAA-AAAA)'!X162+'€9-xxxx(AAAA-AAAA)'!X162+'€10-xxxx(AAAA-AAAA)'!X162+'€11-xxxx(AAAA-AAAA)'!X162+'€12-xxxx(AAAA-AAAA)'!X162+'€13-xxxx(AAAA-AAAA)'!X162+'€14-xxxx(AAAA-AAAA)'!X162+'€15-xxxx(AAAA-AAAA)'!X162+'€16-xxxx(AAAA-AAAA)'!X162+'€17-xxxx(AAAA-AAAA)'!X162+'€18-xxxx(AAAA-AAAA)'!X162+'€19-xxxx(AAAA-AAAA)'!X162+'€20-xxxx(AAAA-AAAA)'!X162</f>
        <v>0</v>
      </c>
      <c r="AF162" s="620">
        <f>'EnC1_2017-22_DEAL_ONF_Animation'!Y162+'EnC2_2018-22_FEDER_ONF_Conserv'!Y162+'EnC3_2019-21_OFB-DEAL_ONF_Coli'!Y162+'EnC4_2018-20_MTE_ONF_MIGBio'!Y162+'EnC5_2020_DEAL_Titè_IPA Desira'!Y162+'Sol1_2018_DEAL_ONF_Lutte IC DSD'!Y162+'Sol2_2019_DEAL_ONF_Lutte IC'!Y162+'€8-xxxx(AAAA-AAAA)'!Y162+'€9-xxxx(AAAA-AAAA)'!Y162+'€10-xxxx(AAAA-AAAA)'!Y162+'€11-xxxx(AAAA-AAAA)'!Y162+'€12-xxxx(AAAA-AAAA)'!Y162+'€13-xxxx(AAAA-AAAA)'!Y162+'€14-xxxx(AAAA-AAAA)'!Y162+'€15-xxxx(AAAA-AAAA)'!Y162+'€16-xxxx(AAAA-AAAA)'!Y162+'€17-xxxx(AAAA-AAAA)'!Y162+'€18-xxxx(AAAA-AAAA)'!Y162+'€19-xxxx(AAAA-AAAA)'!Y162+'€20-xxxx(AAAA-AAAA)'!Y162</f>
        <v>0</v>
      </c>
      <c r="AG162" s="621">
        <f t="shared" si="129"/>
        <v>0</v>
      </c>
      <c r="AH162" s="622">
        <f t="shared" si="127"/>
        <v>0</v>
      </c>
      <c r="AI162" s="619">
        <f t="shared" si="127"/>
        <v>0</v>
      </c>
      <c r="AJ162" s="619">
        <f t="shared" si="127"/>
        <v>0</v>
      </c>
      <c r="AK162" s="619">
        <f t="shared" si="127"/>
        <v>0</v>
      </c>
      <c r="AL162" s="682">
        <f t="shared" si="127"/>
        <v>0</v>
      </c>
      <c r="AM162" s="623">
        <f t="shared" si="130"/>
        <v>0</v>
      </c>
      <c r="AN162" s="686">
        <f t="shared" si="128"/>
        <v>0</v>
      </c>
      <c r="AO162" s="619">
        <f t="shared" si="128"/>
        <v>0</v>
      </c>
      <c r="AP162" s="619">
        <f t="shared" si="128"/>
        <v>0</v>
      </c>
      <c r="AQ162" s="619">
        <f t="shared" si="128"/>
        <v>0</v>
      </c>
      <c r="AR162" s="624">
        <f t="shared" si="128"/>
        <v>0</v>
      </c>
      <c r="AS162" s="44"/>
      <c r="AT162" s="28"/>
      <c r="AU162" s="28"/>
    </row>
    <row r="163" spans="1:47" s="38" customFormat="1" ht="14">
      <c r="A163" s="26"/>
      <c r="B163" s="1116"/>
      <c r="C163" s="1230"/>
      <c r="D163" s="1119"/>
      <c r="E163" s="1122"/>
      <c r="F163" s="1156"/>
      <c r="G163" s="498" t="s">
        <v>109</v>
      </c>
      <c r="H163" s="165"/>
      <c r="I163" s="166"/>
      <c r="J163" s="737"/>
      <c r="K163" s="738"/>
      <c r="L163" s="738"/>
      <c r="M163" s="739"/>
      <c r="N163" s="498" t="s">
        <v>109</v>
      </c>
      <c r="O163" s="212">
        <f>'EnC1_2017-22_DEAL_ONF_Animation'!H163+'EnC2_2018-22_FEDER_ONF_Conserv'!H163+'EnC3_2019-21_OFB-DEAL_ONF_Coli'!H163+'EnC4_2018-20_MTE_ONF_MIGBio'!H163+'EnC5_2020_DEAL_Titè_IPA Desira'!H163+'Sol1_2018_DEAL_ONF_Lutte IC DSD'!H163+'Sol2_2019_DEAL_ONF_Lutte IC'!H163+'€8-xxxx(AAAA-AAAA)'!H163+'€9-xxxx(AAAA-AAAA)'!H163+'€10-xxxx(AAAA-AAAA)'!H163+'€11-xxxx(AAAA-AAAA)'!H163+'€12-xxxx(AAAA-AAAA)'!H163+'€13-xxxx(AAAA-AAAA)'!H163+'€14-xxxx(AAAA-AAAA)'!H163+'€15-xxxx(AAAA-AAAA)'!H163+'€16-xxxx(AAAA-AAAA)'!H163+'€17-xxxx(AAAA-AAAA)'!H163+'€18-xxxx(AAAA-AAAA)'!H163+'€19-xxxx(AAAA-AAAA)'!H163+'€20-xxxx(AAAA-AAAA)'!H163</f>
        <v>5000</v>
      </c>
      <c r="P163" s="213">
        <f>'EnC1_2017-22_DEAL_ONF_Animation'!I163+'EnC2_2018-22_FEDER_ONF_Conserv'!I163+'EnC3_2019-21_OFB-DEAL_ONF_Coli'!I163+'EnC4_2018-20_MTE_ONF_MIGBio'!I163+'EnC5_2020_DEAL_Titè_IPA Desira'!I163+'Sol1_2018_DEAL_ONF_Lutte IC DSD'!I163+'Sol2_2019_DEAL_ONF_Lutte IC'!I163+'€8-xxxx(AAAA-AAAA)'!I163+'€9-xxxx(AAAA-AAAA)'!I163+'€10-xxxx(AAAA-AAAA)'!I163+'€11-xxxx(AAAA-AAAA)'!I163+'€12-xxxx(AAAA-AAAA)'!I163+'€13-xxxx(AAAA-AAAA)'!I163+'€14-xxxx(AAAA-AAAA)'!I163+'€15-xxxx(AAAA-AAAA)'!I163+'€16-xxxx(AAAA-AAAA)'!I163+'€17-xxxx(AAAA-AAAA)'!I163+'€18-xxxx(AAAA-AAAA)'!I163+'€19-xxxx(AAAA-AAAA)'!I163+'€20-xxxx(AAAA-AAAA)'!I163</f>
        <v>1000</v>
      </c>
      <c r="Q163" s="167">
        <f>'EnC1_2017-22_DEAL_ONF_Animation'!J163+'EnC2_2018-22_FEDER_ONF_Conserv'!J163+'EnC3_2019-21_OFB-DEAL_ONF_Coli'!J163+'EnC4_2018-20_MTE_ONF_MIGBio'!J163+'EnC5_2020_DEAL_Titè_IPA Desira'!J163+'Sol1_2018_DEAL_ONF_Lutte IC DSD'!J163+'Sol2_2019_DEAL_ONF_Lutte IC'!J163+'€8-xxxx(AAAA-AAAA)'!J163+'€9-xxxx(AAAA-AAAA)'!J163+'€10-xxxx(AAAA-AAAA)'!J163+'€11-xxxx(AAAA-AAAA)'!J163+'€12-xxxx(AAAA-AAAA)'!J163+'€13-xxxx(AAAA-AAAA)'!J163+'€14-xxxx(AAAA-AAAA)'!J163+'€15-xxxx(AAAA-AAAA)'!J163+'€16-xxxx(AAAA-AAAA)'!J163+'€17-xxxx(AAAA-AAAA)'!J163+'€18-xxxx(AAAA-AAAA)'!J163+'€19-xxxx(AAAA-AAAA)'!J163+'€20-xxxx(AAAA-AAAA)'!J163</f>
        <v>1000</v>
      </c>
      <c r="R163" s="167">
        <f>'EnC1_2017-22_DEAL_ONF_Animation'!K163+'EnC2_2018-22_FEDER_ONF_Conserv'!K163+'EnC3_2019-21_OFB-DEAL_ONF_Coli'!K163+'EnC4_2018-20_MTE_ONF_MIGBio'!K163+'EnC5_2020_DEAL_Titè_IPA Desira'!K163+'Sol1_2018_DEAL_ONF_Lutte IC DSD'!K163+'Sol2_2019_DEAL_ONF_Lutte IC'!K163+'€8-xxxx(AAAA-AAAA)'!K163+'€9-xxxx(AAAA-AAAA)'!K163+'€10-xxxx(AAAA-AAAA)'!K163+'€11-xxxx(AAAA-AAAA)'!K163+'€12-xxxx(AAAA-AAAA)'!K163+'€13-xxxx(AAAA-AAAA)'!K163+'€14-xxxx(AAAA-AAAA)'!K163+'€15-xxxx(AAAA-AAAA)'!K163+'€16-xxxx(AAAA-AAAA)'!K163+'€17-xxxx(AAAA-AAAA)'!K163+'€18-xxxx(AAAA-AAAA)'!K163+'€19-xxxx(AAAA-AAAA)'!K163+'€20-xxxx(AAAA-AAAA)'!K163</f>
        <v>1000</v>
      </c>
      <c r="S163" s="167">
        <f>'EnC1_2017-22_DEAL_ONF_Animation'!L163+'EnC2_2018-22_FEDER_ONF_Conserv'!L163+'EnC3_2019-21_OFB-DEAL_ONF_Coli'!L163+'EnC4_2018-20_MTE_ONF_MIGBio'!L163+'EnC5_2020_DEAL_Titè_IPA Desira'!L163+'Sol1_2018_DEAL_ONF_Lutte IC DSD'!L163+'Sol2_2019_DEAL_ONF_Lutte IC'!L163+'€8-xxxx(AAAA-AAAA)'!L163+'€9-xxxx(AAAA-AAAA)'!L163+'€10-xxxx(AAAA-AAAA)'!L163+'€11-xxxx(AAAA-AAAA)'!L163+'€12-xxxx(AAAA-AAAA)'!L163+'€13-xxxx(AAAA-AAAA)'!L163+'€14-xxxx(AAAA-AAAA)'!L163+'€15-xxxx(AAAA-AAAA)'!L163+'€16-xxxx(AAAA-AAAA)'!L163+'€17-xxxx(AAAA-AAAA)'!L163+'€18-xxxx(AAAA-AAAA)'!L163+'€19-xxxx(AAAA-AAAA)'!L163+'€20-xxxx(AAAA-AAAA)'!L163</f>
        <v>1000</v>
      </c>
      <c r="T163" s="214">
        <f>'EnC1_2017-22_DEAL_ONF_Animation'!M163+'EnC2_2018-22_FEDER_ONF_Conserv'!M163+'EnC3_2019-21_OFB-DEAL_ONF_Coli'!M163+'EnC4_2018-20_MTE_ONF_MIGBio'!M163+'EnC5_2020_DEAL_Titè_IPA Desira'!M163+'Sol1_2018_DEAL_ONF_Lutte IC DSD'!M163+'Sol2_2019_DEAL_ONF_Lutte IC'!M163+'€8-xxxx(AAAA-AAAA)'!M163+'€9-xxxx(AAAA-AAAA)'!M163+'€10-xxxx(AAAA-AAAA)'!M163+'€11-xxxx(AAAA-AAAA)'!M163+'€12-xxxx(AAAA-AAAA)'!M163+'€13-xxxx(AAAA-AAAA)'!M163+'€14-xxxx(AAAA-AAAA)'!M163+'€15-xxxx(AAAA-AAAA)'!M163+'€16-xxxx(AAAA-AAAA)'!M163+'€17-xxxx(AAAA-AAAA)'!M163+'€18-xxxx(AAAA-AAAA)'!M163+'€19-xxxx(AAAA-AAAA)'!M163+'€20-xxxx(AAAA-AAAA)'!M163</f>
        <v>1000</v>
      </c>
      <c r="U163" s="212">
        <f>'EnC1_2017-22_DEAL_ONF_Animation'!N163+'EnC2_2018-22_FEDER_ONF_Conserv'!N163+'EnC3_2019-21_OFB-DEAL_ONF_Coli'!N163+'EnC4_2018-20_MTE_ONF_MIGBio'!N163+'EnC5_2020_DEAL_Titè_IPA Desira'!N163+'Sol1_2018_DEAL_ONF_Lutte IC DSD'!N163+'Sol2_2019_DEAL_ONF_Lutte IC'!N163+'€8-xxxx(AAAA-AAAA)'!N163+'€9-xxxx(AAAA-AAAA)'!N163+'€10-xxxx(AAAA-AAAA)'!N163+'€11-xxxx(AAAA-AAAA)'!N163+'€12-xxxx(AAAA-AAAA)'!N163+'€13-xxxx(AAAA-AAAA)'!N163+'€14-xxxx(AAAA-AAAA)'!N163+'€15-xxxx(AAAA-AAAA)'!N163+'€16-xxxx(AAAA-AAAA)'!N163+'€17-xxxx(AAAA-AAAA)'!N163+'€18-xxxx(AAAA-AAAA)'!N163+'€19-xxxx(AAAA-AAAA)'!N163+'€20-xxxx(AAAA-AAAA)'!N163</f>
        <v>0</v>
      </c>
      <c r="V163" s="213">
        <f>'EnC1_2017-22_DEAL_ONF_Animation'!O163+'EnC2_2018-22_FEDER_ONF_Conserv'!O163+'EnC3_2019-21_OFB-DEAL_ONF_Coli'!O163+'EnC4_2018-20_MTE_ONF_MIGBio'!O163+'EnC5_2020_DEAL_Titè_IPA Desira'!O163+'Sol1_2018_DEAL_ONF_Lutte IC DSD'!O163+'Sol2_2019_DEAL_ONF_Lutte IC'!O163+'€8-xxxx(AAAA-AAAA)'!O163+'€9-xxxx(AAAA-AAAA)'!O163+'€10-xxxx(AAAA-AAAA)'!O163+'€11-xxxx(AAAA-AAAA)'!O163+'€12-xxxx(AAAA-AAAA)'!O163+'€13-xxxx(AAAA-AAAA)'!O163+'€14-xxxx(AAAA-AAAA)'!O163+'€15-xxxx(AAAA-AAAA)'!O163+'€16-xxxx(AAAA-AAAA)'!O163+'€17-xxxx(AAAA-AAAA)'!O163+'€18-xxxx(AAAA-AAAA)'!O163+'€19-xxxx(AAAA-AAAA)'!O163+'€20-xxxx(AAAA-AAAA)'!O163</f>
        <v>0</v>
      </c>
      <c r="W163" s="167">
        <f>'EnC1_2017-22_DEAL_ONF_Animation'!P163+'EnC2_2018-22_FEDER_ONF_Conserv'!P163+'EnC3_2019-21_OFB-DEAL_ONF_Coli'!P163+'EnC4_2018-20_MTE_ONF_MIGBio'!P163+'EnC5_2020_DEAL_Titè_IPA Desira'!P163+'Sol1_2018_DEAL_ONF_Lutte IC DSD'!P163+'Sol2_2019_DEAL_ONF_Lutte IC'!P163+'€8-xxxx(AAAA-AAAA)'!P163+'€9-xxxx(AAAA-AAAA)'!P163+'€10-xxxx(AAAA-AAAA)'!P163+'€11-xxxx(AAAA-AAAA)'!P163+'€12-xxxx(AAAA-AAAA)'!P163+'€13-xxxx(AAAA-AAAA)'!P163+'€14-xxxx(AAAA-AAAA)'!P163+'€15-xxxx(AAAA-AAAA)'!P163+'€16-xxxx(AAAA-AAAA)'!P163+'€17-xxxx(AAAA-AAAA)'!P163+'€18-xxxx(AAAA-AAAA)'!P163+'€19-xxxx(AAAA-AAAA)'!P163+'€20-xxxx(AAAA-AAAA)'!P163</f>
        <v>0</v>
      </c>
      <c r="X163" s="167">
        <f>'EnC1_2017-22_DEAL_ONF_Animation'!Q163+'EnC2_2018-22_FEDER_ONF_Conserv'!Q163+'EnC3_2019-21_OFB-DEAL_ONF_Coli'!Q163+'EnC4_2018-20_MTE_ONF_MIGBio'!Q163+'EnC5_2020_DEAL_Titè_IPA Desira'!Q163+'Sol1_2018_DEAL_ONF_Lutte IC DSD'!Q163+'Sol2_2019_DEAL_ONF_Lutte IC'!Q163+'€8-xxxx(AAAA-AAAA)'!Q163+'€9-xxxx(AAAA-AAAA)'!Q163+'€10-xxxx(AAAA-AAAA)'!Q163+'€11-xxxx(AAAA-AAAA)'!Q163+'€12-xxxx(AAAA-AAAA)'!Q163+'€13-xxxx(AAAA-AAAA)'!Q163+'€14-xxxx(AAAA-AAAA)'!Q163+'€15-xxxx(AAAA-AAAA)'!Q163+'€16-xxxx(AAAA-AAAA)'!Q163+'€17-xxxx(AAAA-AAAA)'!Q163+'€18-xxxx(AAAA-AAAA)'!Q163+'€19-xxxx(AAAA-AAAA)'!Q163+'€20-xxxx(AAAA-AAAA)'!Q163</f>
        <v>0</v>
      </c>
      <c r="Y163" s="167">
        <f>'EnC1_2017-22_DEAL_ONF_Animation'!R163+'EnC2_2018-22_FEDER_ONF_Conserv'!R163+'EnC3_2019-21_OFB-DEAL_ONF_Coli'!R163+'EnC4_2018-20_MTE_ONF_MIGBio'!R163+'EnC5_2020_DEAL_Titè_IPA Desira'!R163+'Sol1_2018_DEAL_ONF_Lutte IC DSD'!R163+'Sol2_2019_DEAL_ONF_Lutte IC'!R163+'€8-xxxx(AAAA-AAAA)'!R163+'€9-xxxx(AAAA-AAAA)'!R163+'€10-xxxx(AAAA-AAAA)'!R163+'€11-xxxx(AAAA-AAAA)'!R163+'€12-xxxx(AAAA-AAAA)'!R163+'€13-xxxx(AAAA-AAAA)'!R163+'€14-xxxx(AAAA-AAAA)'!R163+'€15-xxxx(AAAA-AAAA)'!R163+'€16-xxxx(AAAA-AAAA)'!R163+'€17-xxxx(AAAA-AAAA)'!R163+'€18-xxxx(AAAA-AAAA)'!R163+'€19-xxxx(AAAA-AAAA)'!R163+'€20-xxxx(AAAA-AAAA)'!R163</f>
        <v>0</v>
      </c>
      <c r="Z163" s="168">
        <f>'EnC1_2017-22_DEAL_ONF_Animation'!S163+'EnC2_2018-22_FEDER_ONF_Conserv'!S163+'EnC3_2019-21_OFB-DEAL_ONF_Coli'!S163+'EnC4_2018-20_MTE_ONF_MIGBio'!S163+'EnC5_2020_DEAL_Titè_IPA Desira'!S163+'Sol1_2018_DEAL_ONF_Lutte IC DSD'!S163+'Sol2_2019_DEAL_ONF_Lutte IC'!S163+'€8-xxxx(AAAA-AAAA)'!S163+'€9-xxxx(AAAA-AAAA)'!S163+'€10-xxxx(AAAA-AAAA)'!S163+'€11-xxxx(AAAA-AAAA)'!S163+'€12-xxxx(AAAA-AAAA)'!S163+'€13-xxxx(AAAA-AAAA)'!S163+'€14-xxxx(AAAA-AAAA)'!S163+'€15-xxxx(AAAA-AAAA)'!S163+'€16-xxxx(AAAA-AAAA)'!S163+'€17-xxxx(AAAA-AAAA)'!S163+'€18-xxxx(AAAA-AAAA)'!S163+'€19-xxxx(AAAA-AAAA)'!S163+'€20-xxxx(AAAA-AAAA)'!S163</f>
        <v>0</v>
      </c>
      <c r="AA163" s="625">
        <f>'EnC1_2017-22_DEAL_ONF_Animation'!T163+'EnC2_2018-22_FEDER_ONF_Conserv'!T163+'EnC3_2019-21_OFB-DEAL_ONF_Coli'!T163+'EnC4_2018-20_MTE_ONF_MIGBio'!T163+'EnC5_2020_DEAL_Titè_IPA Desira'!T163+'Sol1_2018_DEAL_ONF_Lutte IC DSD'!T163+'Sol2_2019_DEAL_ONF_Lutte IC'!T163+'€8-xxxx(AAAA-AAAA)'!T163+'€9-xxxx(AAAA-AAAA)'!T163+'€10-xxxx(AAAA-AAAA)'!T163+'€11-xxxx(AAAA-AAAA)'!T163+'€12-xxxx(AAAA-AAAA)'!T163+'€13-xxxx(AAAA-AAAA)'!T163+'€14-xxxx(AAAA-AAAA)'!T163+'€15-xxxx(AAAA-AAAA)'!T163+'€16-xxxx(AAAA-AAAA)'!T163+'€17-xxxx(AAAA-AAAA)'!T163+'€18-xxxx(AAAA-AAAA)'!T163+'€19-xxxx(AAAA-AAAA)'!T163+'€20-xxxx(AAAA-AAAA)'!T163</f>
        <v>-5000</v>
      </c>
      <c r="AB163" s="626">
        <f>'EnC1_2017-22_DEAL_ONF_Animation'!U163+'EnC2_2018-22_FEDER_ONF_Conserv'!U163+'EnC3_2019-21_OFB-DEAL_ONF_Coli'!U163+'EnC4_2018-20_MTE_ONF_MIGBio'!U163+'EnC5_2020_DEAL_Titè_IPA Desira'!U163+'Sol1_2018_DEAL_ONF_Lutte IC DSD'!U163+'Sol2_2019_DEAL_ONF_Lutte IC'!U163+'€8-xxxx(AAAA-AAAA)'!U163+'€9-xxxx(AAAA-AAAA)'!U163+'€10-xxxx(AAAA-AAAA)'!U163+'€11-xxxx(AAAA-AAAA)'!U163+'€12-xxxx(AAAA-AAAA)'!U163+'€13-xxxx(AAAA-AAAA)'!U163+'€14-xxxx(AAAA-AAAA)'!U163+'€15-xxxx(AAAA-AAAA)'!U163+'€16-xxxx(AAAA-AAAA)'!U163+'€17-xxxx(AAAA-AAAA)'!U163+'€18-xxxx(AAAA-AAAA)'!U163+'€19-xxxx(AAAA-AAAA)'!U163+'€20-xxxx(AAAA-AAAA)'!U163</f>
        <v>-1000</v>
      </c>
      <c r="AC163" s="627">
        <f>'EnC1_2017-22_DEAL_ONF_Animation'!V163+'EnC2_2018-22_FEDER_ONF_Conserv'!V163+'EnC3_2019-21_OFB-DEAL_ONF_Coli'!V163+'EnC4_2018-20_MTE_ONF_MIGBio'!V163+'EnC5_2020_DEAL_Titè_IPA Desira'!V163+'Sol1_2018_DEAL_ONF_Lutte IC DSD'!V163+'Sol2_2019_DEAL_ONF_Lutte IC'!V163+'€8-xxxx(AAAA-AAAA)'!V163+'€9-xxxx(AAAA-AAAA)'!V163+'€10-xxxx(AAAA-AAAA)'!V163+'€11-xxxx(AAAA-AAAA)'!V163+'€12-xxxx(AAAA-AAAA)'!V163+'€13-xxxx(AAAA-AAAA)'!V163+'€14-xxxx(AAAA-AAAA)'!V163+'€15-xxxx(AAAA-AAAA)'!V163+'€16-xxxx(AAAA-AAAA)'!V163+'€17-xxxx(AAAA-AAAA)'!V163+'€18-xxxx(AAAA-AAAA)'!V163+'€19-xxxx(AAAA-AAAA)'!V163+'€20-xxxx(AAAA-AAAA)'!V163</f>
        <v>-1000</v>
      </c>
      <c r="AD163" s="627">
        <f>'EnC1_2017-22_DEAL_ONF_Animation'!W163+'EnC2_2018-22_FEDER_ONF_Conserv'!W163+'EnC3_2019-21_OFB-DEAL_ONF_Coli'!W163+'EnC4_2018-20_MTE_ONF_MIGBio'!W163+'EnC5_2020_DEAL_Titè_IPA Desira'!W163+'Sol1_2018_DEAL_ONF_Lutte IC DSD'!W163+'Sol2_2019_DEAL_ONF_Lutte IC'!W163+'€8-xxxx(AAAA-AAAA)'!W163+'€9-xxxx(AAAA-AAAA)'!W163+'€10-xxxx(AAAA-AAAA)'!W163+'€11-xxxx(AAAA-AAAA)'!W163+'€12-xxxx(AAAA-AAAA)'!W163+'€13-xxxx(AAAA-AAAA)'!W163+'€14-xxxx(AAAA-AAAA)'!W163+'€15-xxxx(AAAA-AAAA)'!W163+'€16-xxxx(AAAA-AAAA)'!W163+'€17-xxxx(AAAA-AAAA)'!W163+'€18-xxxx(AAAA-AAAA)'!W163+'€19-xxxx(AAAA-AAAA)'!W163+'€20-xxxx(AAAA-AAAA)'!W163</f>
        <v>-1000</v>
      </c>
      <c r="AE163" s="627">
        <f>'EnC1_2017-22_DEAL_ONF_Animation'!X163+'EnC2_2018-22_FEDER_ONF_Conserv'!X163+'EnC3_2019-21_OFB-DEAL_ONF_Coli'!X163+'EnC4_2018-20_MTE_ONF_MIGBio'!X163+'EnC5_2020_DEAL_Titè_IPA Desira'!X163+'Sol1_2018_DEAL_ONF_Lutte IC DSD'!X163+'Sol2_2019_DEAL_ONF_Lutte IC'!X163+'€8-xxxx(AAAA-AAAA)'!X163+'€9-xxxx(AAAA-AAAA)'!X163+'€10-xxxx(AAAA-AAAA)'!X163+'€11-xxxx(AAAA-AAAA)'!X163+'€12-xxxx(AAAA-AAAA)'!X163+'€13-xxxx(AAAA-AAAA)'!X163+'€14-xxxx(AAAA-AAAA)'!X163+'€15-xxxx(AAAA-AAAA)'!X163+'€16-xxxx(AAAA-AAAA)'!X163+'€17-xxxx(AAAA-AAAA)'!X163+'€18-xxxx(AAAA-AAAA)'!X163+'€19-xxxx(AAAA-AAAA)'!X163+'€20-xxxx(AAAA-AAAA)'!X163</f>
        <v>-1000</v>
      </c>
      <c r="AF163" s="628">
        <f>'EnC1_2017-22_DEAL_ONF_Animation'!Y163+'EnC2_2018-22_FEDER_ONF_Conserv'!Y163+'EnC3_2019-21_OFB-DEAL_ONF_Coli'!Y163+'EnC4_2018-20_MTE_ONF_MIGBio'!Y163+'EnC5_2020_DEAL_Titè_IPA Desira'!Y163+'Sol1_2018_DEAL_ONF_Lutte IC DSD'!Y163+'Sol2_2019_DEAL_ONF_Lutte IC'!Y163+'€8-xxxx(AAAA-AAAA)'!Y163+'€9-xxxx(AAAA-AAAA)'!Y163+'€10-xxxx(AAAA-AAAA)'!Y163+'€11-xxxx(AAAA-AAAA)'!Y163+'€12-xxxx(AAAA-AAAA)'!Y163+'€13-xxxx(AAAA-AAAA)'!Y163+'€14-xxxx(AAAA-AAAA)'!Y163+'€15-xxxx(AAAA-AAAA)'!Y163+'€16-xxxx(AAAA-AAAA)'!Y163+'€17-xxxx(AAAA-AAAA)'!Y163+'€18-xxxx(AAAA-AAAA)'!Y163+'€19-xxxx(AAAA-AAAA)'!Y163+'€20-xxxx(AAAA-AAAA)'!Y163</f>
        <v>-1000</v>
      </c>
      <c r="AG163" s="629">
        <f t="shared" si="129"/>
        <v>5000</v>
      </c>
      <c r="AH163" s="630">
        <f t="shared" si="127"/>
        <v>1000</v>
      </c>
      <c r="AI163" s="619">
        <f t="shared" si="127"/>
        <v>1000</v>
      </c>
      <c r="AJ163" s="619">
        <f t="shared" si="127"/>
        <v>1000</v>
      </c>
      <c r="AK163" s="619">
        <f t="shared" si="127"/>
        <v>1000</v>
      </c>
      <c r="AL163" s="682">
        <f t="shared" si="127"/>
        <v>1000</v>
      </c>
      <c r="AM163" s="632">
        <f t="shared" si="130"/>
        <v>0</v>
      </c>
      <c r="AN163" s="687">
        <f t="shared" si="128"/>
        <v>0</v>
      </c>
      <c r="AO163" s="619">
        <f t="shared" si="128"/>
        <v>0</v>
      </c>
      <c r="AP163" s="619">
        <f t="shared" si="128"/>
        <v>0</v>
      </c>
      <c r="AQ163" s="619">
        <f t="shared" si="128"/>
        <v>0</v>
      </c>
      <c r="AR163" s="624">
        <f t="shared" si="128"/>
        <v>0</v>
      </c>
      <c r="AS163" s="45"/>
      <c r="AT163" s="28"/>
      <c r="AU163" s="28"/>
    </row>
    <row r="164" spans="1:47" s="38" customFormat="1" ht="20" customHeight="1">
      <c r="A164" s="26"/>
      <c r="B164" s="1116"/>
      <c r="C164" s="1230"/>
      <c r="D164" s="1127" t="s">
        <v>59</v>
      </c>
      <c r="E164" s="1128" t="s">
        <v>93</v>
      </c>
      <c r="F164" s="1153">
        <v>1</v>
      </c>
      <c r="G164" s="496" t="s">
        <v>106</v>
      </c>
      <c r="H164" s="157">
        <v>0</v>
      </c>
      <c r="I164" s="158"/>
      <c r="J164" s="169"/>
      <c r="K164" s="59"/>
      <c r="L164" s="59"/>
      <c r="M164" s="730"/>
      <c r="N164" s="496" t="s">
        <v>106</v>
      </c>
      <c r="O164" s="206">
        <f>'EnC1_2017-22_DEAL_ONF_Animation'!H164+'EnC2_2018-22_FEDER_ONF_Conserv'!H164+'EnC3_2019-21_OFB-DEAL_ONF_Coli'!H164+'EnC4_2018-20_MTE_ONF_MIGBio'!H164+'EnC5_2020_DEAL_Titè_IPA Desira'!H164+'Sol1_2018_DEAL_ONF_Lutte IC DSD'!H164+'Sol2_2019_DEAL_ONF_Lutte IC'!H164+'€8-xxxx(AAAA-AAAA)'!H164+'€9-xxxx(AAAA-AAAA)'!H164+'€10-xxxx(AAAA-AAAA)'!H164+'€11-xxxx(AAAA-AAAA)'!H164+'€12-xxxx(AAAA-AAAA)'!H164+'€13-xxxx(AAAA-AAAA)'!H164+'€14-xxxx(AAAA-AAAA)'!H164+'€15-xxxx(AAAA-AAAA)'!H164+'€16-xxxx(AAAA-AAAA)'!H164+'€17-xxxx(AAAA-AAAA)'!H164+'€18-xxxx(AAAA-AAAA)'!H164+'€19-xxxx(AAAA-AAAA)'!H164+'€20-xxxx(AAAA-AAAA)'!H164</f>
        <v>0</v>
      </c>
      <c r="P164" s="207">
        <f>'EnC1_2017-22_DEAL_ONF_Animation'!I164+'EnC2_2018-22_FEDER_ONF_Conserv'!I164+'EnC3_2019-21_OFB-DEAL_ONF_Coli'!I164+'EnC4_2018-20_MTE_ONF_MIGBio'!I164+'EnC5_2020_DEAL_Titè_IPA Desira'!I164+'Sol1_2018_DEAL_ONF_Lutte IC DSD'!I164+'Sol2_2019_DEAL_ONF_Lutte IC'!I164+'€8-xxxx(AAAA-AAAA)'!I164+'€9-xxxx(AAAA-AAAA)'!I164+'€10-xxxx(AAAA-AAAA)'!I164+'€11-xxxx(AAAA-AAAA)'!I164+'€12-xxxx(AAAA-AAAA)'!I164+'€13-xxxx(AAAA-AAAA)'!I164+'€14-xxxx(AAAA-AAAA)'!I164+'€15-xxxx(AAAA-AAAA)'!I164+'€16-xxxx(AAAA-AAAA)'!I164+'€17-xxxx(AAAA-AAAA)'!I164+'€18-xxxx(AAAA-AAAA)'!I164+'€19-xxxx(AAAA-AAAA)'!I164+'€20-xxxx(AAAA-AAAA)'!I164</f>
        <v>0</v>
      </c>
      <c r="Q164" s="215">
        <f>'EnC1_2017-22_DEAL_ONF_Animation'!J164+'EnC2_2018-22_FEDER_ONF_Conserv'!J164+'EnC3_2019-21_OFB-DEAL_ONF_Coli'!J164+'EnC4_2018-20_MTE_ONF_MIGBio'!J164+'EnC5_2020_DEAL_Titè_IPA Desira'!J164+'Sol1_2018_DEAL_ONF_Lutte IC DSD'!J164+'Sol2_2019_DEAL_ONF_Lutte IC'!J164+'€8-xxxx(AAAA-AAAA)'!J164+'€9-xxxx(AAAA-AAAA)'!J164+'€10-xxxx(AAAA-AAAA)'!J164+'€11-xxxx(AAAA-AAAA)'!J164+'€12-xxxx(AAAA-AAAA)'!J164+'€13-xxxx(AAAA-AAAA)'!J164+'€14-xxxx(AAAA-AAAA)'!J164+'€15-xxxx(AAAA-AAAA)'!J164+'€16-xxxx(AAAA-AAAA)'!J164+'€17-xxxx(AAAA-AAAA)'!J164+'€18-xxxx(AAAA-AAAA)'!J164+'€19-xxxx(AAAA-AAAA)'!J164+'€20-xxxx(AAAA-AAAA)'!J164</f>
        <v>0</v>
      </c>
      <c r="R164" s="159">
        <f>'EnC1_2017-22_DEAL_ONF_Animation'!K164+'EnC2_2018-22_FEDER_ONF_Conserv'!K164+'EnC3_2019-21_OFB-DEAL_ONF_Coli'!K164+'EnC4_2018-20_MTE_ONF_MIGBio'!K164+'EnC5_2020_DEAL_Titè_IPA Desira'!K164+'Sol1_2018_DEAL_ONF_Lutte IC DSD'!K164+'Sol2_2019_DEAL_ONF_Lutte IC'!K164+'€8-xxxx(AAAA-AAAA)'!K164+'€9-xxxx(AAAA-AAAA)'!K164+'€10-xxxx(AAAA-AAAA)'!K164+'€11-xxxx(AAAA-AAAA)'!K164+'€12-xxxx(AAAA-AAAA)'!K164+'€13-xxxx(AAAA-AAAA)'!K164+'€14-xxxx(AAAA-AAAA)'!K164+'€15-xxxx(AAAA-AAAA)'!K164+'€16-xxxx(AAAA-AAAA)'!K164+'€17-xxxx(AAAA-AAAA)'!K164+'€18-xxxx(AAAA-AAAA)'!K164+'€19-xxxx(AAAA-AAAA)'!K164+'€20-xxxx(AAAA-AAAA)'!K164</f>
        <v>0</v>
      </c>
      <c r="S164" s="159">
        <f>'EnC1_2017-22_DEAL_ONF_Animation'!L164+'EnC2_2018-22_FEDER_ONF_Conserv'!L164+'EnC3_2019-21_OFB-DEAL_ONF_Coli'!L164+'EnC4_2018-20_MTE_ONF_MIGBio'!L164+'EnC5_2020_DEAL_Titè_IPA Desira'!L164+'Sol1_2018_DEAL_ONF_Lutte IC DSD'!L164+'Sol2_2019_DEAL_ONF_Lutte IC'!L164+'€8-xxxx(AAAA-AAAA)'!L164+'€9-xxxx(AAAA-AAAA)'!L164+'€10-xxxx(AAAA-AAAA)'!L164+'€11-xxxx(AAAA-AAAA)'!L164+'€12-xxxx(AAAA-AAAA)'!L164+'€13-xxxx(AAAA-AAAA)'!L164+'€14-xxxx(AAAA-AAAA)'!L164+'€15-xxxx(AAAA-AAAA)'!L164+'€16-xxxx(AAAA-AAAA)'!L164+'€17-xxxx(AAAA-AAAA)'!L164+'€18-xxxx(AAAA-AAAA)'!L164+'€19-xxxx(AAAA-AAAA)'!L164+'€20-xxxx(AAAA-AAAA)'!L164</f>
        <v>0</v>
      </c>
      <c r="T164" s="208">
        <f>'EnC1_2017-22_DEAL_ONF_Animation'!M164+'EnC2_2018-22_FEDER_ONF_Conserv'!M164+'EnC3_2019-21_OFB-DEAL_ONF_Coli'!M164+'EnC4_2018-20_MTE_ONF_MIGBio'!M164+'EnC5_2020_DEAL_Titè_IPA Desira'!M164+'Sol1_2018_DEAL_ONF_Lutte IC DSD'!M164+'Sol2_2019_DEAL_ONF_Lutte IC'!M164+'€8-xxxx(AAAA-AAAA)'!M164+'€9-xxxx(AAAA-AAAA)'!M164+'€10-xxxx(AAAA-AAAA)'!M164+'€11-xxxx(AAAA-AAAA)'!M164+'€12-xxxx(AAAA-AAAA)'!M164+'€13-xxxx(AAAA-AAAA)'!M164+'€14-xxxx(AAAA-AAAA)'!M164+'€15-xxxx(AAAA-AAAA)'!M164+'€16-xxxx(AAAA-AAAA)'!M164+'€17-xxxx(AAAA-AAAA)'!M164+'€18-xxxx(AAAA-AAAA)'!M164+'€19-xxxx(AAAA-AAAA)'!M164+'€20-xxxx(AAAA-AAAA)'!M164</f>
        <v>0</v>
      </c>
      <c r="U164" s="206">
        <f>'EnC1_2017-22_DEAL_ONF_Animation'!N164+'EnC2_2018-22_FEDER_ONF_Conserv'!N164+'EnC3_2019-21_OFB-DEAL_ONF_Coli'!N164+'EnC4_2018-20_MTE_ONF_MIGBio'!N164+'EnC5_2020_DEAL_Titè_IPA Desira'!N164+'Sol1_2018_DEAL_ONF_Lutte IC DSD'!N164+'Sol2_2019_DEAL_ONF_Lutte IC'!N164+'€8-xxxx(AAAA-AAAA)'!N164+'€9-xxxx(AAAA-AAAA)'!N164+'€10-xxxx(AAAA-AAAA)'!N164+'€11-xxxx(AAAA-AAAA)'!N164+'€12-xxxx(AAAA-AAAA)'!N164+'€13-xxxx(AAAA-AAAA)'!N164+'€14-xxxx(AAAA-AAAA)'!N164+'€15-xxxx(AAAA-AAAA)'!N164+'€16-xxxx(AAAA-AAAA)'!N164+'€17-xxxx(AAAA-AAAA)'!N164+'€18-xxxx(AAAA-AAAA)'!N164+'€19-xxxx(AAAA-AAAA)'!N164+'€20-xxxx(AAAA-AAAA)'!N164</f>
        <v>0</v>
      </c>
      <c r="V164" s="207">
        <f>'EnC1_2017-22_DEAL_ONF_Animation'!O164+'EnC2_2018-22_FEDER_ONF_Conserv'!O164+'EnC3_2019-21_OFB-DEAL_ONF_Coli'!O164+'EnC4_2018-20_MTE_ONF_MIGBio'!O164+'EnC5_2020_DEAL_Titè_IPA Desira'!O164+'Sol1_2018_DEAL_ONF_Lutte IC DSD'!O164+'Sol2_2019_DEAL_ONF_Lutte IC'!O164+'€8-xxxx(AAAA-AAAA)'!O164+'€9-xxxx(AAAA-AAAA)'!O164+'€10-xxxx(AAAA-AAAA)'!O164+'€11-xxxx(AAAA-AAAA)'!O164+'€12-xxxx(AAAA-AAAA)'!O164+'€13-xxxx(AAAA-AAAA)'!O164+'€14-xxxx(AAAA-AAAA)'!O164+'€15-xxxx(AAAA-AAAA)'!O164+'€16-xxxx(AAAA-AAAA)'!O164+'€17-xxxx(AAAA-AAAA)'!O164+'€18-xxxx(AAAA-AAAA)'!O164+'€19-xxxx(AAAA-AAAA)'!O164+'€20-xxxx(AAAA-AAAA)'!O164</f>
        <v>0</v>
      </c>
      <c r="W164" s="215">
        <f>'EnC1_2017-22_DEAL_ONF_Animation'!P164+'EnC2_2018-22_FEDER_ONF_Conserv'!P164+'EnC3_2019-21_OFB-DEAL_ONF_Coli'!P164+'EnC4_2018-20_MTE_ONF_MIGBio'!P164+'EnC5_2020_DEAL_Titè_IPA Desira'!P164+'Sol1_2018_DEAL_ONF_Lutte IC DSD'!P164+'Sol2_2019_DEAL_ONF_Lutte IC'!P164+'€8-xxxx(AAAA-AAAA)'!P164+'€9-xxxx(AAAA-AAAA)'!P164+'€10-xxxx(AAAA-AAAA)'!P164+'€11-xxxx(AAAA-AAAA)'!P164+'€12-xxxx(AAAA-AAAA)'!P164+'€13-xxxx(AAAA-AAAA)'!P164+'€14-xxxx(AAAA-AAAA)'!P164+'€15-xxxx(AAAA-AAAA)'!P164+'€16-xxxx(AAAA-AAAA)'!P164+'€17-xxxx(AAAA-AAAA)'!P164+'€18-xxxx(AAAA-AAAA)'!P164+'€19-xxxx(AAAA-AAAA)'!P164+'€20-xxxx(AAAA-AAAA)'!P164</f>
        <v>0</v>
      </c>
      <c r="X164" s="159">
        <f>'EnC1_2017-22_DEAL_ONF_Animation'!Q164+'EnC2_2018-22_FEDER_ONF_Conserv'!Q164+'EnC3_2019-21_OFB-DEAL_ONF_Coli'!Q164+'EnC4_2018-20_MTE_ONF_MIGBio'!Q164+'EnC5_2020_DEAL_Titè_IPA Desira'!Q164+'Sol1_2018_DEAL_ONF_Lutte IC DSD'!Q164+'Sol2_2019_DEAL_ONF_Lutte IC'!Q164+'€8-xxxx(AAAA-AAAA)'!Q164+'€9-xxxx(AAAA-AAAA)'!Q164+'€10-xxxx(AAAA-AAAA)'!Q164+'€11-xxxx(AAAA-AAAA)'!Q164+'€12-xxxx(AAAA-AAAA)'!Q164+'€13-xxxx(AAAA-AAAA)'!Q164+'€14-xxxx(AAAA-AAAA)'!Q164+'€15-xxxx(AAAA-AAAA)'!Q164+'€16-xxxx(AAAA-AAAA)'!Q164+'€17-xxxx(AAAA-AAAA)'!Q164+'€18-xxxx(AAAA-AAAA)'!Q164+'€19-xxxx(AAAA-AAAA)'!Q164+'€20-xxxx(AAAA-AAAA)'!Q164</f>
        <v>0</v>
      </c>
      <c r="Y164" s="159">
        <f>'EnC1_2017-22_DEAL_ONF_Animation'!R164+'EnC2_2018-22_FEDER_ONF_Conserv'!R164+'EnC3_2019-21_OFB-DEAL_ONF_Coli'!R164+'EnC4_2018-20_MTE_ONF_MIGBio'!R164+'EnC5_2020_DEAL_Titè_IPA Desira'!R164+'Sol1_2018_DEAL_ONF_Lutte IC DSD'!R164+'Sol2_2019_DEAL_ONF_Lutte IC'!R164+'€8-xxxx(AAAA-AAAA)'!R164+'€9-xxxx(AAAA-AAAA)'!R164+'€10-xxxx(AAAA-AAAA)'!R164+'€11-xxxx(AAAA-AAAA)'!R164+'€12-xxxx(AAAA-AAAA)'!R164+'€13-xxxx(AAAA-AAAA)'!R164+'€14-xxxx(AAAA-AAAA)'!R164+'€15-xxxx(AAAA-AAAA)'!R164+'€16-xxxx(AAAA-AAAA)'!R164+'€17-xxxx(AAAA-AAAA)'!R164+'€18-xxxx(AAAA-AAAA)'!R164+'€19-xxxx(AAAA-AAAA)'!R164+'€20-xxxx(AAAA-AAAA)'!R164</f>
        <v>0</v>
      </c>
      <c r="Z164" s="160">
        <f>'EnC1_2017-22_DEAL_ONF_Animation'!S164+'EnC2_2018-22_FEDER_ONF_Conserv'!S164+'EnC3_2019-21_OFB-DEAL_ONF_Coli'!S164+'EnC4_2018-20_MTE_ONF_MIGBio'!S164+'EnC5_2020_DEAL_Titè_IPA Desira'!S164+'Sol1_2018_DEAL_ONF_Lutte IC DSD'!S164+'Sol2_2019_DEAL_ONF_Lutte IC'!S164+'€8-xxxx(AAAA-AAAA)'!S164+'€9-xxxx(AAAA-AAAA)'!S164+'€10-xxxx(AAAA-AAAA)'!S164+'€11-xxxx(AAAA-AAAA)'!S164+'€12-xxxx(AAAA-AAAA)'!S164+'€13-xxxx(AAAA-AAAA)'!S164+'€14-xxxx(AAAA-AAAA)'!S164+'€15-xxxx(AAAA-AAAA)'!S164+'€16-xxxx(AAAA-AAAA)'!S164+'€17-xxxx(AAAA-AAAA)'!S164+'€18-xxxx(AAAA-AAAA)'!S164+'€19-xxxx(AAAA-AAAA)'!S164+'€20-xxxx(AAAA-AAAA)'!S164</f>
        <v>0</v>
      </c>
      <c r="AA164" s="609">
        <f>'EnC1_2017-22_DEAL_ONF_Animation'!T164+'EnC2_2018-22_FEDER_ONF_Conserv'!T164+'EnC3_2019-21_OFB-DEAL_ONF_Coli'!T164+'EnC4_2018-20_MTE_ONF_MIGBio'!T164+'EnC5_2020_DEAL_Titè_IPA Desira'!T164+'Sol1_2018_DEAL_ONF_Lutte IC DSD'!T164+'Sol2_2019_DEAL_ONF_Lutte IC'!T164+'€8-xxxx(AAAA-AAAA)'!T164+'€9-xxxx(AAAA-AAAA)'!T164+'€10-xxxx(AAAA-AAAA)'!T164+'€11-xxxx(AAAA-AAAA)'!T164+'€12-xxxx(AAAA-AAAA)'!T164+'€13-xxxx(AAAA-AAAA)'!T164+'€14-xxxx(AAAA-AAAA)'!T164+'€15-xxxx(AAAA-AAAA)'!T164+'€16-xxxx(AAAA-AAAA)'!T164+'€17-xxxx(AAAA-AAAA)'!T164+'€18-xxxx(AAAA-AAAA)'!T164+'€19-xxxx(AAAA-AAAA)'!T164+'€20-xxxx(AAAA-AAAA)'!T164</f>
        <v>0</v>
      </c>
      <c r="AB164" s="610">
        <f>'EnC1_2017-22_DEAL_ONF_Animation'!U164+'EnC2_2018-22_FEDER_ONF_Conserv'!U164+'EnC3_2019-21_OFB-DEAL_ONF_Coli'!U164+'EnC4_2018-20_MTE_ONF_MIGBio'!U164+'EnC5_2020_DEAL_Titè_IPA Desira'!U164+'Sol1_2018_DEAL_ONF_Lutte IC DSD'!U164+'Sol2_2019_DEAL_ONF_Lutte IC'!U164+'€8-xxxx(AAAA-AAAA)'!U164+'€9-xxxx(AAAA-AAAA)'!U164+'€10-xxxx(AAAA-AAAA)'!U164+'€11-xxxx(AAAA-AAAA)'!U164+'€12-xxxx(AAAA-AAAA)'!U164+'€13-xxxx(AAAA-AAAA)'!U164+'€14-xxxx(AAAA-AAAA)'!U164+'€15-xxxx(AAAA-AAAA)'!U164+'€16-xxxx(AAAA-AAAA)'!U164+'€17-xxxx(AAAA-AAAA)'!U164+'€18-xxxx(AAAA-AAAA)'!U164+'€19-xxxx(AAAA-AAAA)'!U164+'€20-xxxx(AAAA-AAAA)'!U164</f>
        <v>0</v>
      </c>
      <c r="AC164" s="634">
        <f>'EnC1_2017-22_DEAL_ONF_Animation'!V164+'EnC2_2018-22_FEDER_ONF_Conserv'!V164+'EnC3_2019-21_OFB-DEAL_ONF_Coli'!V164+'EnC4_2018-20_MTE_ONF_MIGBio'!V164+'EnC5_2020_DEAL_Titè_IPA Desira'!V164+'Sol1_2018_DEAL_ONF_Lutte IC DSD'!V164+'Sol2_2019_DEAL_ONF_Lutte IC'!V164+'€8-xxxx(AAAA-AAAA)'!V164+'€9-xxxx(AAAA-AAAA)'!V164+'€10-xxxx(AAAA-AAAA)'!V164+'€11-xxxx(AAAA-AAAA)'!V164+'€12-xxxx(AAAA-AAAA)'!V164+'€13-xxxx(AAAA-AAAA)'!V164+'€14-xxxx(AAAA-AAAA)'!V164+'€15-xxxx(AAAA-AAAA)'!V164+'€16-xxxx(AAAA-AAAA)'!V164+'€17-xxxx(AAAA-AAAA)'!V164+'€18-xxxx(AAAA-AAAA)'!V164+'€19-xxxx(AAAA-AAAA)'!V164+'€20-xxxx(AAAA-AAAA)'!V164</f>
        <v>0</v>
      </c>
      <c r="AD164" s="611">
        <f>'EnC1_2017-22_DEAL_ONF_Animation'!W164+'EnC2_2018-22_FEDER_ONF_Conserv'!W164+'EnC3_2019-21_OFB-DEAL_ONF_Coli'!W164+'EnC4_2018-20_MTE_ONF_MIGBio'!W164+'EnC5_2020_DEAL_Titè_IPA Desira'!W164+'Sol1_2018_DEAL_ONF_Lutte IC DSD'!W164+'Sol2_2019_DEAL_ONF_Lutte IC'!W164+'€8-xxxx(AAAA-AAAA)'!W164+'€9-xxxx(AAAA-AAAA)'!W164+'€10-xxxx(AAAA-AAAA)'!W164+'€11-xxxx(AAAA-AAAA)'!W164+'€12-xxxx(AAAA-AAAA)'!W164+'€13-xxxx(AAAA-AAAA)'!W164+'€14-xxxx(AAAA-AAAA)'!W164+'€15-xxxx(AAAA-AAAA)'!W164+'€16-xxxx(AAAA-AAAA)'!W164+'€17-xxxx(AAAA-AAAA)'!W164+'€18-xxxx(AAAA-AAAA)'!W164+'€19-xxxx(AAAA-AAAA)'!W164+'€20-xxxx(AAAA-AAAA)'!W164</f>
        <v>0</v>
      </c>
      <c r="AE164" s="611">
        <f>'EnC1_2017-22_DEAL_ONF_Animation'!X164+'EnC2_2018-22_FEDER_ONF_Conserv'!X164+'EnC3_2019-21_OFB-DEAL_ONF_Coli'!X164+'EnC4_2018-20_MTE_ONF_MIGBio'!X164+'EnC5_2020_DEAL_Titè_IPA Desira'!X164+'Sol1_2018_DEAL_ONF_Lutte IC DSD'!X164+'Sol2_2019_DEAL_ONF_Lutte IC'!X164+'€8-xxxx(AAAA-AAAA)'!X164+'€9-xxxx(AAAA-AAAA)'!X164+'€10-xxxx(AAAA-AAAA)'!X164+'€11-xxxx(AAAA-AAAA)'!X164+'€12-xxxx(AAAA-AAAA)'!X164+'€13-xxxx(AAAA-AAAA)'!X164+'€14-xxxx(AAAA-AAAA)'!X164+'€15-xxxx(AAAA-AAAA)'!X164+'€16-xxxx(AAAA-AAAA)'!X164+'€17-xxxx(AAAA-AAAA)'!X164+'€18-xxxx(AAAA-AAAA)'!X164+'€19-xxxx(AAAA-AAAA)'!X164+'€20-xxxx(AAAA-AAAA)'!X164</f>
        <v>0</v>
      </c>
      <c r="AF164" s="612">
        <f>'EnC1_2017-22_DEAL_ONF_Animation'!Y164+'EnC2_2018-22_FEDER_ONF_Conserv'!Y164+'EnC3_2019-21_OFB-DEAL_ONF_Coli'!Y164+'EnC4_2018-20_MTE_ONF_MIGBio'!Y164+'EnC5_2020_DEAL_Titè_IPA Desira'!Y164+'Sol1_2018_DEAL_ONF_Lutte IC DSD'!Y164+'Sol2_2019_DEAL_ONF_Lutte IC'!Y164+'€8-xxxx(AAAA-AAAA)'!Y164+'€9-xxxx(AAAA-AAAA)'!Y164+'€10-xxxx(AAAA-AAAA)'!Y164+'€11-xxxx(AAAA-AAAA)'!Y164+'€12-xxxx(AAAA-AAAA)'!Y164+'€13-xxxx(AAAA-AAAA)'!Y164+'€14-xxxx(AAAA-AAAA)'!Y164+'€15-xxxx(AAAA-AAAA)'!Y164+'€16-xxxx(AAAA-AAAA)'!Y164+'€17-xxxx(AAAA-AAAA)'!Y164+'€18-xxxx(AAAA-AAAA)'!Y164+'€19-xxxx(AAAA-AAAA)'!Y164+'€20-xxxx(AAAA-AAAA)'!Y164</f>
        <v>0</v>
      </c>
      <c r="AG164" s="613">
        <f t="shared" si="129"/>
        <v>0</v>
      </c>
      <c r="AH164" s="614">
        <f t="shared" si="127"/>
        <v>0</v>
      </c>
      <c r="AI164" s="636">
        <f t="shared" si="127"/>
        <v>0</v>
      </c>
      <c r="AJ164" s="611">
        <f t="shared" si="127"/>
        <v>0</v>
      </c>
      <c r="AK164" s="611">
        <f t="shared" si="127"/>
        <v>0</v>
      </c>
      <c r="AL164" s="688">
        <f t="shared" si="127"/>
        <v>0</v>
      </c>
      <c r="AM164" s="615">
        <f t="shared" si="130"/>
        <v>0</v>
      </c>
      <c r="AN164" s="685">
        <f t="shared" si="128"/>
        <v>0</v>
      </c>
      <c r="AO164" s="636">
        <f t="shared" si="128"/>
        <v>0</v>
      </c>
      <c r="AP164" s="611">
        <f t="shared" si="128"/>
        <v>0</v>
      </c>
      <c r="AQ164" s="611">
        <f t="shared" si="128"/>
        <v>0</v>
      </c>
      <c r="AR164" s="616">
        <f t="shared" si="128"/>
        <v>0</v>
      </c>
      <c r="AS164" s="47"/>
      <c r="AT164" s="28"/>
      <c r="AU164" s="28"/>
    </row>
    <row r="165" spans="1:47" s="38" customFormat="1" ht="14">
      <c r="A165" s="26"/>
      <c r="B165" s="1116"/>
      <c r="C165" s="1230"/>
      <c r="D165" s="1119"/>
      <c r="E165" s="1122"/>
      <c r="F165" s="1153"/>
      <c r="G165" s="497" t="s">
        <v>108</v>
      </c>
      <c r="H165" s="161"/>
      <c r="I165" s="162"/>
      <c r="J165" s="170"/>
      <c r="K165" s="60"/>
      <c r="L165" s="60"/>
      <c r="M165" s="728"/>
      <c r="N165" s="497" t="s">
        <v>108</v>
      </c>
      <c r="O165" s="209">
        <f>'EnC1_2017-22_DEAL_ONF_Animation'!H165+'EnC2_2018-22_FEDER_ONF_Conserv'!H165+'EnC3_2019-21_OFB-DEAL_ONF_Coli'!H165+'EnC4_2018-20_MTE_ONF_MIGBio'!H165+'EnC5_2020_DEAL_Titè_IPA Desira'!H165+'Sol1_2018_DEAL_ONF_Lutte IC DSD'!H165+'Sol2_2019_DEAL_ONF_Lutte IC'!H165+'€8-xxxx(AAAA-AAAA)'!H165+'€9-xxxx(AAAA-AAAA)'!H165+'€10-xxxx(AAAA-AAAA)'!H165+'€11-xxxx(AAAA-AAAA)'!H165+'€12-xxxx(AAAA-AAAA)'!H165+'€13-xxxx(AAAA-AAAA)'!H165+'€14-xxxx(AAAA-AAAA)'!H165+'€15-xxxx(AAAA-AAAA)'!H165+'€16-xxxx(AAAA-AAAA)'!H165+'€17-xxxx(AAAA-AAAA)'!H165+'€18-xxxx(AAAA-AAAA)'!H165+'€19-xxxx(AAAA-AAAA)'!H165+'€20-xxxx(AAAA-AAAA)'!H165</f>
        <v>0</v>
      </c>
      <c r="P165" s="210">
        <f>'EnC1_2017-22_DEAL_ONF_Animation'!I165+'EnC2_2018-22_FEDER_ONF_Conserv'!I165+'EnC3_2019-21_OFB-DEAL_ONF_Coli'!I165+'EnC4_2018-20_MTE_ONF_MIGBio'!I165+'EnC5_2020_DEAL_Titè_IPA Desira'!I165+'Sol1_2018_DEAL_ONF_Lutte IC DSD'!I165+'Sol2_2019_DEAL_ONF_Lutte IC'!I165+'€8-xxxx(AAAA-AAAA)'!I165+'€9-xxxx(AAAA-AAAA)'!I165+'€10-xxxx(AAAA-AAAA)'!I165+'€11-xxxx(AAAA-AAAA)'!I165+'€12-xxxx(AAAA-AAAA)'!I165+'€13-xxxx(AAAA-AAAA)'!I165+'€14-xxxx(AAAA-AAAA)'!I165+'€15-xxxx(AAAA-AAAA)'!I165+'€16-xxxx(AAAA-AAAA)'!I165+'€17-xxxx(AAAA-AAAA)'!I165+'€18-xxxx(AAAA-AAAA)'!I165+'€19-xxxx(AAAA-AAAA)'!I165+'€20-xxxx(AAAA-AAAA)'!I165</f>
        <v>0</v>
      </c>
      <c r="Q165" s="218">
        <f>'EnC1_2017-22_DEAL_ONF_Animation'!J165+'EnC2_2018-22_FEDER_ONF_Conserv'!J165+'EnC3_2019-21_OFB-DEAL_ONF_Coli'!J165+'EnC4_2018-20_MTE_ONF_MIGBio'!J165+'EnC5_2020_DEAL_Titè_IPA Desira'!J165+'Sol1_2018_DEAL_ONF_Lutte IC DSD'!J165+'Sol2_2019_DEAL_ONF_Lutte IC'!J165+'€8-xxxx(AAAA-AAAA)'!J165+'€9-xxxx(AAAA-AAAA)'!J165+'€10-xxxx(AAAA-AAAA)'!J165+'€11-xxxx(AAAA-AAAA)'!J165+'€12-xxxx(AAAA-AAAA)'!J165+'€13-xxxx(AAAA-AAAA)'!J165+'€14-xxxx(AAAA-AAAA)'!J165+'€15-xxxx(AAAA-AAAA)'!J165+'€16-xxxx(AAAA-AAAA)'!J165+'€17-xxxx(AAAA-AAAA)'!J165+'€18-xxxx(AAAA-AAAA)'!J165+'€19-xxxx(AAAA-AAAA)'!J165+'€20-xxxx(AAAA-AAAA)'!J165</f>
        <v>0</v>
      </c>
      <c r="R165" s="163">
        <f>'EnC1_2017-22_DEAL_ONF_Animation'!K165+'EnC2_2018-22_FEDER_ONF_Conserv'!K165+'EnC3_2019-21_OFB-DEAL_ONF_Coli'!K165+'EnC4_2018-20_MTE_ONF_MIGBio'!K165+'EnC5_2020_DEAL_Titè_IPA Desira'!K165+'Sol1_2018_DEAL_ONF_Lutte IC DSD'!K165+'Sol2_2019_DEAL_ONF_Lutte IC'!K165+'€8-xxxx(AAAA-AAAA)'!K165+'€9-xxxx(AAAA-AAAA)'!K165+'€10-xxxx(AAAA-AAAA)'!K165+'€11-xxxx(AAAA-AAAA)'!K165+'€12-xxxx(AAAA-AAAA)'!K165+'€13-xxxx(AAAA-AAAA)'!K165+'€14-xxxx(AAAA-AAAA)'!K165+'€15-xxxx(AAAA-AAAA)'!K165+'€16-xxxx(AAAA-AAAA)'!K165+'€17-xxxx(AAAA-AAAA)'!K165+'€18-xxxx(AAAA-AAAA)'!K165+'€19-xxxx(AAAA-AAAA)'!K165+'€20-xxxx(AAAA-AAAA)'!K165</f>
        <v>0</v>
      </c>
      <c r="S165" s="163">
        <f>'EnC1_2017-22_DEAL_ONF_Animation'!L165+'EnC2_2018-22_FEDER_ONF_Conserv'!L165+'EnC3_2019-21_OFB-DEAL_ONF_Coli'!L165+'EnC4_2018-20_MTE_ONF_MIGBio'!L165+'EnC5_2020_DEAL_Titè_IPA Desira'!L165+'Sol1_2018_DEAL_ONF_Lutte IC DSD'!L165+'Sol2_2019_DEAL_ONF_Lutte IC'!L165+'€8-xxxx(AAAA-AAAA)'!L165+'€9-xxxx(AAAA-AAAA)'!L165+'€10-xxxx(AAAA-AAAA)'!L165+'€11-xxxx(AAAA-AAAA)'!L165+'€12-xxxx(AAAA-AAAA)'!L165+'€13-xxxx(AAAA-AAAA)'!L165+'€14-xxxx(AAAA-AAAA)'!L165+'€15-xxxx(AAAA-AAAA)'!L165+'€16-xxxx(AAAA-AAAA)'!L165+'€17-xxxx(AAAA-AAAA)'!L165+'€18-xxxx(AAAA-AAAA)'!L165+'€19-xxxx(AAAA-AAAA)'!L165+'€20-xxxx(AAAA-AAAA)'!L165</f>
        <v>0</v>
      </c>
      <c r="T165" s="211">
        <f>'EnC1_2017-22_DEAL_ONF_Animation'!M165+'EnC2_2018-22_FEDER_ONF_Conserv'!M165+'EnC3_2019-21_OFB-DEAL_ONF_Coli'!M165+'EnC4_2018-20_MTE_ONF_MIGBio'!M165+'EnC5_2020_DEAL_Titè_IPA Desira'!M165+'Sol1_2018_DEAL_ONF_Lutte IC DSD'!M165+'Sol2_2019_DEAL_ONF_Lutte IC'!M165+'€8-xxxx(AAAA-AAAA)'!M165+'€9-xxxx(AAAA-AAAA)'!M165+'€10-xxxx(AAAA-AAAA)'!M165+'€11-xxxx(AAAA-AAAA)'!M165+'€12-xxxx(AAAA-AAAA)'!M165+'€13-xxxx(AAAA-AAAA)'!M165+'€14-xxxx(AAAA-AAAA)'!M165+'€15-xxxx(AAAA-AAAA)'!M165+'€16-xxxx(AAAA-AAAA)'!M165+'€17-xxxx(AAAA-AAAA)'!M165+'€18-xxxx(AAAA-AAAA)'!M165+'€19-xxxx(AAAA-AAAA)'!M165+'€20-xxxx(AAAA-AAAA)'!M165</f>
        <v>0</v>
      </c>
      <c r="U165" s="209">
        <f>'EnC1_2017-22_DEAL_ONF_Animation'!N165+'EnC2_2018-22_FEDER_ONF_Conserv'!N165+'EnC3_2019-21_OFB-DEAL_ONF_Coli'!N165+'EnC4_2018-20_MTE_ONF_MIGBio'!N165+'EnC5_2020_DEAL_Titè_IPA Desira'!N165+'Sol1_2018_DEAL_ONF_Lutte IC DSD'!N165+'Sol2_2019_DEAL_ONF_Lutte IC'!N165+'€8-xxxx(AAAA-AAAA)'!N165+'€9-xxxx(AAAA-AAAA)'!N165+'€10-xxxx(AAAA-AAAA)'!N165+'€11-xxxx(AAAA-AAAA)'!N165+'€12-xxxx(AAAA-AAAA)'!N165+'€13-xxxx(AAAA-AAAA)'!N165+'€14-xxxx(AAAA-AAAA)'!N165+'€15-xxxx(AAAA-AAAA)'!N165+'€16-xxxx(AAAA-AAAA)'!N165+'€17-xxxx(AAAA-AAAA)'!N165+'€18-xxxx(AAAA-AAAA)'!N165+'€19-xxxx(AAAA-AAAA)'!N165+'€20-xxxx(AAAA-AAAA)'!N165</f>
        <v>0</v>
      </c>
      <c r="V165" s="210">
        <f>'EnC1_2017-22_DEAL_ONF_Animation'!O165+'EnC2_2018-22_FEDER_ONF_Conserv'!O165+'EnC3_2019-21_OFB-DEAL_ONF_Coli'!O165+'EnC4_2018-20_MTE_ONF_MIGBio'!O165+'EnC5_2020_DEAL_Titè_IPA Desira'!O165+'Sol1_2018_DEAL_ONF_Lutte IC DSD'!O165+'Sol2_2019_DEAL_ONF_Lutte IC'!O165+'€8-xxxx(AAAA-AAAA)'!O165+'€9-xxxx(AAAA-AAAA)'!O165+'€10-xxxx(AAAA-AAAA)'!O165+'€11-xxxx(AAAA-AAAA)'!O165+'€12-xxxx(AAAA-AAAA)'!O165+'€13-xxxx(AAAA-AAAA)'!O165+'€14-xxxx(AAAA-AAAA)'!O165+'€15-xxxx(AAAA-AAAA)'!O165+'€16-xxxx(AAAA-AAAA)'!O165+'€17-xxxx(AAAA-AAAA)'!O165+'€18-xxxx(AAAA-AAAA)'!O165+'€19-xxxx(AAAA-AAAA)'!O165+'€20-xxxx(AAAA-AAAA)'!O165</f>
        <v>0</v>
      </c>
      <c r="W165" s="218">
        <f>'EnC1_2017-22_DEAL_ONF_Animation'!P165+'EnC2_2018-22_FEDER_ONF_Conserv'!P165+'EnC3_2019-21_OFB-DEAL_ONF_Coli'!P165+'EnC4_2018-20_MTE_ONF_MIGBio'!P165+'EnC5_2020_DEAL_Titè_IPA Desira'!P165+'Sol1_2018_DEAL_ONF_Lutte IC DSD'!P165+'Sol2_2019_DEAL_ONF_Lutte IC'!P165+'€8-xxxx(AAAA-AAAA)'!P165+'€9-xxxx(AAAA-AAAA)'!P165+'€10-xxxx(AAAA-AAAA)'!P165+'€11-xxxx(AAAA-AAAA)'!P165+'€12-xxxx(AAAA-AAAA)'!P165+'€13-xxxx(AAAA-AAAA)'!P165+'€14-xxxx(AAAA-AAAA)'!P165+'€15-xxxx(AAAA-AAAA)'!P165+'€16-xxxx(AAAA-AAAA)'!P165+'€17-xxxx(AAAA-AAAA)'!P165+'€18-xxxx(AAAA-AAAA)'!P165+'€19-xxxx(AAAA-AAAA)'!P165+'€20-xxxx(AAAA-AAAA)'!P165</f>
        <v>0</v>
      </c>
      <c r="X165" s="163">
        <f>'EnC1_2017-22_DEAL_ONF_Animation'!Q165+'EnC2_2018-22_FEDER_ONF_Conserv'!Q165+'EnC3_2019-21_OFB-DEAL_ONF_Coli'!Q165+'EnC4_2018-20_MTE_ONF_MIGBio'!Q165+'EnC5_2020_DEAL_Titè_IPA Desira'!Q165+'Sol1_2018_DEAL_ONF_Lutte IC DSD'!Q165+'Sol2_2019_DEAL_ONF_Lutte IC'!Q165+'€8-xxxx(AAAA-AAAA)'!Q165+'€9-xxxx(AAAA-AAAA)'!Q165+'€10-xxxx(AAAA-AAAA)'!Q165+'€11-xxxx(AAAA-AAAA)'!Q165+'€12-xxxx(AAAA-AAAA)'!Q165+'€13-xxxx(AAAA-AAAA)'!Q165+'€14-xxxx(AAAA-AAAA)'!Q165+'€15-xxxx(AAAA-AAAA)'!Q165+'€16-xxxx(AAAA-AAAA)'!Q165+'€17-xxxx(AAAA-AAAA)'!Q165+'€18-xxxx(AAAA-AAAA)'!Q165+'€19-xxxx(AAAA-AAAA)'!Q165+'€20-xxxx(AAAA-AAAA)'!Q165</f>
        <v>0</v>
      </c>
      <c r="Y165" s="163">
        <f>'EnC1_2017-22_DEAL_ONF_Animation'!R165+'EnC2_2018-22_FEDER_ONF_Conserv'!R165+'EnC3_2019-21_OFB-DEAL_ONF_Coli'!R165+'EnC4_2018-20_MTE_ONF_MIGBio'!R165+'EnC5_2020_DEAL_Titè_IPA Desira'!R165+'Sol1_2018_DEAL_ONF_Lutte IC DSD'!R165+'Sol2_2019_DEAL_ONF_Lutte IC'!R165+'€8-xxxx(AAAA-AAAA)'!R165+'€9-xxxx(AAAA-AAAA)'!R165+'€10-xxxx(AAAA-AAAA)'!R165+'€11-xxxx(AAAA-AAAA)'!R165+'€12-xxxx(AAAA-AAAA)'!R165+'€13-xxxx(AAAA-AAAA)'!R165+'€14-xxxx(AAAA-AAAA)'!R165+'€15-xxxx(AAAA-AAAA)'!R165+'€16-xxxx(AAAA-AAAA)'!R165+'€17-xxxx(AAAA-AAAA)'!R165+'€18-xxxx(AAAA-AAAA)'!R165+'€19-xxxx(AAAA-AAAA)'!R165+'€20-xxxx(AAAA-AAAA)'!R165</f>
        <v>0</v>
      </c>
      <c r="Z165" s="164">
        <f>'EnC1_2017-22_DEAL_ONF_Animation'!S165+'EnC2_2018-22_FEDER_ONF_Conserv'!S165+'EnC3_2019-21_OFB-DEAL_ONF_Coli'!S165+'EnC4_2018-20_MTE_ONF_MIGBio'!S165+'EnC5_2020_DEAL_Titè_IPA Desira'!S165+'Sol1_2018_DEAL_ONF_Lutte IC DSD'!S165+'Sol2_2019_DEAL_ONF_Lutte IC'!S165+'€8-xxxx(AAAA-AAAA)'!S165+'€9-xxxx(AAAA-AAAA)'!S165+'€10-xxxx(AAAA-AAAA)'!S165+'€11-xxxx(AAAA-AAAA)'!S165+'€12-xxxx(AAAA-AAAA)'!S165+'€13-xxxx(AAAA-AAAA)'!S165+'€14-xxxx(AAAA-AAAA)'!S165+'€15-xxxx(AAAA-AAAA)'!S165+'€16-xxxx(AAAA-AAAA)'!S165+'€17-xxxx(AAAA-AAAA)'!S165+'€18-xxxx(AAAA-AAAA)'!S165+'€19-xxxx(AAAA-AAAA)'!S165+'€20-xxxx(AAAA-AAAA)'!S165</f>
        <v>0</v>
      </c>
      <c r="AA165" s="617">
        <f>'EnC1_2017-22_DEAL_ONF_Animation'!T165+'EnC2_2018-22_FEDER_ONF_Conserv'!T165+'EnC3_2019-21_OFB-DEAL_ONF_Coli'!T165+'EnC4_2018-20_MTE_ONF_MIGBio'!T165+'EnC5_2020_DEAL_Titè_IPA Desira'!T165+'Sol1_2018_DEAL_ONF_Lutte IC DSD'!T165+'Sol2_2019_DEAL_ONF_Lutte IC'!T165+'€8-xxxx(AAAA-AAAA)'!T165+'€9-xxxx(AAAA-AAAA)'!T165+'€10-xxxx(AAAA-AAAA)'!T165+'€11-xxxx(AAAA-AAAA)'!T165+'€12-xxxx(AAAA-AAAA)'!T165+'€13-xxxx(AAAA-AAAA)'!T165+'€14-xxxx(AAAA-AAAA)'!T165+'€15-xxxx(AAAA-AAAA)'!T165+'€16-xxxx(AAAA-AAAA)'!T165+'€17-xxxx(AAAA-AAAA)'!T165+'€18-xxxx(AAAA-AAAA)'!T165+'€19-xxxx(AAAA-AAAA)'!T165+'€20-xxxx(AAAA-AAAA)'!T165</f>
        <v>0</v>
      </c>
      <c r="AB165" s="618">
        <f>'EnC1_2017-22_DEAL_ONF_Animation'!U165+'EnC2_2018-22_FEDER_ONF_Conserv'!U165+'EnC3_2019-21_OFB-DEAL_ONF_Coli'!U165+'EnC4_2018-20_MTE_ONF_MIGBio'!U165+'EnC5_2020_DEAL_Titè_IPA Desira'!U165+'Sol1_2018_DEAL_ONF_Lutte IC DSD'!U165+'Sol2_2019_DEAL_ONF_Lutte IC'!U165+'€8-xxxx(AAAA-AAAA)'!U165+'€9-xxxx(AAAA-AAAA)'!U165+'€10-xxxx(AAAA-AAAA)'!U165+'€11-xxxx(AAAA-AAAA)'!U165+'€12-xxxx(AAAA-AAAA)'!U165+'€13-xxxx(AAAA-AAAA)'!U165+'€14-xxxx(AAAA-AAAA)'!U165+'€15-xxxx(AAAA-AAAA)'!U165+'€16-xxxx(AAAA-AAAA)'!U165+'€17-xxxx(AAAA-AAAA)'!U165+'€18-xxxx(AAAA-AAAA)'!U165+'€19-xxxx(AAAA-AAAA)'!U165+'€20-xxxx(AAAA-AAAA)'!U165</f>
        <v>0</v>
      </c>
      <c r="AC165" s="639">
        <f>'EnC1_2017-22_DEAL_ONF_Animation'!V165+'EnC2_2018-22_FEDER_ONF_Conserv'!V165+'EnC3_2019-21_OFB-DEAL_ONF_Coli'!V165+'EnC4_2018-20_MTE_ONF_MIGBio'!V165+'EnC5_2020_DEAL_Titè_IPA Desira'!V165+'Sol1_2018_DEAL_ONF_Lutte IC DSD'!V165+'Sol2_2019_DEAL_ONF_Lutte IC'!V165+'€8-xxxx(AAAA-AAAA)'!V165+'€9-xxxx(AAAA-AAAA)'!V165+'€10-xxxx(AAAA-AAAA)'!V165+'€11-xxxx(AAAA-AAAA)'!V165+'€12-xxxx(AAAA-AAAA)'!V165+'€13-xxxx(AAAA-AAAA)'!V165+'€14-xxxx(AAAA-AAAA)'!V165+'€15-xxxx(AAAA-AAAA)'!V165+'€16-xxxx(AAAA-AAAA)'!V165+'€17-xxxx(AAAA-AAAA)'!V165+'€18-xxxx(AAAA-AAAA)'!V165+'€19-xxxx(AAAA-AAAA)'!V165+'€20-xxxx(AAAA-AAAA)'!V165</f>
        <v>0</v>
      </c>
      <c r="AD165" s="619">
        <f>'EnC1_2017-22_DEAL_ONF_Animation'!W165+'EnC2_2018-22_FEDER_ONF_Conserv'!W165+'EnC3_2019-21_OFB-DEAL_ONF_Coli'!W165+'EnC4_2018-20_MTE_ONF_MIGBio'!W165+'EnC5_2020_DEAL_Titè_IPA Desira'!W165+'Sol1_2018_DEAL_ONF_Lutte IC DSD'!W165+'Sol2_2019_DEAL_ONF_Lutte IC'!W165+'€8-xxxx(AAAA-AAAA)'!W165+'€9-xxxx(AAAA-AAAA)'!W165+'€10-xxxx(AAAA-AAAA)'!W165+'€11-xxxx(AAAA-AAAA)'!W165+'€12-xxxx(AAAA-AAAA)'!W165+'€13-xxxx(AAAA-AAAA)'!W165+'€14-xxxx(AAAA-AAAA)'!W165+'€15-xxxx(AAAA-AAAA)'!W165+'€16-xxxx(AAAA-AAAA)'!W165+'€17-xxxx(AAAA-AAAA)'!W165+'€18-xxxx(AAAA-AAAA)'!W165+'€19-xxxx(AAAA-AAAA)'!W165+'€20-xxxx(AAAA-AAAA)'!W165</f>
        <v>0</v>
      </c>
      <c r="AE165" s="619">
        <f>'EnC1_2017-22_DEAL_ONF_Animation'!X165+'EnC2_2018-22_FEDER_ONF_Conserv'!X165+'EnC3_2019-21_OFB-DEAL_ONF_Coli'!X165+'EnC4_2018-20_MTE_ONF_MIGBio'!X165+'EnC5_2020_DEAL_Titè_IPA Desira'!X165+'Sol1_2018_DEAL_ONF_Lutte IC DSD'!X165+'Sol2_2019_DEAL_ONF_Lutte IC'!X165+'€8-xxxx(AAAA-AAAA)'!X165+'€9-xxxx(AAAA-AAAA)'!X165+'€10-xxxx(AAAA-AAAA)'!X165+'€11-xxxx(AAAA-AAAA)'!X165+'€12-xxxx(AAAA-AAAA)'!X165+'€13-xxxx(AAAA-AAAA)'!X165+'€14-xxxx(AAAA-AAAA)'!X165+'€15-xxxx(AAAA-AAAA)'!X165+'€16-xxxx(AAAA-AAAA)'!X165+'€17-xxxx(AAAA-AAAA)'!X165+'€18-xxxx(AAAA-AAAA)'!X165+'€19-xxxx(AAAA-AAAA)'!X165+'€20-xxxx(AAAA-AAAA)'!X165</f>
        <v>0</v>
      </c>
      <c r="AF165" s="620">
        <f>'EnC1_2017-22_DEAL_ONF_Animation'!Y165+'EnC2_2018-22_FEDER_ONF_Conserv'!Y165+'EnC3_2019-21_OFB-DEAL_ONF_Coli'!Y165+'EnC4_2018-20_MTE_ONF_MIGBio'!Y165+'EnC5_2020_DEAL_Titè_IPA Desira'!Y165+'Sol1_2018_DEAL_ONF_Lutte IC DSD'!Y165+'Sol2_2019_DEAL_ONF_Lutte IC'!Y165+'€8-xxxx(AAAA-AAAA)'!Y165+'€9-xxxx(AAAA-AAAA)'!Y165+'€10-xxxx(AAAA-AAAA)'!Y165+'€11-xxxx(AAAA-AAAA)'!Y165+'€12-xxxx(AAAA-AAAA)'!Y165+'€13-xxxx(AAAA-AAAA)'!Y165+'€14-xxxx(AAAA-AAAA)'!Y165+'€15-xxxx(AAAA-AAAA)'!Y165+'€16-xxxx(AAAA-AAAA)'!Y165+'€17-xxxx(AAAA-AAAA)'!Y165+'€18-xxxx(AAAA-AAAA)'!Y165+'€19-xxxx(AAAA-AAAA)'!Y165+'€20-xxxx(AAAA-AAAA)'!Y165</f>
        <v>0</v>
      </c>
      <c r="AG165" s="621">
        <f t="shared" si="129"/>
        <v>0</v>
      </c>
      <c r="AH165" s="622">
        <f t="shared" si="127"/>
        <v>0</v>
      </c>
      <c r="AI165" s="641">
        <f t="shared" si="127"/>
        <v>0</v>
      </c>
      <c r="AJ165" s="619">
        <f t="shared" si="127"/>
        <v>0</v>
      </c>
      <c r="AK165" s="619">
        <f t="shared" si="127"/>
        <v>0</v>
      </c>
      <c r="AL165" s="682">
        <f t="shared" si="127"/>
        <v>0</v>
      </c>
      <c r="AM165" s="623">
        <f t="shared" si="130"/>
        <v>0</v>
      </c>
      <c r="AN165" s="686">
        <f t="shared" si="128"/>
        <v>0</v>
      </c>
      <c r="AO165" s="641">
        <f t="shared" si="128"/>
        <v>0</v>
      </c>
      <c r="AP165" s="619">
        <f t="shared" si="128"/>
        <v>0</v>
      </c>
      <c r="AQ165" s="619">
        <f t="shared" si="128"/>
        <v>0</v>
      </c>
      <c r="AR165" s="624">
        <f t="shared" si="128"/>
        <v>0</v>
      </c>
      <c r="AS165" s="44"/>
      <c r="AT165" s="28"/>
      <c r="AU165" s="28"/>
    </row>
    <row r="166" spans="1:47" s="38" customFormat="1" ht="14">
      <c r="A166" s="26"/>
      <c r="B166" s="1116"/>
      <c r="C166" s="1230"/>
      <c r="D166" s="1120"/>
      <c r="E166" s="1123"/>
      <c r="F166" s="1153"/>
      <c r="G166" s="498" t="s">
        <v>109</v>
      </c>
      <c r="H166" s="165"/>
      <c r="I166" s="166"/>
      <c r="J166" s="171"/>
      <c r="K166" s="61"/>
      <c r="L166" s="61"/>
      <c r="M166" s="729"/>
      <c r="N166" s="498" t="s">
        <v>109</v>
      </c>
      <c r="O166" s="212">
        <f>'EnC1_2017-22_DEAL_ONF_Animation'!H166+'EnC2_2018-22_FEDER_ONF_Conserv'!H166+'EnC3_2019-21_OFB-DEAL_ONF_Coli'!H166+'EnC4_2018-20_MTE_ONF_MIGBio'!H166+'EnC5_2020_DEAL_Titè_IPA Desira'!H166+'Sol1_2018_DEAL_ONF_Lutte IC DSD'!H166+'Sol2_2019_DEAL_ONF_Lutte IC'!H166+'€8-xxxx(AAAA-AAAA)'!H166+'€9-xxxx(AAAA-AAAA)'!H166+'€10-xxxx(AAAA-AAAA)'!H166+'€11-xxxx(AAAA-AAAA)'!H166+'€12-xxxx(AAAA-AAAA)'!H166+'€13-xxxx(AAAA-AAAA)'!H166+'€14-xxxx(AAAA-AAAA)'!H166+'€15-xxxx(AAAA-AAAA)'!H166+'€16-xxxx(AAAA-AAAA)'!H166+'€17-xxxx(AAAA-AAAA)'!H166+'€18-xxxx(AAAA-AAAA)'!H166+'€19-xxxx(AAAA-AAAA)'!H166+'€20-xxxx(AAAA-AAAA)'!H166</f>
        <v>0</v>
      </c>
      <c r="P166" s="213">
        <f>'EnC1_2017-22_DEAL_ONF_Animation'!I166+'EnC2_2018-22_FEDER_ONF_Conserv'!I166+'EnC3_2019-21_OFB-DEAL_ONF_Coli'!I166+'EnC4_2018-20_MTE_ONF_MIGBio'!I166+'EnC5_2020_DEAL_Titè_IPA Desira'!I166+'Sol1_2018_DEAL_ONF_Lutte IC DSD'!I166+'Sol2_2019_DEAL_ONF_Lutte IC'!I166+'€8-xxxx(AAAA-AAAA)'!I166+'€9-xxxx(AAAA-AAAA)'!I166+'€10-xxxx(AAAA-AAAA)'!I166+'€11-xxxx(AAAA-AAAA)'!I166+'€12-xxxx(AAAA-AAAA)'!I166+'€13-xxxx(AAAA-AAAA)'!I166+'€14-xxxx(AAAA-AAAA)'!I166+'€15-xxxx(AAAA-AAAA)'!I166+'€16-xxxx(AAAA-AAAA)'!I166+'€17-xxxx(AAAA-AAAA)'!I166+'€18-xxxx(AAAA-AAAA)'!I166+'€19-xxxx(AAAA-AAAA)'!I166+'€20-xxxx(AAAA-AAAA)'!I166</f>
        <v>0</v>
      </c>
      <c r="Q166" s="221">
        <f>'EnC1_2017-22_DEAL_ONF_Animation'!J166+'EnC2_2018-22_FEDER_ONF_Conserv'!J166+'EnC3_2019-21_OFB-DEAL_ONF_Coli'!J166+'EnC4_2018-20_MTE_ONF_MIGBio'!J166+'EnC5_2020_DEAL_Titè_IPA Desira'!J166+'Sol1_2018_DEAL_ONF_Lutte IC DSD'!J166+'Sol2_2019_DEAL_ONF_Lutte IC'!J166+'€8-xxxx(AAAA-AAAA)'!J166+'€9-xxxx(AAAA-AAAA)'!J166+'€10-xxxx(AAAA-AAAA)'!J166+'€11-xxxx(AAAA-AAAA)'!J166+'€12-xxxx(AAAA-AAAA)'!J166+'€13-xxxx(AAAA-AAAA)'!J166+'€14-xxxx(AAAA-AAAA)'!J166+'€15-xxxx(AAAA-AAAA)'!J166+'€16-xxxx(AAAA-AAAA)'!J166+'€17-xxxx(AAAA-AAAA)'!J166+'€18-xxxx(AAAA-AAAA)'!J166+'€19-xxxx(AAAA-AAAA)'!J166+'€20-xxxx(AAAA-AAAA)'!J166</f>
        <v>0</v>
      </c>
      <c r="R166" s="167">
        <f>'EnC1_2017-22_DEAL_ONF_Animation'!K166+'EnC2_2018-22_FEDER_ONF_Conserv'!K166+'EnC3_2019-21_OFB-DEAL_ONF_Coli'!K166+'EnC4_2018-20_MTE_ONF_MIGBio'!K166+'EnC5_2020_DEAL_Titè_IPA Desira'!K166+'Sol1_2018_DEAL_ONF_Lutte IC DSD'!K166+'Sol2_2019_DEAL_ONF_Lutte IC'!K166+'€8-xxxx(AAAA-AAAA)'!K166+'€9-xxxx(AAAA-AAAA)'!K166+'€10-xxxx(AAAA-AAAA)'!K166+'€11-xxxx(AAAA-AAAA)'!K166+'€12-xxxx(AAAA-AAAA)'!K166+'€13-xxxx(AAAA-AAAA)'!K166+'€14-xxxx(AAAA-AAAA)'!K166+'€15-xxxx(AAAA-AAAA)'!K166+'€16-xxxx(AAAA-AAAA)'!K166+'€17-xxxx(AAAA-AAAA)'!K166+'€18-xxxx(AAAA-AAAA)'!K166+'€19-xxxx(AAAA-AAAA)'!K166+'€20-xxxx(AAAA-AAAA)'!K166</f>
        <v>0</v>
      </c>
      <c r="S166" s="167">
        <f>'EnC1_2017-22_DEAL_ONF_Animation'!L166+'EnC2_2018-22_FEDER_ONF_Conserv'!L166+'EnC3_2019-21_OFB-DEAL_ONF_Coli'!L166+'EnC4_2018-20_MTE_ONF_MIGBio'!L166+'EnC5_2020_DEAL_Titè_IPA Desira'!L166+'Sol1_2018_DEAL_ONF_Lutte IC DSD'!L166+'Sol2_2019_DEAL_ONF_Lutte IC'!L166+'€8-xxxx(AAAA-AAAA)'!L166+'€9-xxxx(AAAA-AAAA)'!L166+'€10-xxxx(AAAA-AAAA)'!L166+'€11-xxxx(AAAA-AAAA)'!L166+'€12-xxxx(AAAA-AAAA)'!L166+'€13-xxxx(AAAA-AAAA)'!L166+'€14-xxxx(AAAA-AAAA)'!L166+'€15-xxxx(AAAA-AAAA)'!L166+'€16-xxxx(AAAA-AAAA)'!L166+'€17-xxxx(AAAA-AAAA)'!L166+'€18-xxxx(AAAA-AAAA)'!L166+'€19-xxxx(AAAA-AAAA)'!L166+'€20-xxxx(AAAA-AAAA)'!L166</f>
        <v>0</v>
      </c>
      <c r="T166" s="214">
        <f>'EnC1_2017-22_DEAL_ONF_Animation'!M166+'EnC2_2018-22_FEDER_ONF_Conserv'!M166+'EnC3_2019-21_OFB-DEAL_ONF_Coli'!M166+'EnC4_2018-20_MTE_ONF_MIGBio'!M166+'EnC5_2020_DEAL_Titè_IPA Desira'!M166+'Sol1_2018_DEAL_ONF_Lutte IC DSD'!M166+'Sol2_2019_DEAL_ONF_Lutte IC'!M166+'€8-xxxx(AAAA-AAAA)'!M166+'€9-xxxx(AAAA-AAAA)'!M166+'€10-xxxx(AAAA-AAAA)'!M166+'€11-xxxx(AAAA-AAAA)'!M166+'€12-xxxx(AAAA-AAAA)'!M166+'€13-xxxx(AAAA-AAAA)'!M166+'€14-xxxx(AAAA-AAAA)'!M166+'€15-xxxx(AAAA-AAAA)'!M166+'€16-xxxx(AAAA-AAAA)'!M166+'€17-xxxx(AAAA-AAAA)'!M166+'€18-xxxx(AAAA-AAAA)'!M166+'€19-xxxx(AAAA-AAAA)'!M166+'€20-xxxx(AAAA-AAAA)'!M166</f>
        <v>0</v>
      </c>
      <c r="U166" s="212">
        <f>'EnC1_2017-22_DEAL_ONF_Animation'!N166+'EnC2_2018-22_FEDER_ONF_Conserv'!N166+'EnC3_2019-21_OFB-DEAL_ONF_Coli'!N166+'EnC4_2018-20_MTE_ONF_MIGBio'!N166+'EnC5_2020_DEAL_Titè_IPA Desira'!N166+'Sol1_2018_DEAL_ONF_Lutte IC DSD'!N166+'Sol2_2019_DEAL_ONF_Lutte IC'!N166+'€8-xxxx(AAAA-AAAA)'!N166+'€9-xxxx(AAAA-AAAA)'!N166+'€10-xxxx(AAAA-AAAA)'!N166+'€11-xxxx(AAAA-AAAA)'!N166+'€12-xxxx(AAAA-AAAA)'!N166+'€13-xxxx(AAAA-AAAA)'!N166+'€14-xxxx(AAAA-AAAA)'!N166+'€15-xxxx(AAAA-AAAA)'!N166+'€16-xxxx(AAAA-AAAA)'!N166+'€17-xxxx(AAAA-AAAA)'!N166+'€18-xxxx(AAAA-AAAA)'!N166+'€19-xxxx(AAAA-AAAA)'!N166+'€20-xxxx(AAAA-AAAA)'!N166</f>
        <v>0</v>
      </c>
      <c r="V166" s="213">
        <f>'EnC1_2017-22_DEAL_ONF_Animation'!O166+'EnC2_2018-22_FEDER_ONF_Conserv'!O166+'EnC3_2019-21_OFB-DEAL_ONF_Coli'!O166+'EnC4_2018-20_MTE_ONF_MIGBio'!O166+'EnC5_2020_DEAL_Titè_IPA Desira'!O166+'Sol1_2018_DEAL_ONF_Lutte IC DSD'!O166+'Sol2_2019_DEAL_ONF_Lutte IC'!O166+'€8-xxxx(AAAA-AAAA)'!O166+'€9-xxxx(AAAA-AAAA)'!O166+'€10-xxxx(AAAA-AAAA)'!O166+'€11-xxxx(AAAA-AAAA)'!O166+'€12-xxxx(AAAA-AAAA)'!O166+'€13-xxxx(AAAA-AAAA)'!O166+'€14-xxxx(AAAA-AAAA)'!O166+'€15-xxxx(AAAA-AAAA)'!O166+'€16-xxxx(AAAA-AAAA)'!O166+'€17-xxxx(AAAA-AAAA)'!O166+'€18-xxxx(AAAA-AAAA)'!O166+'€19-xxxx(AAAA-AAAA)'!O166+'€20-xxxx(AAAA-AAAA)'!O166</f>
        <v>0</v>
      </c>
      <c r="W166" s="221">
        <f>'EnC1_2017-22_DEAL_ONF_Animation'!P166+'EnC2_2018-22_FEDER_ONF_Conserv'!P166+'EnC3_2019-21_OFB-DEAL_ONF_Coli'!P166+'EnC4_2018-20_MTE_ONF_MIGBio'!P166+'EnC5_2020_DEAL_Titè_IPA Desira'!P166+'Sol1_2018_DEAL_ONF_Lutte IC DSD'!P166+'Sol2_2019_DEAL_ONF_Lutte IC'!P166+'€8-xxxx(AAAA-AAAA)'!P166+'€9-xxxx(AAAA-AAAA)'!P166+'€10-xxxx(AAAA-AAAA)'!P166+'€11-xxxx(AAAA-AAAA)'!P166+'€12-xxxx(AAAA-AAAA)'!P166+'€13-xxxx(AAAA-AAAA)'!P166+'€14-xxxx(AAAA-AAAA)'!P166+'€15-xxxx(AAAA-AAAA)'!P166+'€16-xxxx(AAAA-AAAA)'!P166+'€17-xxxx(AAAA-AAAA)'!P166+'€18-xxxx(AAAA-AAAA)'!P166+'€19-xxxx(AAAA-AAAA)'!P166+'€20-xxxx(AAAA-AAAA)'!P166</f>
        <v>0</v>
      </c>
      <c r="X166" s="167">
        <f>'EnC1_2017-22_DEAL_ONF_Animation'!Q166+'EnC2_2018-22_FEDER_ONF_Conserv'!Q166+'EnC3_2019-21_OFB-DEAL_ONF_Coli'!Q166+'EnC4_2018-20_MTE_ONF_MIGBio'!Q166+'EnC5_2020_DEAL_Titè_IPA Desira'!Q166+'Sol1_2018_DEAL_ONF_Lutte IC DSD'!Q166+'Sol2_2019_DEAL_ONF_Lutte IC'!Q166+'€8-xxxx(AAAA-AAAA)'!Q166+'€9-xxxx(AAAA-AAAA)'!Q166+'€10-xxxx(AAAA-AAAA)'!Q166+'€11-xxxx(AAAA-AAAA)'!Q166+'€12-xxxx(AAAA-AAAA)'!Q166+'€13-xxxx(AAAA-AAAA)'!Q166+'€14-xxxx(AAAA-AAAA)'!Q166+'€15-xxxx(AAAA-AAAA)'!Q166+'€16-xxxx(AAAA-AAAA)'!Q166+'€17-xxxx(AAAA-AAAA)'!Q166+'€18-xxxx(AAAA-AAAA)'!Q166+'€19-xxxx(AAAA-AAAA)'!Q166+'€20-xxxx(AAAA-AAAA)'!Q166</f>
        <v>0</v>
      </c>
      <c r="Y166" s="167">
        <f>'EnC1_2017-22_DEAL_ONF_Animation'!R166+'EnC2_2018-22_FEDER_ONF_Conserv'!R166+'EnC3_2019-21_OFB-DEAL_ONF_Coli'!R166+'EnC4_2018-20_MTE_ONF_MIGBio'!R166+'EnC5_2020_DEAL_Titè_IPA Desira'!R166+'Sol1_2018_DEAL_ONF_Lutte IC DSD'!R166+'Sol2_2019_DEAL_ONF_Lutte IC'!R166+'€8-xxxx(AAAA-AAAA)'!R166+'€9-xxxx(AAAA-AAAA)'!R166+'€10-xxxx(AAAA-AAAA)'!R166+'€11-xxxx(AAAA-AAAA)'!R166+'€12-xxxx(AAAA-AAAA)'!R166+'€13-xxxx(AAAA-AAAA)'!R166+'€14-xxxx(AAAA-AAAA)'!R166+'€15-xxxx(AAAA-AAAA)'!R166+'€16-xxxx(AAAA-AAAA)'!R166+'€17-xxxx(AAAA-AAAA)'!R166+'€18-xxxx(AAAA-AAAA)'!R166+'€19-xxxx(AAAA-AAAA)'!R166+'€20-xxxx(AAAA-AAAA)'!R166</f>
        <v>0</v>
      </c>
      <c r="Z166" s="168">
        <f>'EnC1_2017-22_DEAL_ONF_Animation'!S166+'EnC2_2018-22_FEDER_ONF_Conserv'!S166+'EnC3_2019-21_OFB-DEAL_ONF_Coli'!S166+'EnC4_2018-20_MTE_ONF_MIGBio'!S166+'EnC5_2020_DEAL_Titè_IPA Desira'!S166+'Sol1_2018_DEAL_ONF_Lutte IC DSD'!S166+'Sol2_2019_DEAL_ONF_Lutte IC'!S166+'€8-xxxx(AAAA-AAAA)'!S166+'€9-xxxx(AAAA-AAAA)'!S166+'€10-xxxx(AAAA-AAAA)'!S166+'€11-xxxx(AAAA-AAAA)'!S166+'€12-xxxx(AAAA-AAAA)'!S166+'€13-xxxx(AAAA-AAAA)'!S166+'€14-xxxx(AAAA-AAAA)'!S166+'€15-xxxx(AAAA-AAAA)'!S166+'€16-xxxx(AAAA-AAAA)'!S166+'€17-xxxx(AAAA-AAAA)'!S166+'€18-xxxx(AAAA-AAAA)'!S166+'€19-xxxx(AAAA-AAAA)'!S166+'€20-xxxx(AAAA-AAAA)'!S166</f>
        <v>0</v>
      </c>
      <c r="AA166" s="625">
        <f>'EnC1_2017-22_DEAL_ONF_Animation'!T166+'EnC2_2018-22_FEDER_ONF_Conserv'!T166+'EnC3_2019-21_OFB-DEAL_ONF_Coli'!T166+'EnC4_2018-20_MTE_ONF_MIGBio'!T166+'EnC5_2020_DEAL_Titè_IPA Desira'!T166+'Sol1_2018_DEAL_ONF_Lutte IC DSD'!T166+'Sol2_2019_DEAL_ONF_Lutte IC'!T166+'€8-xxxx(AAAA-AAAA)'!T166+'€9-xxxx(AAAA-AAAA)'!T166+'€10-xxxx(AAAA-AAAA)'!T166+'€11-xxxx(AAAA-AAAA)'!T166+'€12-xxxx(AAAA-AAAA)'!T166+'€13-xxxx(AAAA-AAAA)'!T166+'€14-xxxx(AAAA-AAAA)'!T166+'€15-xxxx(AAAA-AAAA)'!T166+'€16-xxxx(AAAA-AAAA)'!T166+'€17-xxxx(AAAA-AAAA)'!T166+'€18-xxxx(AAAA-AAAA)'!T166+'€19-xxxx(AAAA-AAAA)'!T166+'€20-xxxx(AAAA-AAAA)'!T166</f>
        <v>0</v>
      </c>
      <c r="AB166" s="626">
        <f>'EnC1_2017-22_DEAL_ONF_Animation'!U166+'EnC2_2018-22_FEDER_ONF_Conserv'!U166+'EnC3_2019-21_OFB-DEAL_ONF_Coli'!U166+'EnC4_2018-20_MTE_ONF_MIGBio'!U166+'EnC5_2020_DEAL_Titè_IPA Desira'!U166+'Sol1_2018_DEAL_ONF_Lutte IC DSD'!U166+'Sol2_2019_DEAL_ONF_Lutte IC'!U166+'€8-xxxx(AAAA-AAAA)'!U166+'€9-xxxx(AAAA-AAAA)'!U166+'€10-xxxx(AAAA-AAAA)'!U166+'€11-xxxx(AAAA-AAAA)'!U166+'€12-xxxx(AAAA-AAAA)'!U166+'€13-xxxx(AAAA-AAAA)'!U166+'€14-xxxx(AAAA-AAAA)'!U166+'€15-xxxx(AAAA-AAAA)'!U166+'€16-xxxx(AAAA-AAAA)'!U166+'€17-xxxx(AAAA-AAAA)'!U166+'€18-xxxx(AAAA-AAAA)'!U166+'€19-xxxx(AAAA-AAAA)'!U166+'€20-xxxx(AAAA-AAAA)'!U166</f>
        <v>0</v>
      </c>
      <c r="AC166" s="644">
        <f>'EnC1_2017-22_DEAL_ONF_Animation'!V166+'EnC2_2018-22_FEDER_ONF_Conserv'!V166+'EnC3_2019-21_OFB-DEAL_ONF_Coli'!V166+'EnC4_2018-20_MTE_ONF_MIGBio'!V166+'EnC5_2020_DEAL_Titè_IPA Desira'!V166+'Sol1_2018_DEAL_ONF_Lutte IC DSD'!V166+'Sol2_2019_DEAL_ONF_Lutte IC'!V166+'€8-xxxx(AAAA-AAAA)'!V166+'€9-xxxx(AAAA-AAAA)'!V166+'€10-xxxx(AAAA-AAAA)'!V166+'€11-xxxx(AAAA-AAAA)'!V166+'€12-xxxx(AAAA-AAAA)'!V166+'€13-xxxx(AAAA-AAAA)'!V166+'€14-xxxx(AAAA-AAAA)'!V166+'€15-xxxx(AAAA-AAAA)'!V166+'€16-xxxx(AAAA-AAAA)'!V166+'€17-xxxx(AAAA-AAAA)'!V166+'€18-xxxx(AAAA-AAAA)'!V166+'€19-xxxx(AAAA-AAAA)'!V166+'€20-xxxx(AAAA-AAAA)'!V166</f>
        <v>0</v>
      </c>
      <c r="AD166" s="627">
        <f>'EnC1_2017-22_DEAL_ONF_Animation'!W166+'EnC2_2018-22_FEDER_ONF_Conserv'!W166+'EnC3_2019-21_OFB-DEAL_ONF_Coli'!W166+'EnC4_2018-20_MTE_ONF_MIGBio'!W166+'EnC5_2020_DEAL_Titè_IPA Desira'!W166+'Sol1_2018_DEAL_ONF_Lutte IC DSD'!W166+'Sol2_2019_DEAL_ONF_Lutte IC'!W166+'€8-xxxx(AAAA-AAAA)'!W166+'€9-xxxx(AAAA-AAAA)'!W166+'€10-xxxx(AAAA-AAAA)'!W166+'€11-xxxx(AAAA-AAAA)'!W166+'€12-xxxx(AAAA-AAAA)'!W166+'€13-xxxx(AAAA-AAAA)'!W166+'€14-xxxx(AAAA-AAAA)'!W166+'€15-xxxx(AAAA-AAAA)'!W166+'€16-xxxx(AAAA-AAAA)'!W166+'€17-xxxx(AAAA-AAAA)'!W166+'€18-xxxx(AAAA-AAAA)'!W166+'€19-xxxx(AAAA-AAAA)'!W166+'€20-xxxx(AAAA-AAAA)'!W166</f>
        <v>0</v>
      </c>
      <c r="AE166" s="627">
        <f>'EnC1_2017-22_DEAL_ONF_Animation'!X166+'EnC2_2018-22_FEDER_ONF_Conserv'!X166+'EnC3_2019-21_OFB-DEAL_ONF_Coli'!X166+'EnC4_2018-20_MTE_ONF_MIGBio'!X166+'EnC5_2020_DEAL_Titè_IPA Desira'!X166+'Sol1_2018_DEAL_ONF_Lutte IC DSD'!X166+'Sol2_2019_DEAL_ONF_Lutte IC'!X166+'€8-xxxx(AAAA-AAAA)'!X166+'€9-xxxx(AAAA-AAAA)'!X166+'€10-xxxx(AAAA-AAAA)'!X166+'€11-xxxx(AAAA-AAAA)'!X166+'€12-xxxx(AAAA-AAAA)'!X166+'€13-xxxx(AAAA-AAAA)'!X166+'€14-xxxx(AAAA-AAAA)'!X166+'€15-xxxx(AAAA-AAAA)'!X166+'€16-xxxx(AAAA-AAAA)'!X166+'€17-xxxx(AAAA-AAAA)'!X166+'€18-xxxx(AAAA-AAAA)'!X166+'€19-xxxx(AAAA-AAAA)'!X166+'€20-xxxx(AAAA-AAAA)'!X166</f>
        <v>0</v>
      </c>
      <c r="AF166" s="628">
        <f>'EnC1_2017-22_DEAL_ONF_Animation'!Y166+'EnC2_2018-22_FEDER_ONF_Conserv'!Y166+'EnC3_2019-21_OFB-DEAL_ONF_Coli'!Y166+'EnC4_2018-20_MTE_ONF_MIGBio'!Y166+'EnC5_2020_DEAL_Titè_IPA Desira'!Y166+'Sol1_2018_DEAL_ONF_Lutte IC DSD'!Y166+'Sol2_2019_DEAL_ONF_Lutte IC'!Y166+'€8-xxxx(AAAA-AAAA)'!Y166+'€9-xxxx(AAAA-AAAA)'!Y166+'€10-xxxx(AAAA-AAAA)'!Y166+'€11-xxxx(AAAA-AAAA)'!Y166+'€12-xxxx(AAAA-AAAA)'!Y166+'€13-xxxx(AAAA-AAAA)'!Y166+'€14-xxxx(AAAA-AAAA)'!Y166+'€15-xxxx(AAAA-AAAA)'!Y166+'€16-xxxx(AAAA-AAAA)'!Y166+'€17-xxxx(AAAA-AAAA)'!Y166+'€18-xxxx(AAAA-AAAA)'!Y166+'€19-xxxx(AAAA-AAAA)'!Y166+'€20-xxxx(AAAA-AAAA)'!Y166</f>
        <v>0</v>
      </c>
      <c r="AG166" s="629">
        <f t="shared" si="129"/>
        <v>0</v>
      </c>
      <c r="AH166" s="630">
        <f t="shared" si="127"/>
        <v>0</v>
      </c>
      <c r="AI166" s="646">
        <f t="shared" si="127"/>
        <v>0</v>
      </c>
      <c r="AJ166" s="619">
        <f t="shared" si="127"/>
        <v>0</v>
      </c>
      <c r="AK166" s="619">
        <f t="shared" si="127"/>
        <v>0</v>
      </c>
      <c r="AL166" s="682">
        <f t="shared" si="127"/>
        <v>0</v>
      </c>
      <c r="AM166" s="632">
        <f t="shared" si="130"/>
        <v>0</v>
      </c>
      <c r="AN166" s="687">
        <f t="shared" si="128"/>
        <v>0</v>
      </c>
      <c r="AO166" s="646">
        <f t="shared" si="128"/>
        <v>0</v>
      </c>
      <c r="AP166" s="619">
        <f t="shared" si="128"/>
        <v>0</v>
      </c>
      <c r="AQ166" s="619">
        <f t="shared" si="128"/>
        <v>0</v>
      </c>
      <c r="AR166" s="624">
        <f t="shared" si="128"/>
        <v>0</v>
      </c>
      <c r="AS166" s="45"/>
      <c r="AT166" s="28"/>
      <c r="AU166" s="28"/>
    </row>
    <row r="167" spans="1:47" s="38" customFormat="1" ht="20" customHeight="1">
      <c r="A167" s="26"/>
      <c r="B167" s="1116"/>
      <c r="C167" s="1230"/>
      <c r="D167" s="1127" t="s">
        <v>60</v>
      </c>
      <c r="E167" s="1128" t="s">
        <v>93</v>
      </c>
      <c r="F167" s="1153">
        <v>1</v>
      </c>
      <c r="G167" s="496" t="s">
        <v>106</v>
      </c>
      <c r="H167" s="157">
        <v>0</v>
      </c>
      <c r="I167" s="63"/>
      <c r="J167" s="59"/>
      <c r="K167" s="169"/>
      <c r="L167" s="169"/>
      <c r="M167" s="499"/>
      <c r="N167" s="496" t="s">
        <v>106</v>
      </c>
      <c r="O167" s="206">
        <f>'EnC1_2017-22_DEAL_ONF_Animation'!H167+'EnC2_2018-22_FEDER_ONF_Conserv'!H167+'EnC3_2019-21_OFB-DEAL_ONF_Coli'!H167+'EnC4_2018-20_MTE_ONF_MIGBio'!H167+'EnC5_2020_DEAL_Titè_IPA Desira'!H167+'Sol1_2018_DEAL_ONF_Lutte IC DSD'!H167+'Sol2_2019_DEAL_ONF_Lutte IC'!H167+'€8-xxxx(AAAA-AAAA)'!H167+'€9-xxxx(AAAA-AAAA)'!H167+'€10-xxxx(AAAA-AAAA)'!H167+'€11-xxxx(AAAA-AAAA)'!H167+'€12-xxxx(AAAA-AAAA)'!H167+'€13-xxxx(AAAA-AAAA)'!H167+'€14-xxxx(AAAA-AAAA)'!H167+'€15-xxxx(AAAA-AAAA)'!H167+'€16-xxxx(AAAA-AAAA)'!H167+'€17-xxxx(AAAA-AAAA)'!H167+'€18-xxxx(AAAA-AAAA)'!H167+'€19-xxxx(AAAA-AAAA)'!H167+'€20-xxxx(AAAA-AAAA)'!H167</f>
        <v>0</v>
      </c>
      <c r="P167" s="233">
        <f>'EnC1_2017-22_DEAL_ONF_Animation'!I167+'EnC2_2018-22_FEDER_ONF_Conserv'!I167+'EnC3_2019-21_OFB-DEAL_ONF_Coli'!I167+'EnC4_2018-20_MTE_ONF_MIGBio'!I167+'EnC5_2020_DEAL_Titè_IPA Desira'!I167+'Sol1_2018_DEAL_ONF_Lutte IC DSD'!I167+'Sol2_2019_DEAL_ONF_Lutte IC'!I167+'€8-xxxx(AAAA-AAAA)'!I167+'€9-xxxx(AAAA-AAAA)'!I167+'€10-xxxx(AAAA-AAAA)'!I167+'€11-xxxx(AAAA-AAAA)'!I167+'€12-xxxx(AAAA-AAAA)'!I167+'€13-xxxx(AAAA-AAAA)'!I167+'€14-xxxx(AAAA-AAAA)'!I167+'€15-xxxx(AAAA-AAAA)'!I167+'€16-xxxx(AAAA-AAAA)'!I167+'€17-xxxx(AAAA-AAAA)'!I167+'€18-xxxx(AAAA-AAAA)'!I167+'€19-xxxx(AAAA-AAAA)'!I167+'€20-xxxx(AAAA-AAAA)'!I167</f>
        <v>0</v>
      </c>
      <c r="Q167" s="159">
        <f>'EnC1_2017-22_DEAL_ONF_Animation'!J167+'EnC2_2018-22_FEDER_ONF_Conserv'!J167+'EnC3_2019-21_OFB-DEAL_ONF_Coli'!J167+'EnC4_2018-20_MTE_ONF_MIGBio'!J167+'EnC5_2020_DEAL_Titè_IPA Desira'!J167+'Sol1_2018_DEAL_ONF_Lutte IC DSD'!J167+'Sol2_2019_DEAL_ONF_Lutte IC'!J167+'€8-xxxx(AAAA-AAAA)'!J167+'€9-xxxx(AAAA-AAAA)'!J167+'€10-xxxx(AAAA-AAAA)'!J167+'€11-xxxx(AAAA-AAAA)'!J167+'€12-xxxx(AAAA-AAAA)'!J167+'€13-xxxx(AAAA-AAAA)'!J167+'€14-xxxx(AAAA-AAAA)'!J167+'€15-xxxx(AAAA-AAAA)'!J167+'€16-xxxx(AAAA-AAAA)'!J167+'€17-xxxx(AAAA-AAAA)'!J167+'€18-xxxx(AAAA-AAAA)'!J167+'€19-xxxx(AAAA-AAAA)'!J167+'€20-xxxx(AAAA-AAAA)'!J167</f>
        <v>0</v>
      </c>
      <c r="R167" s="215">
        <f>'EnC1_2017-22_DEAL_ONF_Animation'!K167+'EnC2_2018-22_FEDER_ONF_Conserv'!K167+'EnC3_2019-21_OFB-DEAL_ONF_Coli'!K167+'EnC4_2018-20_MTE_ONF_MIGBio'!K167+'EnC5_2020_DEAL_Titè_IPA Desira'!K167+'Sol1_2018_DEAL_ONF_Lutte IC DSD'!K167+'Sol2_2019_DEAL_ONF_Lutte IC'!K167+'€8-xxxx(AAAA-AAAA)'!K167+'€9-xxxx(AAAA-AAAA)'!K167+'€10-xxxx(AAAA-AAAA)'!K167+'€11-xxxx(AAAA-AAAA)'!K167+'€12-xxxx(AAAA-AAAA)'!K167+'€13-xxxx(AAAA-AAAA)'!K167+'€14-xxxx(AAAA-AAAA)'!K167+'€15-xxxx(AAAA-AAAA)'!K167+'€16-xxxx(AAAA-AAAA)'!K167+'€17-xxxx(AAAA-AAAA)'!K167+'€18-xxxx(AAAA-AAAA)'!K167+'€19-xxxx(AAAA-AAAA)'!K167+'€20-xxxx(AAAA-AAAA)'!K167</f>
        <v>0</v>
      </c>
      <c r="S167" s="215">
        <f>'EnC1_2017-22_DEAL_ONF_Animation'!L167+'EnC2_2018-22_FEDER_ONF_Conserv'!L167+'EnC3_2019-21_OFB-DEAL_ONF_Coli'!L167+'EnC4_2018-20_MTE_ONF_MIGBio'!L167+'EnC5_2020_DEAL_Titè_IPA Desira'!L167+'Sol1_2018_DEAL_ONF_Lutte IC DSD'!L167+'Sol2_2019_DEAL_ONF_Lutte IC'!L167+'€8-xxxx(AAAA-AAAA)'!L167+'€9-xxxx(AAAA-AAAA)'!L167+'€10-xxxx(AAAA-AAAA)'!L167+'€11-xxxx(AAAA-AAAA)'!L167+'€12-xxxx(AAAA-AAAA)'!L167+'€13-xxxx(AAAA-AAAA)'!L167+'€14-xxxx(AAAA-AAAA)'!L167+'€15-xxxx(AAAA-AAAA)'!L167+'€16-xxxx(AAAA-AAAA)'!L167+'€17-xxxx(AAAA-AAAA)'!L167+'€18-xxxx(AAAA-AAAA)'!L167+'€19-xxxx(AAAA-AAAA)'!L167+'€20-xxxx(AAAA-AAAA)'!L167</f>
        <v>0</v>
      </c>
      <c r="T167" s="216">
        <f>'EnC1_2017-22_DEAL_ONF_Animation'!M167+'EnC2_2018-22_FEDER_ONF_Conserv'!M167+'EnC3_2019-21_OFB-DEAL_ONF_Coli'!M167+'EnC4_2018-20_MTE_ONF_MIGBio'!M167+'EnC5_2020_DEAL_Titè_IPA Desira'!M167+'Sol1_2018_DEAL_ONF_Lutte IC DSD'!M167+'Sol2_2019_DEAL_ONF_Lutte IC'!M167+'€8-xxxx(AAAA-AAAA)'!M167+'€9-xxxx(AAAA-AAAA)'!M167+'€10-xxxx(AAAA-AAAA)'!M167+'€11-xxxx(AAAA-AAAA)'!M167+'€12-xxxx(AAAA-AAAA)'!M167+'€13-xxxx(AAAA-AAAA)'!M167+'€14-xxxx(AAAA-AAAA)'!M167+'€15-xxxx(AAAA-AAAA)'!M167+'€16-xxxx(AAAA-AAAA)'!M167+'€17-xxxx(AAAA-AAAA)'!M167+'€18-xxxx(AAAA-AAAA)'!M167+'€19-xxxx(AAAA-AAAA)'!M167+'€20-xxxx(AAAA-AAAA)'!M167</f>
        <v>0</v>
      </c>
      <c r="U167" s="206">
        <f>'EnC1_2017-22_DEAL_ONF_Animation'!N167+'EnC2_2018-22_FEDER_ONF_Conserv'!N167+'EnC3_2019-21_OFB-DEAL_ONF_Coli'!N167+'EnC4_2018-20_MTE_ONF_MIGBio'!N167+'EnC5_2020_DEAL_Titè_IPA Desira'!N167+'Sol1_2018_DEAL_ONF_Lutte IC DSD'!N167+'Sol2_2019_DEAL_ONF_Lutte IC'!N167+'€8-xxxx(AAAA-AAAA)'!N167+'€9-xxxx(AAAA-AAAA)'!N167+'€10-xxxx(AAAA-AAAA)'!N167+'€11-xxxx(AAAA-AAAA)'!N167+'€12-xxxx(AAAA-AAAA)'!N167+'€13-xxxx(AAAA-AAAA)'!N167+'€14-xxxx(AAAA-AAAA)'!N167+'€15-xxxx(AAAA-AAAA)'!N167+'€16-xxxx(AAAA-AAAA)'!N167+'€17-xxxx(AAAA-AAAA)'!N167+'€18-xxxx(AAAA-AAAA)'!N167+'€19-xxxx(AAAA-AAAA)'!N167+'€20-xxxx(AAAA-AAAA)'!N167</f>
        <v>0</v>
      </c>
      <c r="V167" s="233">
        <f>'EnC1_2017-22_DEAL_ONF_Animation'!O167+'EnC2_2018-22_FEDER_ONF_Conserv'!O167+'EnC3_2019-21_OFB-DEAL_ONF_Coli'!O167+'EnC4_2018-20_MTE_ONF_MIGBio'!O167+'EnC5_2020_DEAL_Titè_IPA Desira'!O167+'Sol1_2018_DEAL_ONF_Lutte IC DSD'!O167+'Sol2_2019_DEAL_ONF_Lutte IC'!O167+'€8-xxxx(AAAA-AAAA)'!O167+'€9-xxxx(AAAA-AAAA)'!O167+'€10-xxxx(AAAA-AAAA)'!O167+'€11-xxxx(AAAA-AAAA)'!O167+'€12-xxxx(AAAA-AAAA)'!O167+'€13-xxxx(AAAA-AAAA)'!O167+'€14-xxxx(AAAA-AAAA)'!O167+'€15-xxxx(AAAA-AAAA)'!O167+'€16-xxxx(AAAA-AAAA)'!O167+'€17-xxxx(AAAA-AAAA)'!O167+'€18-xxxx(AAAA-AAAA)'!O167+'€19-xxxx(AAAA-AAAA)'!O167+'€20-xxxx(AAAA-AAAA)'!O167</f>
        <v>0</v>
      </c>
      <c r="W167" s="159">
        <f>'EnC1_2017-22_DEAL_ONF_Animation'!P167+'EnC2_2018-22_FEDER_ONF_Conserv'!P167+'EnC3_2019-21_OFB-DEAL_ONF_Coli'!P167+'EnC4_2018-20_MTE_ONF_MIGBio'!P167+'EnC5_2020_DEAL_Titè_IPA Desira'!P167+'Sol1_2018_DEAL_ONF_Lutte IC DSD'!P167+'Sol2_2019_DEAL_ONF_Lutte IC'!P167+'€8-xxxx(AAAA-AAAA)'!P167+'€9-xxxx(AAAA-AAAA)'!P167+'€10-xxxx(AAAA-AAAA)'!P167+'€11-xxxx(AAAA-AAAA)'!P167+'€12-xxxx(AAAA-AAAA)'!P167+'€13-xxxx(AAAA-AAAA)'!P167+'€14-xxxx(AAAA-AAAA)'!P167+'€15-xxxx(AAAA-AAAA)'!P167+'€16-xxxx(AAAA-AAAA)'!P167+'€17-xxxx(AAAA-AAAA)'!P167+'€18-xxxx(AAAA-AAAA)'!P167+'€19-xxxx(AAAA-AAAA)'!P167+'€20-xxxx(AAAA-AAAA)'!P167</f>
        <v>0</v>
      </c>
      <c r="X167" s="215">
        <f>'EnC1_2017-22_DEAL_ONF_Animation'!Q167+'EnC2_2018-22_FEDER_ONF_Conserv'!Q167+'EnC3_2019-21_OFB-DEAL_ONF_Coli'!Q167+'EnC4_2018-20_MTE_ONF_MIGBio'!Q167+'EnC5_2020_DEAL_Titè_IPA Desira'!Q167+'Sol1_2018_DEAL_ONF_Lutte IC DSD'!Q167+'Sol2_2019_DEAL_ONF_Lutte IC'!Q167+'€8-xxxx(AAAA-AAAA)'!Q167+'€9-xxxx(AAAA-AAAA)'!Q167+'€10-xxxx(AAAA-AAAA)'!Q167+'€11-xxxx(AAAA-AAAA)'!Q167+'€12-xxxx(AAAA-AAAA)'!Q167+'€13-xxxx(AAAA-AAAA)'!Q167+'€14-xxxx(AAAA-AAAA)'!Q167+'€15-xxxx(AAAA-AAAA)'!Q167+'€16-xxxx(AAAA-AAAA)'!Q167+'€17-xxxx(AAAA-AAAA)'!Q167+'€18-xxxx(AAAA-AAAA)'!Q167+'€19-xxxx(AAAA-AAAA)'!Q167+'€20-xxxx(AAAA-AAAA)'!Q167</f>
        <v>0</v>
      </c>
      <c r="Y167" s="215">
        <f>'EnC1_2017-22_DEAL_ONF_Animation'!R167+'EnC2_2018-22_FEDER_ONF_Conserv'!R167+'EnC3_2019-21_OFB-DEAL_ONF_Coli'!R167+'EnC4_2018-20_MTE_ONF_MIGBio'!R167+'EnC5_2020_DEAL_Titè_IPA Desira'!R167+'Sol1_2018_DEAL_ONF_Lutte IC DSD'!R167+'Sol2_2019_DEAL_ONF_Lutte IC'!R167+'€8-xxxx(AAAA-AAAA)'!R167+'€9-xxxx(AAAA-AAAA)'!R167+'€10-xxxx(AAAA-AAAA)'!R167+'€11-xxxx(AAAA-AAAA)'!R167+'€12-xxxx(AAAA-AAAA)'!R167+'€13-xxxx(AAAA-AAAA)'!R167+'€14-xxxx(AAAA-AAAA)'!R167+'€15-xxxx(AAAA-AAAA)'!R167+'€16-xxxx(AAAA-AAAA)'!R167+'€17-xxxx(AAAA-AAAA)'!R167+'€18-xxxx(AAAA-AAAA)'!R167+'€19-xxxx(AAAA-AAAA)'!R167+'€20-xxxx(AAAA-AAAA)'!R167</f>
        <v>0</v>
      </c>
      <c r="Z167" s="217">
        <f>'EnC1_2017-22_DEAL_ONF_Animation'!S167+'EnC2_2018-22_FEDER_ONF_Conserv'!S167+'EnC3_2019-21_OFB-DEAL_ONF_Coli'!S167+'EnC4_2018-20_MTE_ONF_MIGBio'!S167+'EnC5_2020_DEAL_Titè_IPA Desira'!S167+'Sol1_2018_DEAL_ONF_Lutte IC DSD'!S167+'Sol2_2019_DEAL_ONF_Lutte IC'!S167+'€8-xxxx(AAAA-AAAA)'!S167+'€9-xxxx(AAAA-AAAA)'!S167+'€10-xxxx(AAAA-AAAA)'!S167+'€11-xxxx(AAAA-AAAA)'!S167+'€12-xxxx(AAAA-AAAA)'!S167+'€13-xxxx(AAAA-AAAA)'!S167+'€14-xxxx(AAAA-AAAA)'!S167+'€15-xxxx(AAAA-AAAA)'!S167+'€16-xxxx(AAAA-AAAA)'!S167+'€17-xxxx(AAAA-AAAA)'!S167+'€18-xxxx(AAAA-AAAA)'!S167+'€19-xxxx(AAAA-AAAA)'!S167+'€20-xxxx(AAAA-AAAA)'!S167</f>
        <v>0</v>
      </c>
      <c r="AA167" s="609">
        <f>'EnC1_2017-22_DEAL_ONF_Animation'!T167+'EnC2_2018-22_FEDER_ONF_Conserv'!T167+'EnC3_2019-21_OFB-DEAL_ONF_Coli'!T167+'EnC4_2018-20_MTE_ONF_MIGBio'!T167+'EnC5_2020_DEAL_Titè_IPA Desira'!T167+'Sol1_2018_DEAL_ONF_Lutte IC DSD'!T167+'Sol2_2019_DEAL_ONF_Lutte IC'!T167+'€8-xxxx(AAAA-AAAA)'!T167+'€9-xxxx(AAAA-AAAA)'!T167+'€10-xxxx(AAAA-AAAA)'!T167+'€11-xxxx(AAAA-AAAA)'!T167+'€12-xxxx(AAAA-AAAA)'!T167+'€13-xxxx(AAAA-AAAA)'!T167+'€14-xxxx(AAAA-AAAA)'!T167+'€15-xxxx(AAAA-AAAA)'!T167+'€16-xxxx(AAAA-AAAA)'!T167+'€17-xxxx(AAAA-AAAA)'!T167+'€18-xxxx(AAAA-AAAA)'!T167+'€19-xxxx(AAAA-AAAA)'!T167+'€20-xxxx(AAAA-AAAA)'!T167</f>
        <v>0</v>
      </c>
      <c r="AB167" s="689">
        <f>'EnC1_2017-22_DEAL_ONF_Animation'!U167+'EnC2_2018-22_FEDER_ONF_Conserv'!U167+'EnC3_2019-21_OFB-DEAL_ONF_Coli'!U167+'EnC4_2018-20_MTE_ONF_MIGBio'!U167+'EnC5_2020_DEAL_Titè_IPA Desira'!U167+'Sol1_2018_DEAL_ONF_Lutte IC DSD'!U167+'Sol2_2019_DEAL_ONF_Lutte IC'!U167+'€8-xxxx(AAAA-AAAA)'!U167+'€9-xxxx(AAAA-AAAA)'!U167+'€10-xxxx(AAAA-AAAA)'!U167+'€11-xxxx(AAAA-AAAA)'!U167+'€12-xxxx(AAAA-AAAA)'!U167+'€13-xxxx(AAAA-AAAA)'!U167+'€14-xxxx(AAAA-AAAA)'!U167+'€15-xxxx(AAAA-AAAA)'!U167+'€16-xxxx(AAAA-AAAA)'!U167+'€17-xxxx(AAAA-AAAA)'!U167+'€18-xxxx(AAAA-AAAA)'!U167+'€19-xxxx(AAAA-AAAA)'!U167+'€20-xxxx(AAAA-AAAA)'!U167</f>
        <v>0</v>
      </c>
      <c r="AC167" s="611">
        <f>'EnC1_2017-22_DEAL_ONF_Animation'!V167+'EnC2_2018-22_FEDER_ONF_Conserv'!V167+'EnC3_2019-21_OFB-DEAL_ONF_Coli'!V167+'EnC4_2018-20_MTE_ONF_MIGBio'!V167+'EnC5_2020_DEAL_Titè_IPA Desira'!V167+'Sol1_2018_DEAL_ONF_Lutte IC DSD'!V167+'Sol2_2019_DEAL_ONF_Lutte IC'!V167+'€8-xxxx(AAAA-AAAA)'!V167+'€9-xxxx(AAAA-AAAA)'!V167+'€10-xxxx(AAAA-AAAA)'!V167+'€11-xxxx(AAAA-AAAA)'!V167+'€12-xxxx(AAAA-AAAA)'!V167+'€13-xxxx(AAAA-AAAA)'!V167+'€14-xxxx(AAAA-AAAA)'!V167+'€15-xxxx(AAAA-AAAA)'!V167+'€16-xxxx(AAAA-AAAA)'!V167+'€17-xxxx(AAAA-AAAA)'!V167+'€18-xxxx(AAAA-AAAA)'!V167+'€19-xxxx(AAAA-AAAA)'!V167+'€20-xxxx(AAAA-AAAA)'!V167</f>
        <v>0</v>
      </c>
      <c r="AD167" s="634">
        <f>'EnC1_2017-22_DEAL_ONF_Animation'!W167+'EnC2_2018-22_FEDER_ONF_Conserv'!W167+'EnC3_2019-21_OFB-DEAL_ONF_Coli'!W167+'EnC4_2018-20_MTE_ONF_MIGBio'!W167+'EnC5_2020_DEAL_Titè_IPA Desira'!W167+'Sol1_2018_DEAL_ONF_Lutte IC DSD'!W167+'Sol2_2019_DEAL_ONF_Lutte IC'!W167+'€8-xxxx(AAAA-AAAA)'!W167+'€9-xxxx(AAAA-AAAA)'!W167+'€10-xxxx(AAAA-AAAA)'!W167+'€11-xxxx(AAAA-AAAA)'!W167+'€12-xxxx(AAAA-AAAA)'!W167+'€13-xxxx(AAAA-AAAA)'!W167+'€14-xxxx(AAAA-AAAA)'!W167+'€15-xxxx(AAAA-AAAA)'!W167+'€16-xxxx(AAAA-AAAA)'!W167+'€17-xxxx(AAAA-AAAA)'!W167+'€18-xxxx(AAAA-AAAA)'!W167+'€19-xxxx(AAAA-AAAA)'!W167+'€20-xxxx(AAAA-AAAA)'!W167</f>
        <v>0</v>
      </c>
      <c r="AE167" s="634">
        <f>'EnC1_2017-22_DEAL_ONF_Animation'!X167+'EnC2_2018-22_FEDER_ONF_Conserv'!X167+'EnC3_2019-21_OFB-DEAL_ONF_Coli'!X167+'EnC4_2018-20_MTE_ONF_MIGBio'!X167+'EnC5_2020_DEAL_Titè_IPA Desira'!X167+'Sol1_2018_DEAL_ONF_Lutte IC DSD'!X167+'Sol2_2019_DEAL_ONF_Lutte IC'!X167+'€8-xxxx(AAAA-AAAA)'!X167+'€9-xxxx(AAAA-AAAA)'!X167+'€10-xxxx(AAAA-AAAA)'!X167+'€11-xxxx(AAAA-AAAA)'!X167+'€12-xxxx(AAAA-AAAA)'!X167+'€13-xxxx(AAAA-AAAA)'!X167+'€14-xxxx(AAAA-AAAA)'!X167+'€15-xxxx(AAAA-AAAA)'!X167+'€16-xxxx(AAAA-AAAA)'!X167+'€17-xxxx(AAAA-AAAA)'!X167+'€18-xxxx(AAAA-AAAA)'!X167+'€19-xxxx(AAAA-AAAA)'!X167+'€20-xxxx(AAAA-AAAA)'!X167</f>
        <v>0</v>
      </c>
      <c r="AF167" s="635">
        <f>'EnC1_2017-22_DEAL_ONF_Animation'!Y167+'EnC2_2018-22_FEDER_ONF_Conserv'!Y167+'EnC3_2019-21_OFB-DEAL_ONF_Coli'!Y167+'EnC4_2018-20_MTE_ONF_MIGBio'!Y167+'EnC5_2020_DEAL_Titè_IPA Desira'!Y167+'Sol1_2018_DEAL_ONF_Lutte IC DSD'!Y167+'Sol2_2019_DEAL_ONF_Lutte IC'!Y167+'€8-xxxx(AAAA-AAAA)'!Y167+'€9-xxxx(AAAA-AAAA)'!Y167+'€10-xxxx(AAAA-AAAA)'!Y167+'€11-xxxx(AAAA-AAAA)'!Y167+'€12-xxxx(AAAA-AAAA)'!Y167+'€13-xxxx(AAAA-AAAA)'!Y167+'€14-xxxx(AAAA-AAAA)'!Y167+'€15-xxxx(AAAA-AAAA)'!Y167+'€16-xxxx(AAAA-AAAA)'!Y167+'€17-xxxx(AAAA-AAAA)'!Y167+'€18-xxxx(AAAA-AAAA)'!Y167+'€19-xxxx(AAAA-AAAA)'!Y167+'€20-xxxx(AAAA-AAAA)'!Y167</f>
        <v>0</v>
      </c>
      <c r="AG167" s="613">
        <f t="shared" si="129"/>
        <v>0</v>
      </c>
      <c r="AH167" s="689">
        <f t="shared" si="127"/>
        <v>0</v>
      </c>
      <c r="AI167" s="611">
        <f t="shared" si="127"/>
        <v>0</v>
      </c>
      <c r="AJ167" s="636">
        <f t="shared" si="127"/>
        <v>0</v>
      </c>
      <c r="AK167" s="636">
        <f t="shared" si="127"/>
        <v>0</v>
      </c>
      <c r="AL167" s="637">
        <f t="shared" si="127"/>
        <v>0</v>
      </c>
      <c r="AM167" s="615">
        <f t="shared" si="130"/>
        <v>0</v>
      </c>
      <c r="AN167" s="690">
        <f t="shared" si="128"/>
        <v>0</v>
      </c>
      <c r="AO167" s="611">
        <f t="shared" si="128"/>
        <v>0</v>
      </c>
      <c r="AP167" s="636">
        <f t="shared" si="128"/>
        <v>0</v>
      </c>
      <c r="AQ167" s="636">
        <f t="shared" si="128"/>
        <v>0</v>
      </c>
      <c r="AR167" s="638">
        <f t="shared" si="128"/>
        <v>0</v>
      </c>
      <c r="AS167" s="47"/>
      <c r="AT167" s="28"/>
      <c r="AU167" s="28"/>
    </row>
    <row r="168" spans="1:47" s="38" customFormat="1" ht="14">
      <c r="A168" s="26"/>
      <c r="B168" s="1116"/>
      <c r="C168" s="1230"/>
      <c r="D168" s="1119"/>
      <c r="E168" s="1122"/>
      <c r="F168" s="1153"/>
      <c r="G168" s="497" t="s">
        <v>108</v>
      </c>
      <c r="H168" s="161"/>
      <c r="I168" s="62"/>
      <c r="J168" s="60"/>
      <c r="K168" s="170"/>
      <c r="L168" s="170"/>
      <c r="M168" s="500"/>
      <c r="N168" s="497" t="s">
        <v>108</v>
      </c>
      <c r="O168" s="209">
        <f>'EnC1_2017-22_DEAL_ONF_Animation'!H168+'EnC2_2018-22_FEDER_ONF_Conserv'!H168+'EnC3_2019-21_OFB-DEAL_ONF_Coli'!H168+'EnC4_2018-20_MTE_ONF_MIGBio'!H168+'EnC5_2020_DEAL_Titè_IPA Desira'!H168+'Sol1_2018_DEAL_ONF_Lutte IC DSD'!H168+'Sol2_2019_DEAL_ONF_Lutte IC'!H168+'€8-xxxx(AAAA-AAAA)'!H168+'€9-xxxx(AAAA-AAAA)'!H168+'€10-xxxx(AAAA-AAAA)'!H168+'€11-xxxx(AAAA-AAAA)'!H168+'€12-xxxx(AAAA-AAAA)'!H168+'€13-xxxx(AAAA-AAAA)'!H168+'€14-xxxx(AAAA-AAAA)'!H168+'€15-xxxx(AAAA-AAAA)'!H168+'€16-xxxx(AAAA-AAAA)'!H168+'€17-xxxx(AAAA-AAAA)'!H168+'€18-xxxx(AAAA-AAAA)'!H168+'€19-xxxx(AAAA-AAAA)'!H168+'€20-xxxx(AAAA-AAAA)'!H168</f>
        <v>0</v>
      </c>
      <c r="P168" s="234">
        <f>'EnC1_2017-22_DEAL_ONF_Animation'!I168+'EnC2_2018-22_FEDER_ONF_Conserv'!I168+'EnC3_2019-21_OFB-DEAL_ONF_Coli'!I168+'EnC4_2018-20_MTE_ONF_MIGBio'!I168+'EnC5_2020_DEAL_Titè_IPA Desira'!I168+'Sol1_2018_DEAL_ONF_Lutte IC DSD'!I168+'Sol2_2019_DEAL_ONF_Lutte IC'!I168+'€8-xxxx(AAAA-AAAA)'!I168+'€9-xxxx(AAAA-AAAA)'!I168+'€10-xxxx(AAAA-AAAA)'!I168+'€11-xxxx(AAAA-AAAA)'!I168+'€12-xxxx(AAAA-AAAA)'!I168+'€13-xxxx(AAAA-AAAA)'!I168+'€14-xxxx(AAAA-AAAA)'!I168+'€15-xxxx(AAAA-AAAA)'!I168+'€16-xxxx(AAAA-AAAA)'!I168+'€17-xxxx(AAAA-AAAA)'!I168+'€18-xxxx(AAAA-AAAA)'!I168+'€19-xxxx(AAAA-AAAA)'!I168+'€20-xxxx(AAAA-AAAA)'!I168</f>
        <v>0</v>
      </c>
      <c r="Q168" s="163">
        <f>'EnC1_2017-22_DEAL_ONF_Animation'!J168+'EnC2_2018-22_FEDER_ONF_Conserv'!J168+'EnC3_2019-21_OFB-DEAL_ONF_Coli'!J168+'EnC4_2018-20_MTE_ONF_MIGBio'!J168+'EnC5_2020_DEAL_Titè_IPA Desira'!J168+'Sol1_2018_DEAL_ONF_Lutte IC DSD'!J168+'Sol2_2019_DEAL_ONF_Lutte IC'!J168+'€8-xxxx(AAAA-AAAA)'!J168+'€9-xxxx(AAAA-AAAA)'!J168+'€10-xxxx(AAAA-AAAA)'!J168+'€11-xxxx(AAAA-AAAA)'!J168+'€12-xxxx(AAAA-AAAA)'!J168+'€13-xxxx(AAAA-AAAA)'!J168+'€14-xxxx(AAAA-AAAA)'!J168+'€15-xxxx(AAAA-AAAA)'!J168+'€16-xxxx(AAAA-AAAA)'!J168+'€17-xxxx(AAAA-AAAA)'!J168+'€18-xxxx(AAAA-AAAA)'!J168+'€19-xxxx(AAAA-AAAA)'!J168+'€20-xxxx(AAAA-AAAA)'!J168</f>
        <v>0</v>
      </c>
      <c r="R168" s="218">
        <f>'EnC1_2017-22_DEAL_ONF_Animation'!K168+'EnC2_2018-22_FEDER_ONF_Conserv'!K168+'EnC3_2019-21_OFB-DEAL_ONF_Coli'!K168+'EnC4_2018-20_MTE_ONF_MIGBio'!K168+'EnC5_2020_DEAL_Titè_IPA Desira'!K168+'Sol1_2018_DEAL_ONF_Lutte IC DSD'!K168+'Sol2_2019_DEAL_ONF_Lutte IC'!K168+'€8-xxxx(AAAA-AAAA)'!K168+'€9-xxxx(AAAA-AAAA)'!K168+'€10-xxxx(AAAA-AAAA)'!K168+'€11-xxxx(AAAA-AAAA)'!K168+'€12-xxxx(AAAA-AAAA)'!K168+'€13-xxxx(AAAA-AAAA)'!K168+'€14-xxxx(AAAA-AAAA)'!K168+'€15-xxxx(AAAA-AAAA)'!K168+'€16-xxxx(AAAA-AAAA)'!K168+'€17-xxxx(AAAA-AAAA)'!K168+'€18-xxxx(AAAA-AAAA)'!K168+'€19-xxxx(AAAA-AAAA)'!K168+'€20-xxxx(AAAA-AAAA)'!K168</f>
        <v>0</v>
      </c>
      <c r="S168" s="218">
        <f>'EnC1_2017-22_DEAL_ONF_Animation'!L168+'EnC2_2018-22_FEDER_ONF_Conserv'!L168+'EnC3_2019-21_OFB-DEAL_ONF_Coli'!L168+'EnC4_2018-20_MTE_ONF_MIGBio'!L168+'EnC5_2020_DEAL_Titè_IPA Desira'!L168+'Sol1_2018_DEAL_ONF_Lutte IC DSD'!L168+'Sol2_2019_DEAL_ONF_Lutte IC'!L168+'€8-xxxx(AAAA-AAAA)'!L168+'€9-xxxx(AAAA-AAAA)'!L168+'€10-xxxx(AAAA-AAAA)'!L168+'€11-xxxx(AAAA-AAAA)'!L168+'€12-xxxx(AAAA-AAAA)'!L168+'€13-xxxx(AAAA-AAAA)'!L168+'€14-xxxx(AAAA-AAAA)'!L168+'€15-xxxx(AAAA-AAAA)'!L168+'€16-xxxx(AAAA-AAAA)'!L168+'€17-xxxx(AAAA-AAAA)'!L168+'€18-xxxx(AAAA-AAAA)'!L168+'€19-xxxx(AAAA-AAAA)'!L168+'€20-xxxx(AAAA-AAAA)'!L168</f>
        <v>0</v>
      </c>
      <c r="T168" s="219">
        <f>'EnC1_2017-22_DEAL_ONF_Animation'!M168+'EnC2_2018-22_FEDER_ONF_Conserv'!M168+'EnC3_2019-21_OFB-DEAL_ONF_Coli'!M168+'EnC4_2018-20_MTE_ONF_MIGBio'!M168+'EnC5_2020_DEAL_Titè_IPA Desira'!M168+'Sol1_2018_DEAL_ONF_Lutte IC DSD'!M168+'Sol2_2019_DEAL_ONF_Lutte IC'!M168+'€8-xxxx(AAAA-AAAA)'!M168+'€9-xxxx(AAAA-AAAA)'!M168+'€10-xxxx(AAAA-AAAA)'!M168+'€11-xxxx(AAAA-AAAA)'!M168+'€12-xxxx(AAAA-AAAA)'!M168+'€13-xxxx(AAAA-AAAA)'!M168+'€14-xxxx(AAAA-AAAA)'!M168+'€15-xxxx(AAAA-AAAA)'!M168+'€16-xxxx(AAAA-AAAA)'!M168+'€17-xxxx(AAAA-AAAA)'!M168+'€18-xxxx(AAAA-AAAA)'!M168+'€19-xxxx(AAAA-AAAA)'!M168+'€20-xxxx(AAAA-AAAA)'!M168</f>
        <v>0</v>
      </c>
      <c r="U168" s="209">
        <f>'EnC1_2017-22_DEAL_ONF_Animation'!N168+'EnC2_2018-22_FEDER_ONF_Conserv'!N168+'EnC3_2019-21_OFB-DEAL_ONF_Coli'!N168+'EnC4_2018-20_MTE_ONF_MIGBio'!N168+'EnC5_2020_DEAL_Titè_IPA Desira'!N168+'Sol1_2018_DEAL_ONF_Lutte IC DSD'!N168+'Sol2_2019_DEAL_ONF_Lutte IC'!N168+'€8-xxxx(AAAA-AAAA)'!N168+'€9-xxxx(AAAA-AAAA)'!N168+'€10-xxxx(AAAA-AAAA)'!N168+'€11-xxxx(AAAA-AAAA)'!N168+'€12-xxxx(AAAA-AAAA)'!N168+'€13-xxxx(AAAA-AAAA)'!N168+'€14-xxxx(AAAA-AAAA)'!N168+'€15-xxxx(AAAA-AAAA)'!N168+'€16-xxxx(AAAA-AAAA)'!N168+'€17-xxxx(AAAA-AAAA)'!N168+'€18-xxxx(AAAA-AAAA)'!N168+'€19-xxxx(AAAA-AAAA)'!N168+'€20-xxxx(AAAA-AAAA)'!N168</f>
        <v>0</v>
      </c>
      <c r="V168" s="234">
        <f>'EnC1_2017-22_DEAL_ONF_Animation'!O168+'EnC2_2018-22_FEDER_ONF_Conserv'!O168+'EnC3_2019-21_OFB-DEAL_ONF_Coli'!O168+'EnC4_2018-20_MTE_ONF_MIGBio'!O168+'EnC5_2020_DEAL_Titè_IPA Desira'!O168+'Sol1_2018_DEAL_ONF_Lutte IC DSD'!O168+'Sol2_2019_DEAL_ONF_Lutte IC'!O168+'€8-xxxx(AAAA-AAAA)'!O168+'€9-xxxx(AAAA-AAAA)'!O168+'€10-xxxx(AAAA-AAAA)'!O168+'€11-xxxx(AAAA-AAAA)'!O168+'€12-xxxx(AAAA-AAAA)'!O168+'€13-xxxx(AAAA-AAAA)'!O168+'€14-xxxx(AAAA-AAAA)'!O168+'€15-xxxx(AAAA-AAAA)'!O168+'€16-xxxx(AAAA-AAAA)'!O168+'€17-xxxx(AAAA-AAAA)'!O168+'€18-xxxx(AAAA-AAAA)'!O168+'€19-xxxx(AAAA-AAAA)'!O168+'€20-xxxx(AAAA-AAAA)'!O168</f>
        <v>0</v>
      </c>
      <c r="W168" s="163">
        <f>'EnC1_2017-22_DEAL_ONF_Animation'!P168+'EnC2_2018-22_FEDER_ONF_Conserv'!P168+'EnC3_2019-21_OFB-DEAL_ONF_Coli'!P168+'EnC4_2018-20_MTE_ONF_MIGBio'!P168+'EnC5_2020_DEAL_Titè_IPA Desira'!P168+'Sol1_2018_DEAL_ONF_Lutte IC DSD'!P168+'Sol2_2019_DEAL_ONF_Lutte IC'!P168+'€8-xxxx(AAAA-AAAA)'!P168+'€9-xxxx(AAAA-AAAA)'!P168+'€10-xxxx(AAAA-AAAA)'!P168+'€11-xxxx(AAAA-AAAA)'!P168+'€12-xxxx(AAAA-AAAA)'!P168+'€13-xxxx(AAAA-AAAA)'!P168+'€14-xxxx(AAAA-AAAA)'!P168+'€15-xxxx(AAAA-AAAA)'!P168+'€16-xxxx(AAAA-AAAA)'!P168+'€17-xxxx(AAAA-AAAA)'!P168+'€18-xxxx(AAAA-AAAA)'!P168+'€19-xxxx(AAAA-AAAA)'!P168+'€20-xxxx(AAAA-AAAA)'!P168</f>
        <v>0</v>
      </c>
      <c r="X168" s="218">
        <f>'EnC1_2017-22_DEAL_ONF_Animation'!Q168+'EnC2_2018-22_FEDER_ONF_Conserv'!Q168+'EnC3_2019-21_OFB-DEAL_ONF_Coli'!Q168+'EnC4_2018-20_MTE_ONF_MIGBio'!Q168+'EnC5_2020_DEAL_Titè_IPA Desira'!Q168+'Sol1_2018_DEAL_ONF_Lutte IC DSD'!Q168+'Sol2_2019_DEAL_ONF_Lutte IC'!Q168+'€8-xxxx(AAAA-AAAA)'!Q168+'€9-xxxx(AAAA-AAAA)'!Q168+'€10-xxxx(AAAA-AAAA)'!Q168+'€11-xxxx(AAAA-AAAA)'!Q168+'€12-xxxx(AAAA-AAAA)'!Q168+'€13-xxxx(AAAA-AAAA)'!Q168+'€14-xxxx(AAAA-AAAA)'!Q168+'€15-xxxx(AAAA-AAAA)'!Q168+'€16-xxxx(AAAA-AAAA)'!Q168+'€17-xxxx(AAAA-AAAA)'!Q168+'€18-xxxx(AAAA-AAAA)'!Q168+'€19-xxxx(AAAA-AAAA)'!Q168+'€20-xxxx(AAAA-AAAA)'!Q168</f>
        <v>0</v>
      </c>
      <c r="Y168" s="218">
        <f>'EnC1_2017-22_DEAL_ONF_Animation'!R168+'EnC2_2018-22_FEDER_ONF_Conserv'!R168+'EnC3_2019-21_OFB-DEAL_ONF_Coli'!R168+'EnC4_2018-20_MTE_ONF_MIGBio'!R168+'EnC5_2020_DEAL_Titè_IPA Desira'!R168+'Sol1_2018_DEAL_ONF_Lutte IC DSD'!R168+'Sol2_2019_DEAL_ONF_Lutte IC'!R168+'€8-xxxx(AAAA-AAAA)'!R168+'€9-xxxx(AAAA-AAAA)'!R168+'€10-xxxx(AAAA-AAAA)'!R168+'€11-xxxx(AAAA-AAAA)'!R168+'€12-xxxx(AAAA-AAAA)'!R168+'€13-xxxx(AAAA-AAAA)'!R168+'€14-xxxx(AAAA-AAAA)'!R168+'€15-xxxx(AAAA-AAAA)'!R168+'€16-xxxx(AAAA-AAAA)'!R168+'€17-xxxx(AAAA-AAAA)'!R168+'€18-xxxx(AAAA-AAAA)'!R168+'€19-xxxx(AAAA-AAAA)'!R168+'€20-xxxx(AAAA-AAAA)'!R168</f>
        <v>0</v>
      </c>
      <c r="Z168" s="220">
        <f>'EnC1_2017-22_DEAL_ONF_Animation'!S168+'EnC2_2018-22_FEDER_ONF_Conserv'!S168+'EnC3_2019-21_OFB-DEAL_ONF_Coli'!S168+'EnC4_2018-20_MTE_ONF_MIGBio'!S168+'EnC5_2020_DEAL_Titè_IPA Desira'!S168+'Sol1_2018_DEAL_ONF_Lutte IC DSD'!S168+'Sol2_2019_DEAL_ONF_Lutte IC'!S168+'€8-xxxx(AAAA-AAAA)'!S168+'€9-xxxx(AAAA-AAAA)'!S168+'€10-xxxx(AAAA-AAAA)'!S168+'€11-xxxx(AAAA-AAAA)'!S168+'€12-xxxx(AAAA-AAAA)'!S168+'€13-xxxx(AAAA-AAAA)'!S168+'€14-xxxx(AAAA-AAAA)'!S168+'€15-xxxx(AAAA-AAAA)'!S168+'€16-xxxx(AAAA-AAAA)'!S168+'€17-xxxx(AAAA-AAAA)'!S168+'€18-xxxx(AAAA-AAAA)'!S168+'€19-xxxx(AAAA-AAAA)'!S168+'€20-xxxx(AAAA-AAAA)'!S168</f>
        <v>0</v>
      </c>
      <c r="AA168" s="617">
        <f>'EnC1_2017-22_DEAL_ONF_Animation'!T168+'EnC2_2018-22_FEDER_ONF_Conserv'!T168+'EnC3_2019-21_OFB-DEAL_ONF_Coli'!T168+'EnC4_2018-20_MTE_ONF_MIGBio'!T168+'EnC5_2020_DEAL_Titè_IPA Desira'!T168+'Sol1_2018_DEAL_ONF_Lutte IC DSD'!T168+'Sol2_2019_DEAL_ONF_Lutte IC'!T168+'€8-xxxx(AAAA-AAAA)'!T168+'€9-xxxx(AAAA-AAAA)'!T168+'€10-xxxx(AAAA-AAAA)'!T168+'€11-xxxx(AAAA-AAAA)'!T168+'€12-xxxx(AAAA-AAAA)'!T168+'€13-xxxx(AAAA-AAAA)'!T168+'€14-xxxx(AAAA-AAAA)'!T168+'€15-xxxx(AAAA-AAAA)'!T168+'€16-xxxx(AAAA-AAAA)'!T168+'€17-xxxx(AAAA-AAAA)'!T168+'€18-xxxx(AAAA-AAAA)'!T168+'€19-xxxx(AAAA-AAAA)'!T168+'€20-xxxx(AAAA-AAAA)'!T168</f>
        <v>0</v>
      </c>
      <c r="AB168" s="691">
        <f>'EnC1_2017-22_DEAL_ONF_Animation'!U168+'EnC2_2018-22_FEDER_ONF_Conserv'!U168+'EnC3_2019-21_OFB-DEAL_ONF_Coli'!U168+'EnC4_2018-20_MTE_ONF_MIGBio'!U168+'EnC5_2020_DEAL_Titè_IPA Desira'!U168+'Sol1_2018_DEAL_ONF_Lutte IC DSD'!U168+'Sol2_2019_DEAL_ONF_Lutte IC'!U168+'€8-xxxx(AAAA-AAAA)'!U168+'€9-xxxx(AAAA-AAAA)'!U168+'€10-xxxx(AAAA-AAAA)'!U168+'€11-xxxx(AAAA-AAAA)'!U168+'€12-xxxx(AAAA-AAAA)'!U168+'€13-xxxx(AAAA-AAAA)'!U168+'€14-xxxx(AAAA-AAAA)'!U168+'€15-xxxx(AAAA-AAAA)'!U168+'€16-xxxx(AAAA-AAAA)'!U168+'€17-xxxx(AAAA-AAAA)'!U168+'€18-xxxx(AAAA-AAAA)'!U168+'€19-xxxx(AAAA-AAAA)'!U168+'€20-xxxx(AAAA-AAAA)'!U168</f>
        <v>0</v>
      </c>
      <c r="AC168" s="619">
        <f>'EnC1_2017-22_DEAL_ONF_Animation'!V168+'EnC2_2018-22_FEDER_ONF_Conserv'!V168+'EnC3_2019-21_OFB-DEAL_ONF_Coli'!V168+'EnC4_2018-20_MTE_ONF_MIGBio'!V168+'EnC5_2020_DEAL_Titè_IPA Desira'!V168+'Sol1_2018_DEAL_ONF_Lutte IC DSD'!V168+'Sol2_2019_DEAL_ONF_Lutte IC'!V168+'€8-xxxx(AAAA-AAAA)'!V168+'€9-xxxx(AAAA-AAAA)'!V168+'€10-xxxx(AAAA-AAAA)'!V168+'€11-xxxx(AAAA-AAAA)'!V168+'€12-xxxx(AAAA-AAAA)'!V168+'€13-xxxx(AAAA-AAAA)'!V168+'€14-xxxx(AAAA-AAAA)'!V168+'€15-xxxx(AAAA-AAAA)'!V168+'€16-xxxx(AAAA-AAAA)'!V168+'€17-xxxx(AAAA-AAAA)'!V168+'€18-xxxx(AAAA-AAAA)'!V168+'€19-xxxx(AAAA-AAAA)'!V168+'€20-xxxx(AAAA-AAAA)'!V168</f>
        <v>0</v>
      </c>
      <c r="AD168" s="639">
        <f>'EnC1_2017-22_DEAL_ONF_Animation'!W168+'EnC2_2018-22_FEDER_ONF_Conserv'!W168+'EnC3_2019-21_OFB-DEAL_ONF_Coli'!W168+'EnC4_2018-20_MTE_ONF_MIGBio'!W168+'EnC5_2020_DEAL_Titè_IPA Desira'!W168+'Sol1_2018_DEAL_ONF_Lutte IC DSD'!W168+'Sol2_2019_DEAL_ONF_Lutte IC'!W168+'€8-xxxx(AAAA-AAAA)'!W168+'€9-xxxx(AAAA-AAAA)'!W168+'€10-xxxx(AAAA-AAAA)'!W168+'€11-xxxx(AAAA-AAAA)'!W168+'€12-xxxx(AAAA-AAAA)'!W168+'€13-xxxx(AAAA-AAAA)'!W168+'€14-xxxx(AAAA-AAAA)'!W168+'€15-xxxx(AAAA-AAAA)'!W168+'€16-xxxx(AAAA-AAAA)'!W168+'€17-xxxx(AAAA-AAAA)'!W168+'€18-xxxx(AAAA-AAAA)'!W168+'€19-xxxx(AAAA-AAAA)'!W168+'€20-xxxx(AAAA-AAAA)'!W168</f>
        <v>0</v>
      </c>
      <c r="AE168" s="639">
        <f>'EnC1_2017-22_DEAL_ONF_Animation'!X168+'EnC2_2018-22_FEDER_ONF_Conserv'!X168+'EnC3_2019-21_OFB-DEAL_ONF_Coli'!X168+'EnC4_2018-20_MTE_ONF_MIGBio'!X168+'EnC5_2020_DEAL_Titè_IPA Desira'!X168+'Sol1_2018_DEAL_ONF_Lutte IC DSD'!X168+'Sol2_2019_DEAL_ONF_Lutte IC'!X168+'€8-xxxx(AAAA-AAAA)'!X168+'€9-xxxx(AAAA-AAAA)'!X168+'€10-xxxx(AAAA-AAAA)'!X168+'€11-xxxx(AAAA-AAAA)'!X168+'€12-xxxx(AAAA-AAAA)'!X168+'€13-xxxx(AAAA-AAAA)'!X168+'€14-xxxx(AAAA-AAAA)'!X168+'€15-xxxx(AAAA-AAAA)'!X168+'€16-xxxx(AAAA-AAAA)'!X168+'€17-xxxx(AAAA-AAAA)'!X168+'€18-xxxx(AAAA-AAAA)'!X168+'€19-xxxx(AAAA-AAAA)'!X168+'€20-xxxx(AAAA-AAAA)'!X168</f>
        <v>0</v>
      </c>
      <c r="AF168" s="640">
        <f>'EnC1_2017-22_DEAL_ONF_Animation'!Y168+'EnC2_2018-22_FEDER_ONF_Conserv'!Y168+'EnC3_2019-21_OFB-DEAL_ONF_Coli'!Y168+'EnC4_2018-20_MTE_ONF_MIGBio'!Y168+'EnC5_2020_DEAL_Titè_IPA Desira'!Y168+'Sol1_2018_DEAL_ONF_Lutte IC DSD'!Y168+'Sol2_2019_DEAL_ONF_Lutte IC'!Y168+'€8-xxxx(AAAA-AAAA)'!Y168+'€9-xxxx(AAAA-AAAA)'!Y168+'€10-xxxx(AAAA-AAAA)'!Y168+'€11-xxxx(AAAA-AAAA)'!Y168+'€12-xxxx(AAAA-AAAA)'!Y168+'€13-xxxx(AAAA-AAAA)'!Y168+'€14-xxxx(AAAA-AAAA)'!Y168+'€15-xxxx(AAAA-AAAA)'!Y168+'€16-xxxx(AAAA-AAAA)'!Y168+'€17-xxxx(AAAA-AAAA)'!Y168+'€18-xxxx(AAAA-AAAA)'!Y168+'€19-xxxx(AAAA-AAAA)'!Y168+'€20-xxxx(AAAA-AAAA)'!Y168</f>
        <v>0</v>
      </c>
      <c r="AG168" s="621">
        <f t="shared" si="129"/>
        <v>0</v>
      </c>
      <c r="AH168" s="691">
        <f t="shared" si="127"/>
        <v>0</v>
      </c>
      <c r="AI168" s="619">
        <f t="shared" si="127"/>
        <v>0</v>
      </c>
      <c r="AJ168" s="641">
        <f t="shared" si="127"/>
        <v>0</v>
      </c>
      <c r="AK168" s="641">
        <f t="shared" si="127"/>
        <v>0</v>
      </c>
      <c r="AL168" s="642">
        <f t="shared" si="127"/>
        <v>0</v>
      </c>
      <c r="AM168" s="623">
        <f t="shared" si="130"/>
        <v>0</v>
      </c>
      <c r="AN168" s="692">
        <f t="shared" si="128"/>
        <v>0</v>
      </c>
      <c r="AO168" s="619">
        <f t="shared" si="128"/>
        <v>0</v>
      </c>
      <c r="AP168" s="641">
        <f t="shared" si="128"/>
        <v>0</v>
      </c>
      <c r="AQ168" s="641">
        <f t="shared" si="128"/>
        <v>0</v>
      </c>
      <c r="AR168" s="643">
        <f t="shared" si="128"/>
        <v>0</v>
      </c>
      <c r="AS168" s="44"/>
      <c r="AT168" s="28"/>
      <c r="AU168" s="28"/>
    </row>
    <row r="169" spans="1:47" s="38" customFormat="1" ht="14">
      <c r="A169" s="26"/>
      <c r="B169" s="1116"/>
      <c r="C169" s="1230"/>
      <c r="D169" s="1120"/>
      <c r="E169" s="1123"/>
      <c r="F169" s="1153"/>
      <c r="G169" s="498" t="s">
        <v>109</v>
      </c>
      <c r="H169" s="165"/>
      <c r="I169" s="64"/>
      <c r="J169" s="61"/>
      <c r="K169" s="171"/>
      <c r="L169" s="171"/>
      <c r="M169" s="501"/>
      <c r="N169" s="498" t="s">
        <v>109</v>
      </c>
      <c r="O169" s="212">
        <f>'EnC1_2017-22_DEAL_ONF_Animation'!H169+'EnC2_2018-22_FEDER_ONF_Conserv'!H169+'EnC3_2019-21_OFB-DEAL_ONF_Coli'!H169+'EnC4_2018-20_MTE_ONF_MIGBio'!H169+'EnC5_2020_DEAL_Titè_IPA Desira'!H169+'Sol1_2018_DEAL_ONF_Lutte IC DSD'!H169+'Sol2_2019_DEAL_ONF_Lutte IC'!H169+'€8-xxxx(AAAA-AAAA)'!H169+'€9-xxxx(AAAA-AAAA)'!H169+'€10-xxxx(AAAA-AAAA)'!H169+'€11-xxxx(AAAA-AAAA)'!H169+'€12-xxxx(AAAA-AAAA)'!H169+'€13-xxxx(AAAA-AAAA)'!H169+'€14-xxxx(AAAA-AAAA)'!H169+'€15-xxxx(AAAA-AAAA)'!H169+'€16-xxxx(AAAA-AAAA)'!H169+'€17-xxxx(AAAA-AAAA)'!H169+'€18-xxxx(AAAA-AAAA)'!H169+'€19-xxxx(AAAA-AAAA)'!H169+'€20-xxxx(AAAA-AAAA)'!H169</f>
        <v>0</v>
      </c>
      <c r="P169" s="242">
        <f>'EnC1_2017-22_DEAL_ONF_Animation'!I169+'EnC2_2018-22_FEDER_ONF_Conserv'!I169+'EnC3_2019-21_OFB-DEAL_ONF_Coli'!I169+'EnC4_2018-20_MTE_ONF_MIGBio'!I169+'EnC5_2020_DEAL_Titè_IPA Desira'!I169+'Sol1_2018_DEAL_ONF_Lutte IC DSD'!I169+'Sol2_2019_DEAL_ONF_Lutte IC'!I169+'€8-xxxx(AAAA-AAAA)'!I169+'€9-xxxx(AAAA-AAAA)'!I169+'€10-xxxx(AAAA-AAAA)'!I169+'€11-xxxx(AAAA-AAAA)'!I169+'€12-xxxx(AAAA-AAAA)'!I169+'€13-xxxx(AAAA-AAAA)'!I169+'€14-xxxx(AAAA-AAAA)'!I169+'€15-xxxx(AAAA-AAAA)'!I169+'€16-xxxx(AAAA-AAAA)'!I169+'€17-xxxx(AAAA-AAAA)'!I169+'€18-xxxx(AAAA-AAAA)'!I169+'€19-xxxx(AAAA-AAAA)'!I169+'€20-xxxx(AAAA-AAAA)'!I169</f>
        <v>0</v>
      </c>
      <c r="Q169" s="167">
        <f>'EnC1_2017-22_DEAL_ONF_Animation'!J169+'EnC2_2018-22_FEDER_ONF_Conserv'!J169+'EnC3_2019-21_OFB-DEAL_ONF_Coli'!J169+'EnC4_2018-20_MTE_ONF_MIGBio'!J169+'EnC5_2020_DEAL_Titè_IPA Desira'!J169+'Sol1_2018_DEAL_ONF_Lutte IC DSD'!J169+'Sol2_2019_DEAL_ONF_Lutte IC'!J169+'€8-xxxx(AAAA-AAAA)'!J169+'€9-xxxx(AAAA-AAAA)'!J169+'€10-xxxx(AAAA-AAAA)'!J169+'€11-xxxx(AAAA-AAAA)'!J169+'€12-xxxx(AAAA-AAAA)'!J169+'€13-xxxx(AAAA-AAAA)'!J169+'€14-xxxx(AAAA-AAAA)'!J169+'€15-xxxx(AAAA-AAAA)'!J169+'€16-xxxx(AAAA-AAAA)'!J169+'€17-xxxx(AAAA-AAAA)'!J169+'€18-xxxx(AAAA-AAAA)'!J169+'€19-xxxx(AAAA-AAAA)'!J169+'€20-xxxx(AAAA-AAAA)'!J169</f>
        <v>0</v>
      </c>
      <c r="R169" s="221">
        <f>'EnC1_2017-22_DEAL_ONF_Animation'!K169+'EnC2_2018-22_FEDER_ONF_Conserv'!K169+'EnC3_2019-21_OFB-DEAL_ONF_Coli'!K169+'EnC4_2018-20_MTE_ONF_MIGBio'!K169+'EnC5_2020_DEAL_Titè_IPA Desira'!K169+'Sol1_2018_DEAL_ONF_Lutte IC DSD'!K169+'Sol2_2019_DEAL_ONF_Lutte IC'!K169+'€8-xxxx(AAAA-AAAA)'!K169+'€9-xxxx(AAAA-AAAA)'!K169+'€10-xxxx(AAAA-AAAA)'!K169+'€11-xxxx(AAAA-AAAA)'!K169+'€12-xxxx(AAAA-AAAA)'!K169+'€13-xxxx(AAAA-AAAA)'!K169+'€14-xxxx(AAAA-AAAA)'!K169+'€15-xxxx(AAAA-AAAA)'!K169+'€16-xxxx(AAAA-AAAA)'!K169+'€17-xxxx(AAAA-AAAA)'!K169+'€18-xxxx(AAAA-AAAA)'!K169+'€19-xxxx(AAAA-AAAA)'!K169+'€20-xxxx(AAAA-AAAA)'!K169</f>
        <v>0</v>
      </c>
      <c r="S169" s="221">
        <f>'EnC1_2017-22_DEAL_ONF_Animation'!L169+'EnC2_2018-22_FEDER_ONF_Conserv'!L169+'EnC3_2019-21_OFB-DEAL_ONF_Coli'!L169+'EnC4_2018-20_MTE_ONF_MIGBio'!L169+'EnC5_2020_DEAL_Titè_IPA Desira'!L169+'Sol1_2018_DEAL_ONF_Lutte IC DSD'!L169+'Sol2_2019_DEAL_ONF_Lutte IC'!L169+'€8-xxxx(AAAA-AAAA)'!L169+'€9-xxxx(AAAA-AAAA)'!L169+'€10-xxxx(AAAA-AAAA)'!L169+'€11-xxxx(AAAA-AAAA)'!L169+'€12-xxxx(AAAA-AAAA)'!L169+'€13-xxxx(AAAA-AAAA)'!L169+'€14-xxxx(AAAA-AAAA)'!L169+'€15-xxxx(AAAA-AAAA)'!L169+'€16-xxxx(AAAA-AAAA)'!L169+'€17-xxxx(AAAA-AAAA)'!L169+'€18-xxxx(AAAA-AAAA)'!L169+'€19-xxxx(AAAA-AAAA)'!L169+'€20-xxxx(AAAA-AAAA)'!L169</f>
        <v>0</v>
      </c>
      <c r="T169" s="222">
        <f>'EnC1_2017-22_DEAL_ONF_Animation'!M169+'EnC2_2018-22_FEDER_ONF_Conserv'!M169+'EnC3_2019-21_OFB-DEAL_ONF_Coli'!M169+'EnC4_2018-20_MTE_ONF_MIGBio'!M169+'EnC5_2020_DEAL_Titè_IPA Desira'!M169+'Sol1_2018_DEAL_ONF_Lutte IC DSD'!M169+'Sol2_2019_DEAL_ONF_Lutte IC'!M169+'€8-xxxx(AAAA-AAAA)'!M169+'€9-xxxx(AAAA-AAAA)'!M169+'€10-xxxx(AAAA-AAAA)'!M169+'€11-xxxx(AAAA-AAAA)'!M169+'€12-xxxx(AAAA-AAAA)'!M169+'€13-xxxx(AAAA-AAAA)'!M169+'€14-xxxx(AAAA-AAAA)'!M169+'€15-xxxx(AAAA-AAAA)'!M169+'€16-xxxx(AAAA-AAAA)'!M169+'€17-xxxx(AAAA-AAAA)'!M169+'€18-xxxx(AAAA-AAAA)'!M169+'€19-xxxx(AAAA-AAAA)'!M169+'€20-xxxx(AAAA-AAAA)'!M169</f>
        <v>0</v>
      </c>
      <c r="U169" s="212">
        <f>'EnC1_2017-22_DEAL_ONF_Animation'!N169+'EnC2_2018-22_FEDER_ONF_Conserv'!N169+'EnC3_2019-21_OFB-DEAL_ONF_Coli'!N169+'EnC4_2018-20_MTE_ONF_MIGBio'!N169+'EnC5_2020_DEAL_Titè_IPA Desira'!N169+'Sol1_2018_DEAL_ONF_Lutte IC DSD'!N169+'Sol2_2019_DEAL_ONF_Lutte IC'!N169+'€8-xxxx(AAAA-AAAA)'!N169+'€9-xxxx(AAAA-AAAA)'!N169+'€10-xxxx(AAAA-AAAA)'!N169+'€11-xxxx(AAAA-AAAA)'!N169+'€12-xxxx(AAAA-AAAA)'!N169+'€13-xxxx(AAAA-AAAA)'!N169+'€14-xxxx(AAAA-AAAA)'!N169+'€15-xxxx(AAAA-AAAA)'!N169+'€16-xxxx(AAAA-AAAA)'!N169+'€17-xxxx(AAAA-AAAA)'!N169+'€18-xxxx(AAAA-AAAA)'!N169+'€19-xxxx(AAAA-AAAA)'!N169+'€20-xxxx(AAAA-AAAA)'!N169</f>
        <v>0</v>
      </c>
      <c r="V169" s="242">
        <f>'EnC1_2017-22_DEAL_ONF_Animation'!O169+'EnC2_2018-22_FEDER_ONF_Conserv'!O169+'EnC3_2019-21_OFB-DEAL_ONF_Coli'!O169+'EnC4_2018-20_MTE_ONF_MIGBio'!O169+'EnC5_2020_DEAL_Titè_IPA Desira'!O169+'Sol1_2018_DEAL_ONF_Lutte IC DSD'!O169+'Sol2_2019_DEAL_ONF_Lutte IC'!O169+'€8-xxxx(AAAA-AAAA)'!O169+'€9-xxxx(AAAA-AAAA)'!O169+'€10-xxxx(AAAA-AAAA)'!O169+'€11-xxxx(AAAA-AAAA)'!O169+'€12-xxxx(AAAA-AAAA)'!O169+'€13-xxxx(AAAA-AAAA)'!O169+'€14-xxxx(AAAA-AAAA)'!O169+'€15-xxxx(AAAA-AAAA)'!O169+'€16-xxxx(AAAA-AAAA)'!O169+'€17-xxxx(AAAA-AAAA)'!O169+'€18-xxxx(AAAA-AAAA)'!O169+'€19-xxxx(AAAA-AAAA)'!O169+'€20-xxxx(AAAA-AAAA)'!O169</f>
        <v>0</v>
      </c>
      <c r="W169" s="167">
        <f>'EnC1_2017-22_DEAL_ONF_Animation'!P169+'EnC2_2018-22_FEDER_ONF_Conserv'!P169+'EnC3_2019-21_OFB-DEAL_ONF_Coli'!P169+'EnC4_2018-20_MTE_ONF_MIGBio'!P169+'EnC5_2020_DEAL_Titè_IPA Desira'!P169+'Sol1_2018_DEAL_ONF_Lutte IC DSD'!P169+'Sol2_2019_DEAL_ONF_Lutte IC'!P169+'€8-xxxx(AAAA-AAAA)'!P169+'€9-xxxx(AAAA-AAAA)'!P169+'€10-xxxx(AAAA-AAAA)'!P169+'€11-xxxx(AAAA-AAAA)'!P169+'€12-xxxx(AAAA-AAAA)'!P169+'€13-xxxx(AAAA-AAAA)'!P169+'€14-xxxx(AAAA-AAAA)'!P169+'€15-xxxx(AAAA-AAAA)'!P169+'€16-xxxx(AAAA-AAAA)'!P169+'€17-xxxx(AAAA-AAAA)'!P169+'€18-xxxx(AAAA-AAAA)'!P169+'€19-xxxx(AAAA-AAAA)'!P169+'€20-xxxx(AAAA-AAAA)'!P169</f>
        <v>0</v>
      </c>
      <c r="X169" s="221">
        <f>'EnC1_2017-22_DEAL_ONF_Animation'!Q169+'EnC2_2018-22_FEDER_ONF_Conserv'!Q169+'EnC3_2019-21_OFB-DEAL_ONF_Coli'!Q169+'EnC4_2018-20_MTE_ONF_MIGBio'!Q169+'EnC5_2020_DEAL_Titè_IPA Desira'!Q169+'Sol1_2018_DEAL_ONF_Lutte IC DSD'!Q169+'Sol2_2019_DEAL_ONF_Lutte IC'!Q169+'€8-xxxx(AAAA-AAAA)'!Q169+'€9-xxxx(AAAA-AAAA)'!Q169+'€10-xxxx(AAAA-AAAA)'!Q169+'€11-xxxx(AAAA-AAAA)'!Q169+'€12-xxxx(AAAA-AAAA)'!Q169+'€13-xxxx(AAAA-AAAA)'!Q169+'€14-xxxx(AAAA-AAAA)'!Q169+'€15-xxxx(AAAA-AAAA)'!Q169+'€16-xxxx(AAAA-AAAA)'!Q169+'€17-xxxx(AAAA-AAAA)'!Q169+'€18-xxxx(AAAA-AAAA)'!Q169+'€19-xxxx(AAAA-AAAA)'!Q169+'€20-xxxx(AAAA-AAAA)'!Q169</f>
        <v>0</v>
      </c>
      <c r="Y169" s="221">
        <f>'EnC1_2017-22_DEAL_ONF_Animation'!R169+'EnC2_2018-22_FEDER_ONF_Conserv'!R169+'EnC3_2019-21_OFB-DEAL_ONF_Coli'!R169+'EnC4_2018-20_MTE_ONF_MIGBio'!R169+'EnC5_2020_DEAL_Titè_IPA Desira'!R169+'Sol1_2018_DEAL_ONF_Lutte IC DSD'!R169+'Sol2_2019_DEAL_ONF_Lutte IC'!R169+'€8-xxxx(AAAA-AAAA)'!R169+'€9-xxxx(AAAA-AAAA)'!R169+'€10-xxxx(AAAA-AAAA)'!R169+'€11-xxxx(AAAA-AAAA)'!R169+'€12-xxxx(AAAA-AAAA)'!R169+'€13-xxxx(AAAA-AAAA)'!R169+'€14-xxxx(AAAA-AAAA)'!R169+'€15-xxxx(AAAA-AAAA)'!R169+'€16-xxxx(AAAA-AAAA)'!R169+'€17-xxxx(AAAA-AAAA)'!R169+'€18-xxxx(AAAA-AAAA)'!R169+'€19-xxxx(AAAA-AAAA)'!R169+'€20-xxxx(AAAA-AAAA)'!R169</f>
        <v>0</v>
      </c>
      <c r="Z169" s="223">
        <f>'EnC1_2017-22_DEAL_ONF_Animation'!S169+'EnC2_2018-22_FEDER_ONF_Conserv'!S169+'EnC3_2019-21_OFB-DEAL_ONF_Coli'!S169+'EnC4_2018-20_MTE_ONF_MIGBio'!S169+'EnC5_2020_DEAL_Titè_IPA Desira'!S169+'Sol1_2018_DEAL_ONF_Lutte IC DSD'!S169+'Sol2_2019_DEAL_ONF_Lutte IC'!S169+'€8-xxxx(AAAA-AAAA)'!S169+'€9-xxxx(AAAA-AAAA)'!S169+'€10-xxxx(AAAA-AAAA)'!S169+'€11-xxxx(AAAA-AAAA)'!S169+'€12-xxxx(AAAA-AAAA)'!S169+'€13-xxxx(AAAA-AAAA)'!S169+'€14-xxxx(AAAA-AAAA)'!S169+'€15-xxxx(AAAA-AAAA)'!S169+'€16-xxxx(AAAA-AAAA)'!S169+'€17-xxxx(AAAA-AAAA)'!S169+'€18-xxxx(AAAA-AAAA)'!S169+'€19-xxxx(AAAA-AAAA)'!S169+'€20-xxxx(AAAA-AAAA)'!S169</f>
        <v>0</v>
      </c>
      <c r="AA169" s="625">
        <f>'EnC1_2017-22_DEAL_ONF_Animation'!T169+'EnC2_2018-22_FEDER_ONF_Conserv'!T169+'EnC3_2019-21_OFB-DEAL_ONF_Coli'!T169+'EnC4_2018-20_MTE_ONF_MIGBio'!T169+'EnC5_2020_DEAL_Titè_IPA Desira'!T169+'Sol1_2018_DEAL_ONF_Lutte IC DSD'!T169+'Sol2_2019_DEAL_ONF_Lutte IC'!T169+'€8-xxxx(AAAA-AAAA)'!T169+'€9-xxxx(AAAA-AAAA)'!T169+'€10-xxxx(AAAA-AAAA)'!T169+'€11-xxxx(AAAA-AAAA)'!T169+'€12-xxxx(AAAA-AAAA)'!T169+'€13-xxxx(AAAA-AAAA)'!T169+'€14-xxxx(AAAA-AAAA)'!T169+'€15-xxxx(AAAA-AAAA)'!T169+'€16-xxxx(AAAA-AAAA)'!T169+'€17-xxxx(AAAA-AAAA)'!T169+'€18-xxxx(AAAA-AAAA)'!T169+'€19-xxxx(AAAA-AAAA)'!T169+'€20-xxxx(AAAA-AAAA)'!T169</f>
        <v>0</v>
      </c>
      <c r="AB169" s="705">
        <f>'EnC1_2017-22_DEAL_ONF_Animation'!U169+'EnC2_2018-22_FEDER_ONF_Conserv'!U169+'EnC3_2019-21_OFB-DEAL_ONF_Coli'!U169+'EnC4_2018-20_MTE_ONF_MIGBio'!U169+'EnC5_2020_DEAL_Titè_IPA Desira'!U169+'Sol1_2018_DEAL_ONF_Lutte IC DSD'!U169+'Sol2_2019_DEAL_ONF_Lutte IC'!U169+'€8-xxxx(AAAA-AAAA)'!U169+'€9-xxxx(AAAA-AAAA)'!U169+'€10-xxxx(AAAA-AAAA)'!U169+'€11-xxxx(AAAA-AAAA)'!U169+'€12-xxxx(AAAA-AAAA)'!U169+'€13-xxxx(AAAA-AAAA)'!U169+'€14-xxxx(AAAA-AAAA)'!U169+'€15-xxxx(AAAA-AAAA)'!U169+'€16-xxxx(AAAA-AAAA)'!U169+'€17-xxxx(AAAA-AAAA)'!U169+'€18-xxxx(AAAA-AAAA)'!U169+'€19-xxxx(AAAA-AAAA)'!U169+'€20-xxxx(AAAA-AAAA)'!U169</f>
        <v>0</v>
      </c>
      <c r="AC169" s="627">
        <f>'EnC1_2017-22_DEAL_ONF_Animation'!V169+'EnC2_2018-22_FEDER_ONF_Conserv'!V169+'EnC3_2019-21_OFB-DEAL_ONF_Coli'!V169+'EnC4_2018-20_MTE_ONF_MIGBio'!V169+'EnC5_2020_DEAL_Titè_IPA Desira'!V169+'Sol1_2018_DEAL_ONF_Lutte IC DSD'!V169+'Sol2_2019_DEAL_ONF_Lutte IC'!V169+'€8-xxxx(AAAA-AAAA)'!V169+'€9-xxxx(AAAA-AAAA)'!V169+'€10-xxxx(AAAA-AAAA)'!V169+'€11-xxxx(AAAA-AAAA)'!V169+'€12-xxxx(AAAA-AAAA)'!V169+'€13-xxxx(AAAA-AAAA)'!V169+'€14-xxxx(AAAA-AAAA)'!V169+'€15-xxxx(AAAA-AAAA)'!V169+'€16-xxxx(AAAA-AAAA)'!V169+'€17-xxxx(AAAA-AAAA)'!V169+'€18-xxxx(AAAA-AAAA)'!V169+'€19-xxxx(AAAA-AAAA)'!V169+'€20-xxxx(AAAA-AAAA)'!V169</f>
        <v>0</v>
      </c>
      <c r="AD169" s="644">
        <f>'EnC1_2017-22_DEAL_ONF_Animation'!W169+'EnC2_2018-22_FEDER_ONF_Conserv'!W169+'EnC3_2019-21_OFB-DEAL_ONF_Coli'!W169+'EnC4_2018-20_MTE_ONF_MIGBio'!W169+'EnC5_2020_DEAL_Titè_IPA Desira'!W169+'Sol1_2018_DEAL_ONF_Lutte IC DSD'!W169+'Sol2_2019_DEAL_ONF_Lutte IC'!W169+'€8-xxxx(AAAA-AAAA)'!W169+'€9-xxxx(AAAA-AAAA)'!W169+'€10-xxxx(AAAA-AAAA)'!W169+'€11-xxxx(AAAA-AAAA)'!W169+'€12-xxxx(AAAA-AAAA)'!W169+'€13-xxxx(AAAA-AAAA)'!W169+'€14-xxxx(AAAA-AAAA)'!W169+'€15-xxxx(AAAA-AAAA)'!W169+'€16-xxxx(AAAA-AAAA)'!W169+'€17-xxxx(AAAA-AAAA)'!W169+'€18-xxxx(AAAA-AAAA)'!W169+'€19-xxxx(AAAA-AAAA)'!W169+'€20-xxxx(AAAA-AAAA)'!W169</f>
        <v>0</v>
      </c>
      <c r="AE169" s="644">
        <f>'EnC1_2017-22_DEAL_ONF_Animation'!X169+'EnC2_2018-22_FEDER_ONF_Conserv'!X169+'EnC3_2019-21_OFB-DEAL_ONF_Coli'!X169+'EnC4_2018-20_MTE_ONF_MIGBio'!X169+'EnC5_2020_DEAL_Titè_IPA Desira'!X169+'Sol1_2018_DEAL_ONF_Lutte IC DSD'!X169+'Sol2_2019_DEAL_ONF_Lutte IC'!X169+'€8-xxxx(AAAA-AAAA)'!X169+'€9-xxxx(AAAA-AAAA)'!X169+'€10-xxxx(AAAA-AAAA)'!X169+'€11-xxxx(AAAA-AAAA)'!X169+'€12-xxxx(AAAA-AAAA)'!X169+'€13-xxxx(AAAA-AAAA)'!X169+'€14-xxxx(AAAA-AAAA)'!X169+'€15-xxxx(AAAA-AAAA)'!X169+'€16-xxxx(AAAA-AAAA)'!X169+'€17-xxxx(AAAA-AAAA)'!X169+'€18-xxxx(AAAA-AAAA)'!X169+'€19-xxxx(AAAA-AAAA)'!X169+'€20-xxxx(AAAA-AAAA)'!X169</f>
        <v>0</v>
      </c>
      <c r="AF169" s="645">
        <f>'EnC1_2017-22_DEAL_ONF_Animation'!Y169+'EnC2_2018-22_FEDER_ONF_Conserv'!Y169+'EnC3_2019-21_OFB-DEAL_ONF_Coli'!Y169+'EnC4_2018-20_MTE_ONF_MIGBio'!Y169+'EnC5_2020_DEAL_Titè_IPA Desira'!Y169+'Sol1_2018_DEAL_ONF_Lutte IC DSD'!Y169+'Sol2_2019_DEAL_ONF_Lutte IC'!Y169+'€8-xxxx(AAAA-AAAA)'!Y169+'€9-xxxx(AAAA-AAAA)'!Y169+'€10-xxxx(AAAA-AAAA)'!Y169+'€11-xxxx(AAAA-AAAA)'!Y169+'€12-xxxx(AAAA-AAAA)'!Y169+'€13-xxxx(AAAA-AAAA)'!Y169+'€14-xxxx(AAAA-AAAA)'!Y169+'€15-xxxx(AAAA-AAAA)'!Y169+'€16-xxxx(AAAA-AAAA)'!Y169+'€17-xxxx(AAAA-AAAA)'!Y169+'€18-xxxx(AAAA-AAAA)'!Y169+'€19-xxxx(AAAA-AAAA)'!Y169+'€20-xxxx(AAAA-AAAA)'!Y169</f>
        <v>0</v>
      </c>
      <c r="AG169" s="629">
        <f t="shared" si="129"/>
        <v>0</v>
      </c>
      <c r="AH169" s="705">
        <f t="shared" si="127"/>
        <v>0</v>
      </c>
      <c r="AI169" s="619">
        <f t="shared" si="127"/>
        <v>0</v>
      </c>
      <c r="AJ169" s="646">
        <f t="shared" si="127"/>
        <v>0</v>
      </c>
      <c r="AK169" s="646">
        <f t="shared" si="127"/>
        <v>0</v>
      </c>
      <c r="AL169" s="647">
        <f t="shared" si="127"/>
        <v>0</v>
      </c>
      <c r="AM169" s="632">
        <f t="shared" si="130"/>
        <v>0</v>
      </c>
      <c r="AN169" s="692">
        <f t="shared" si="128"/>
        <v>0</v>
      </c>
      <c r="AO169" s="619">
        <f t="shared" si="128"/>
        <v>0</v>
      </c>
      <c r="AP169" s="646">
        <f t="shared" si="128"/>
        <v>0</v>
      </c>
      <c r="AQ169" s="646">
        <f t="shared" si="128"/>
        <v>0</v>
      </c>
      <c r="AR169" s="648">
        <f t="shared" si="128"/>
        <v>0</v>
      </c>
      <c r="AS169" s="45"/>
      <c r="AT169" s="28"/>
      <c r="AU169" s="28"/>
    </row>
    <row r="170" spans="1:47" ht="14" customHeight="1">
      <c r="A170" s="26"/>
      <c r="B170" s="1116"/>
      <c r="C170" s="1231"/>
      <c r="D170" s="1119" t="s">
        <v>61</v>
      </c>
      <c r="E170" s="1128" t="s">
        <v>95</v>
      </c>
      <c r="F170" s="1153">
        <v>1</v>
      </c>
      <c r="G170" s="496" t="s">
        <v>106</v>
      </c>
      <c r="H170" s="157">
        <v>0</v>
      </c>
      <c r="I170" s="158"/>
      <c r="J170" s="169"/>
      <c r="K170" s="169"/>
      <c r="L170" s="169"/>
      <c r="M170" s="499"/>
      <c r="N170" s="496" t="s">
        <v>106</v>
      </c>
      <c r="O170" s="206">
        <f>'EnC1_2017-22_DEAL_ONF_Animation'!H170+'EnC2_2018-22_FEDER_ONF_Conserv'!H170+'EnC3_2019-21_OFB-DEAL_ONF_Coli'!H170+'EnC4_2018-20_MTE_ONF_MIGBio'!H170+'EnC5_2020_DEAL_Titè_IPA Desira'!H170+'Sol1_2018_DEAL_ONF_Lutte IC DSD'!H170+'Sol2_2019_DEAL_ONF_Lutte IC'!H170+'€8-xxxx(AAAA-AAAA)'!H170+'€9-xxxx(AAAA-AAAA)'!H170+'€10-xxxx(AAAA-AAAA)'!H170+'€11-xxxx(AAAA-AAAA)'!H170+'€12-xxxx(AAAA-AAAA)'!H170+'€13-xxxx(AAAA-AAAA)'!H170+'€14-xxxx(AAAA-AAAA)'!H170+'€15-xxxx(AAAA-AAAA)'!H170+'€16-xxxx(AAAA-AAAA)'!H170+'€17-xxxx(AAAA-AAAA)'!H170+'€18-xxxx(AAAA-AAAA)'!H170+'€19-xxxx(AAAA-AAAA)'!H170+'€20-xxxx(AAAA-AAAA)'!H170</f>
        <v>5000</v>
      </c>
      <c r="P170" s="207">
        <f>'EnC1_2017-22_DEAL_ONF_Animation'!I170+'EnC2_2018-22_FEDER_ONF_Conserv'!I170+'EnC3_2019-21_OFB-DEAL_ONF_Coli'!I170+'EnC4_2018-20_MTE_ONF_MIGBio'!I170+'EnC5_2020_DEAL_Titè_IPA Desira'!I170+'Sol1_2018_DEAL_ONF_Lutte IC DSD'!I170+'Sol2_2019_DEAL_ONF_Lutte IC'!I170+'€8-xxxx(AAAA-AAAA)'!I170+'€9-xxxx(AAAA-AAAA)'!I170+'€10-xxxx(AAAA-AAAA)'!I170+'€11-xxxx(AAAA-AAAA)'!I170+'€12-xxxx(AAAA-AAAA)'!I170+'€13-xxxx(AAAA-AAAA)'!I170+'€14-xxxx(AAAA-AAAA)'!I170+'€15-xxxx(AAAA-AAAA)'!I170+'€16-xxxx(AAAA-AAAA)'!I170+'€17-xxxx(AAAA-AAAA)'!I170+'€18-xxxx(AAAA-AAAA)'!I170+'€19-xxxx(AAAA-AAAA)'!I170+'€20-xxxx(AAAA-AAAA)'!I170</f>
        <v>1000</v>
      </c>
      <c r="Q170" s="215">
        <f>'EnC1_2017-22_DEAL_ONF_Animation'!J170+'EnC2_2018-22_FEDER_ONF_Conserv'!J170+'EnC3_2019-21_OFB-DEAL_ONF_Coli'!J170+'EnC4_2018-20_MTE_ONF_MIGBio'!J170+'EnC5_2020_DEAL_Titè_IPA Desira'!J170+'Sol1_2018_DEAL_ONF_Lutte IC DSD'!J170+'Sol2_2019_DEAL_ONF_Lutte IC'!J170+'€8-xxxx(AAAA-AAAA)'!J170+'€9-xxxx(AAAA-AAAA)'!J170+'€10-xxxx(AAAA-AAAA)'!J170+'€11-xxxx(AAAA-AAAA)'!J170+'€12-xxxx(AAAA-AAAA)'!J170+'€13-xxxx(AAAA-AAAA)'!J170+'€14-xxxx(AAAA-AAAA)'!J170+'€15-xxxx(AAAA-AAAA)'!J170+'€16-xxxx(AAAA-AAAA)'!J170+'€17-xxxx(AAAA-AAAA)'!J170+'€18-xxxx(AAAA-AAAA)'!J170+'€19-xxxx(AAAA-AAAA)'!J170+'€20-xxxx(AAAA-AAAA)'!J170</f>
        <v>1000</v>
      </c>
      <c r="R170" s="215">
        <f>'EnC1_2017-22_DEAL_ONF_Animation'!K170+'EnC2_2018-22_FEDER_ONF_Conserv'!K170+'EnC3_2019-21_OFB-DEAL_ONF_Coli'!K170+'EnC4_2018-20_MTE_ONF_MIGBio'!K170+'EnC5_2020_DEAL_Titè_IPA Desira'!K170+'Sol1_2018_DEAL_ONF_Lutte IC DSD'!K170+'Sol2_2019_DEAL_ONF_Lutte IC'!K170+'€8-xxxx(AAAA-AAAA)'!K170+'€9-xxxx(AAAA-AAAA)'!K170+'€10-xxxx(AAAA-AAAA)'!K170+'€11-xxxx(AAAA-AAAA)'!K170+'€12-xxxx(AAAA-AAAA)'!K170+'€13-xxxx(AAAA-AAAA)'!K170+'€14-xxxx(AAAA-AAAA)'!K170+'€15-xxxx(AAAA-AAAA)'!K170+'€16-xxxx(AAAA-AAAA)'!K170+'€17-xxxx(AAAA-AAAA)'!K170+'€18-xxxx(AAAA-AAAA)'!K170+'€19-xxxx(AAAA-AAAA)'!K170+'€20-xxxx(AAAA-AAAA)'!K170</f>
        <v>1000</v>
      </c>
      <c r="S170" s="215">
        <f>'EnC1_2017-22_DEAL_ONF_Animation'!L170+'EnC2_2018-22_FEDER_ONF_Conserv'!L170+'EnC3_2019-21_OFB-DEAL_ONF_Coli'!L170+'EnC4_2018-20_MTE_ONF_MIGBio'!L170+'EnC5_2020_DEAL_Titè_IPA Desira'!L170+'Sol1_2018_DEAL_ONF_Lutte IC DSD'!L170+'Sol2_2019_DEAL_ONF_Lutte IC'!L170+'€8-xxxx(AAAA-AAAA)'!L170+'€9-xxxx(AAAA-AAAA)'!L170+'€10-xxxx(AAAA-AAAA)'!L170+'€11-xxxx(AAAA-AAAA)'!L170+'€12-xxxx(AAAA-AAAA)'!L170+'€13-xxxx(AAAA-AAAA)'!L170+'€14-xxxx(AAAA-AAAA)'!L170+'€15-xxxx(AAAA-AAAA)'!L170+'€16-xxxx(AAAA-AAAA)'!L170+'€17-xxxx(AAAA-AAAA)'!L170+'€18-xxxx(AAAA-AAAA)'!L170+'€19-xxxx(AAAA-AAAA)'!L170+'€20-xxxx(AAAA-AAAA)'!L170</f>
        <v>1000</v>
      </c>
      <c r="T170" s="216">
        <f>'EnC1_2017-22_DEAL_ONF_Animation'!M170+'EnC2_2018-22_FEDER_ONF_Conserv'!M170+'EnC3_2019-21_OFB-DEAL_ONF_Coli'!M170+'EnC4_2018-20_MTE_ONF_MIGBio'!M170+'EnC5_2020_DEAL_Titè_IPA Desira'!M170+'Sol1_2018_DEAL_ONF_Lutte IC DSD'!M170+'Sol2_2019_DEAL_ONF_Lutte IC'!M170+'€8-xxxx(AAAA-AAAA)'!M170+'€9-xxxx(AAAA-AAAA)'!M170+'€10-xxxx(AAAA-AAAA)'!M170+'€11-xxxx(AAAA-AAAA)'!M170+'€12-xxxx(AAAA-AAAA)'!M170+'€13-xxxx(AAAA-AAAA)'!M170+'€14-xxxx(AAAA-AAAA)'!M170+'€15-xxxx(AAAA-AAAA)'!M170+'€16-xxxx(AAAA-AAAA)'!M170+'€17-xxxx(AAAA-AAAA)'!M170+'€18-xxxx(AAAA-AAAA)'!M170+'€19-xxxx(AAAA-AAAA)'!M170+'€20-xxxx(AAAA-AAAA)'!M170</f>
        <v>1000</v>
      </c>
      <c r="U170" s="206">
        <f>'EnC1_2017-22_DEAL_ONF_Animation'!N170+'EnC2_2018-22_FEDER_ONF_Conserv'!N170+'EnC3_2019-21_OFB-DEAL_ONF_Coli'!N170+'EnC4_2018-20_MTE_ONF_MIGBio'!N170+'EnC5_2020_DEAL_Titè_IPA Desira'!N170+'Sol1_2018_DEAL_ONF_Lutte IC DSD'!N170+'Sol2_2019_DEAL_ONF_Lutte IC'!N170+'€8-xxxx(AAAA-AAAA)'!N170+'€9-xxxx(AAAA-AAAA)'!N170+'€10-xxxx(AAAA-AAAA)'!N170+'€11-xxxx(AAAA-AAAA)'!N170+'€12-xxxx(AAAA-AAAA)'!N170+'€13-xxxx(AAAA-AAAA)'!N170+'€14-xxxx(AAAA-AAAA)'!N170+'€15-xxxx(AAAA-AAAA)'!N170+'€16-xxxx(AAAA-AAAA)'!N170+'€17-xxxx(AAAA-AAAA)'!N170+'€18-xxxx(AAAA-AAAA)'!N170+'€19-xxxx(AAAA-AAAA)'!N170+'€20-xxxx(AAAA-AAAA)'!N170</f>
        <v>0</v>
      </c>
      <c r="V170" s="207">
        <f>'EnC1_2017-22_DEAL_ONF_Animation'!O170+'EnC2_2018-22_FEDER_ONF_Conserv'!O170+'EnC3_2019-21_OFB-DEAL_ONF_Coli'!O170+'EnC4_2018-20_MTE_ONF_MIGBio'!O170+'EnC5_2020_DEAL_Titè_IPA Desira'!O170+'Sol1_2018_DEAL_ONF_Lutte IC DSD'!O170+'Sol2_2019_DEAL_ONF_Lutte IC'!O170+'€8-xxxx(AAAA-AAAA)'!O170+'€9-xxxx(AAAA-AAAA)'!O170+'€10-xxxx(AAAA-AAAA)'!O170+'€11-xxxx(AAAA-AAAA)'!O170+'€12-xxxx(AAAA-AAAA)'!O170+'€13-xxxx(AAAA-AAAA)'!O170+'€14-xxxx(AAAA-AAAA)'!O170+'€15-xxxx(AAAA-AAAA)'!O170+'€16-xxxx(AAAA-AAAA)'!O170+'€17-xxxx(AAAA-AAAA)'!O170+'€18-xxxx(AAAA-AAAA)'!O170+'€19-xxxx(AAAA-AAAA)'!O170+'€20-xxxx(AAAA-AAAA)'!O170</f>
        <v>0</v>
      </c>
      <c r="W170" s="215">
        <f>'EnC1_2017-22_DEAL_ONF_Animation'!P170+'EnC2_2018-22_FEDER_ONF_Conserv'!P170+'EnC3_2019-21_OFB-DEAL_ONF_Coli'!P170+'EnC4_2018-20_MTE_ONF_MIGBio'!P170+'EnC5_2020_DEAL_Titè_IPA Desira'!P170+'Sol1_2018_DEAL_ONF_Lutte IC DSD'!P170+'Sol2_2019_DEAL_ONF_Lutte IC'!P170+'€8-xxxx(AAAA-AAAA)'!P170+'€9-xxxx(AAAA-AAAA)'!P170+'€10-xxxx(AAAA-AAAA)'!P170+'€11-xxxx(AAAA-AAAA)'!P170+'€12-xxxx(AAAA-AAAA)'!P170+'€13-xxxx(AAAA-AAAA)'!P170+'€14-xxxx(AAAA-AAAA)'!P170+'€15-xxxx(AAAA-AAAA)'!P170+'€16-xxxx(AAAA-AAAA)'!P170+'€17-xxxx(AAAA-AAAA)'!P170+'€18-xxxx(AAAA-AAAA)'!P170+'€19-xxxx(AAAA-AAAA)'!P170+'€20-xxxx(AAAA-AAAA)'!P170</f>
        <v>0</v>
      </c>
      <c r="X170" s="215">
        <f>'EnC1_2017-22_DEAL_ONF_Animation'!Q170+'EnC2_2018-22_FEDER_ONF_Conserv'!Q170+'EnC3_2019-21_OFB-DEAL_ONF_Coli'!Q170+'EnC4_2018-20_MTE_ONF_MIGBio'!Q170+'EnC5_2020_DEAL_Titè_IPA Desira'!Q170+'Sol1_2018_DEAL_ONF_Lutte IC DSD'!Q170+'Sol2_2019_DEAL_ONF_Lutte IC'!Q170+'€8-xxxx(AAAA-AAAA)'!Q170+'€9-xxxx(AAAA-AAAA)'!Q170+'€10-xxxx(AAAA-AAAA)'!Q170+'€11-xxxx(AAAA-AAAA)'!Q170+'€12-xxxx(AAAA-AAAA)'!Q170+'€13-xxxx(AAAA-AAAA)'!Q170+'€14-xxxx(AAAA-AAAA)'!Q170+'€15-xxxx(AAAA-AAAA)'!Q170+'€16-xxxx(AAAA-AAAA)'!Q170+'€17-xxxx(AAAA-AAAA)'!Q170+'€18-xxxx(AAAA-AAAA)'!Q170+'€19-xxxx(AAAA-AAAA)'!Q170+'€20-xxxx(AAAA-AAAA)'!Q170</f>
        <v>0</v>
      </c>
      <c r="Y170" s="215">
        <f>'EnC1_2017-22_DEAL_ONF_Animation'!R170+'EnC2_2018-22_FEDER_ONF_Conserv'!R170+'EnC3_2019-21_OFB-DEAL_ONF_Coli'!R170+'EnC4_2018-20_MTE_ONF_MIGBio'!R170+'EnC5_2020_DEAL_Titè_IPA Desira'!R170+'Sol1_2018_DEAL_ONF_Lutte IC DSD'!R170+'Sol2_2019_DEAL_ONF_Lutte IC'!R170+'€8-xxxx(AAAA-AAAA)'!R170+'€9-xxxx(AAAA-AAAA)'!R170+'€10-xxxx(AAAA-AAAA)'!R170+'€11-xxxx(AAAA-AAAA)'!R170+'€12-xxxx(AAAA-AAAA)'!R170+'€13-xxxx(AAAA-AAAA)'!R170+'€14-xxxx(AAAA-AAAA)'!R170+'€15-xxxx(AAAA-AAAA)'!R170+'€16-xxxx(AAAA-AAAA)'!R170+'€17-xxxx(AAAA-AAAA)'!R170+'€18-xxxx(AAAA-AAAA)'!R170+'€19-xxxx(AAAA-AAAA)'!R170+'€20-xxxx(AAAA-AAAA)'!R170</f>
        <v>0</v>
      </c>
      <c r="Z170" s="217">
        <f>'EnC1_2017-22_DEAL_ONF_Animation'!S170+'EnC2_2018-22_FEDER_ONF_Conserv'!S170+'EnC3_2019-21_OFB-DEAL_ONF_Coli'!S170+'EnC4_2018-20_MTE_ONF_MIGBio'!S170+'EnC5_2020_DEAL_Titè_IPA Desira'!S170+'Sol1_2018_DEAL_ONF_Lutte IC DSD'!S170+'Sol2_2019_DEAL_ONF_Lutte IC'!S170+'€8-xxxx(AAAA-AAAA)'!S170+'€9-xxxx(AAAA-AAAA)'!S170+'€10-xxxx(AAAA-AAAA)'!S170+'€11-xxxx(AAAA-AAAA)'!S170+'€12-xxxx(AAAA-AAAA)'!S170+'€13-xxxx(AAAA-AAAA)'!S170+'€14-xxxx(AAAA-AAAA)'!S170+'€15-xxxx(AAAA-AAAA)'!S170+'€16-xxxx(AAAA-AAAA)'!S170+'€17-xxxx(AAAA-AAAA)'!S170+'€18-xxxx(AAAA-AAAA)'!S170+'€19-xxxx(AAAA-AAAA)'!S170+'€20-xxxx(AAAA-AAAA)'!S170</f>
        <v>0</v>
      </c>
      <c r="AA170" s="609">
        <f>'EnC1_2017-22_DEAL_ONF_Animation'!T170+'EnC2_2018-22_FEDER_ONF_Conserv'!T170+'EnC3_2019-21_OFB-DEAL_ONF_Coli'!T170+'EnC4_2018-20_MTE_ONF_MIGBio'!T170+'EnC5_2020_DEAL_Titè_IPA Desira'!T170+'Sol1_2018_DEAL_ONF_Lutte IC DSD'!T170+'Sol2_2019_DEAL_ONF_Lutte IC'!T170+'€8-xxxx(AAAA-AAAA)'!T170+'€9-xxxx(AAAA-AAAA)'!T170+'€10-xxxx(AAAA-AAAA)'!T170+'€11-xxxx(AAAA-AAAA)'!T170+'€12-xxxx(AAAA-AAAA)'!T170+'€13-xxxx(AAAA-AAAA)'!T170+'€14-xxxx(AAAA-AAAA)'!T170+'€15-xxxx(AAAA-AAAA)'!T170+'€16-xxxx(AAAA-AAAA)'!T170+'€17-xxxx(AAAA-AAAA)'!T170+'€18-xxxx(AAAA-AAAA)'!T170+'€19-xxxx(AAAA-AAAA)'!T170+'€20-xxxx(AAAA-AAAA)'!T170</f>
        <v>-5000</v>
      </c>
      <c r="AB170" s="610">
        <f>'EnC1_2017-22_DEAL_ONF_Animation'!U170+'EnC2_2018-22_FEDER_ONF_Conserv'!U170+'EnC3_2019-21_OFB-DEAL_ONF_Coli'!U170+'EnC4_2018-20_MTE_ONF_MIGBio'!U170+'EnC5_2020_DEAL_Titè_IPA Desira'!U170+'Sol1_2018_DEAL_ONF_Lutte IC DSD'!U170+'Sol2_2019_DEAL_ONF_Lutte IC'!U170+'€8-xxxx(AAAA-AAAA)'!U170+'€9-xxxx(AAAA-AAAA)'!U170+'€10-xxxx(AAAA-AAAA)'!U170+'€11-xxxx(AAAA-AAAA)'!U170+'€12-xxxx(AAAA-AAAA)'!U170+'€13-xxxx(AAAA-AAAA)'!U170+'€14-xxxx(AAAA-AAAA)'!U170+'€15-xxxx(AAAA-AAAA)'!U170+'€16-xxxx(AAAA-AAAA)'!U170+'€17-xxxx(AAAA-AAAA)'!U170+'€18-xxxx(AAAA-AAAA)'!U170+'€19-xxxx(AAAA-AAAA)'!U170+'€20-xxxx(AAAA-AAAA)'!U170</f>
        <v>-1000</v>
      </c>
      <c r="AC170" s="634">
        <f>'EnC1_2017-22_DEAL_ONF_Animation'!V170+'EnC2_2018-22_FEDER_ONF_Conserv'!V170+'EnC3_2019-21_OFB-DEAL_ONF_Coli'!V170+'EnC4_2018-20_MTE_ONF_MIGBio'!V170+'EnC5_2020_DEAL_Titè_IPA Desira'!V170+'Sol1_2018_DEAL_ONF_Lutte IC DSD'!V170+'Sol2_2019_DEAL_ONF_Lutte IC'!V170+'€8-xxxx(AAAA-AAAA)'!V170+'€9-xxxx(AAAA-AAAA)'!V170+'€10-xxxx(AAAA-AAAA)'!V170+'€11-xxxx(AAAA-AAAA)'!V170+'€12-xxxx(AAAA-AAAA)'!V170+'€13-xxxx(AAAA-AAAA)'!V170+'€14-xxxx(AAAA-AAAA)'!V170+'€15-xxxx(AAAA-AAAA)'!V170+'€16-xxxx(AAAA-AAAA)'!V170+'€17-xxxx(AAAA-AAAA)'!V170+'€18-xxxx(AAAA-AAAA)'!V170+'€19-xxxx(AAAA-AAAA)'!V170+'€20-xxxx(AAAA-AAAA)'!V170</f>
        <v>-1000</v>
      </c>
      <c r="AD170" s="634">
        <f>'EnC1_2017-22_DEAL_ONF_Animation'!W170+'EnC2_2018-22_FEDER_ONF_Conserv'!W170+'EnC3_2019-21_OFB-DEAL_ONF_Coli'!W170+'EnC4_2018-20_MTE_ONF_MIGBio'!W170+'EnC5_2020_DEAL_Titè_IPA Desira'!W170+'Sol1_2018_DEAL_ONF_Lutte IC DSD'!W170+'Sol2_2019_DEAL_ONF_Lutte IC'!W170+'€8-xxxx(AAAA-AAAA)'!W170+'€9-xxxx(AAAA-AAAA)'!W170+'€10-xxxx(AAAA-AAAA)'!W170+'€11-xxxx(AAAA-AAAA)'!W170+'€12-xxxx(AAAA-AAAA)'!W170+'€13-xxxx(AAAA-AAAA)'!W170+'€14-xxxx(AAAA-AAAA)'!W170+'€15-xxxx(AAAA-AAAA)'!W170+'€16-xxxx(AAAA-AAAA)'!W170+'€17-xxxx(AAAA-AAAA)'!W170+'€18-xxxx(AAAA-AAAA)'!W170+'€19-xxxx(AAAA-AAAA)'!W170+'€20-xxxx(AAAA-AAAA)'!W170</f>
        <v>-1000</v>
      </c>
      <c r="AE170" s="634">
        <f>'EnC1_2017-22_DEAL_ONF_Animation'!X170+'EnC2_2018-22_FEDER_ONF_Conserv'!X170+'EnC3_2019-21_OFB-DEAL_ONF_Coli'!X170+'EnC4_2018-20_MTE_ONF_MIGBio'!X170+'EnC5_2020_DEAL_Titè_IPA Desira'!X170+'Sol1_2018_DEAL_ONF_Lutte IC DSD'!X170+'Sol2_2019_DEAL_ONF_Lutte IC'!X170+'€8-xxxx(AAAA-AAAA)'!X170+'€9-xxxx(AAAA-AAAA)'!X170+'€10-xxxx(AAAA-AAAA)'!X170+'€11-xxxx(AAAA-AAAA)'!X170+'€12-xxxx(AAAA-AAAA)'!X170+'€13-xxxx(AAAA-AAAA)'!X170+'€14-xxxx(AAAA-AAAA)'!X170+'€15-xxxx(AAAA-AAAA)'!X170+'€16-xxxx(AAAA-AAAA)'!X170+'€17-xxxx(AAAA-AAAA)'!X170+'€18-xxxx(AAAA-AAAA)'!X170+'€19-xxxx(AAAA-AAAA)'!X170+'€20-xxxx(AAAA-AAAA)'!X170</f>
        <v>-1000</v>
      </c>
      <c r="AF170" s="635">
        <f>'EnC1_2017-22_DEAL_ONF_Animation'!Y170+'EnC2_2018-22_FEDER_ONF_Conserv'!Y170+'EnC3_2019-21_OFB-DEAL_ONF_Coli'!Y170+'EnC4_2018-20_MTE_ONF_MIGBio'!Y170+'EnC5_2020_DEAL_Titè_IPA Desira'!Y170+'Sol1_2018_DEAL_ONF_Lutte IC DSD'!Y170+'Sol2_2019_DEAL_ONF_Lutte IC'!Y170+'€8-xxxx(AAAA-AAAA)'!Y170+'€9-xxxx(AAAA-AAAA)'!Y170+'€10-xxxx(AAAA-AAAA)'!Y170+'€11-xxxx(AAAA-AAAA)'!Y170+'€12-xxxx(AAAA-AAAA)'!Y170+'€13-xxxx(AAAA-AAAA)'!Y170+'€14-xxxx(AAAA-AAAA)'!Y170+'€15-xxxx(AAAA-AAAA)'!Y170+'€16-xxxx(AAAA-AAAA)'!Y170+'€17-xxxx(AAAA-AAAA)'!Y170+'€18-xxxx(AAAA-AAAA)'!Y170+'€19-xxxx(AAAA-AAAA)'!Y170+'€20-xxxx(AAAA-AAAA)'!Y170</f>
        <v>-1000</v>
      </c>
      <c r="AG170" s="613">
        <f t="shared" si="129"/>
        <v>5000</v>
      </c>
      <c r="AH170" s="614">
        <f t="shared" si="127"/>
        <v>1000</v>
      </c>
      <c r="AI170" s="636">
        <f t="shared" si="127"/>
        <v>1000</v>
      </c>
      <c r="AJ170" s="636">
        <f t="shared" si="127"/>
        <v>1000</v>
      </c>
      <c r="AK170" s="636">
        <f t="shared" si="127"/>
        <v>1000</v>
      </c>
      <c r="AL170" s="637">
        <f t="shared" si="127"/>
        <v>1000</v>
      </c>
      <c r="AM170" s="615">
        <f t="shared" si="130"/>
        <v>0</v>
      </c>
      <c r="AN170" s="685">
        <f t="shared" si="128"/>
        <v>0</v>
      </c>
      <c r="AO170" s="636">
        <f t="shared" si="128"/>
        <v>0</v>
      </c>
      <c r="AP170" s="636">
        <f t="shared" si="128"/>
        <v>0</v>
      </c>
      <c r="AQ170" s="636">
        <f t="shared" si="128"/>
        <v>0</v>
      </c>
      <c r="AR170" s="638">
        <f t="shared" si="128"/>
        <v>0</v>
      </c>
      <c r="AS170" s="47"/>
      <c r="AT170" s="28"/>
      <c r="AU170" s="28"/>
    </row>
    <row r="171" spans="1:47" s="38" customFormat="1" ht="14">
      <c r="A171" s="26"/>
      <c r="B171" s="1116"/>
      <c r="C171" s="1231"/>
      <c r="D171" s="1119"/>
      <c r="E171" s="1122"/>
      <c r="F171" s="1154"/>
      <c r="G171" s="497" t="s">
        <v>108</v>
      </c>
      <c r="H171" s="161"/>
      <c r="I171" s="162"/>
      <c r="J171" s="170"/>
      <c r="K171" s="170"/>
      <c r="L171" s="170"/>
      <c r="M171" s="500"/>
      <c r="N171" s="497" t="s">
        <v>108</v>
      </c>
      <c r="O171" s="209">
        <f>'EnC1_2017-22_DEAL_ONF_Animation'!H171+'EnC2_2018-22_FEDER_ONF_Conserv'!H171+'EnC3_2019-21_OFB-DEAL_ONF_Coli'!H171+'EnC4_2018-20_MTE_ONF_MIGBio'!H171+'EnC5_2020_DEAL_Titè_IPA Desira'!H171+'Sol1_2018_DEAL_ONF_Lutte IC DSD'!H171+'Sol2_2019_DEAL_ONF_Lutte IC'!H171+'€8-xxxx(AAAA-AAAA)'!H171+'€9-xxxx(AAAA-AAAA)'!H171+'€10-xxxx(AAAA-AAAA)'!H171+'€11-xxxx(AAAA-AAAA)'!H171+'€12-xxxx(AAAA-AAAA)'!H171+'€13-xxxx(AAAA-AAAA)'!H171+'€14-xxxx(AAAA-AAAA)'!H171+'€15-xxxx(AAAA-AAAA)'!H171+'€16-xxxx(AAAA-AAAA)'!H171+'€17-xxxx(AAAA-AAAA)'!H171+'€18-xxxx(AAAA-AAAA)'!H171+'€19-xxxx(AAAA-AAAA)'!H171+'€20-xxxx(AAAA-AAAA)'!H171</f>
        <v>0</v>
      </c>
      <c r="P171" s="210">
        <f>'EnC1_2017-22_DEAL_ONF_Animation'!I171+'EnC2_2018-22_FEDER_ONF_Conserv'!I171+'EnC3_2019-21_OFB-DEAL_ONF_Coli'!I171+'EnC4_2018-20_MTE_ONF_MIGBio'!I171+'EnC5_2020_DEAL_Titè_IPA Desira'!I171+'Sol1_2018_DEAL_ONF_Lutte IC DSD'!I171+'Sol2_2019_DEAL_ONF_Lutte IC'!I171+'€8-xxxx(AAAA-AAAA)'!I171+'€9-xxxx(AAAA-AAAA)'!I171+'€10-xxxx(AAAA-AAAA)'!I171+'€11-xxxx(AAAA-AAAA)'!I171+'€12-xxxx(AAAA-AAAA)'!I171+'€13-xxxx(AAAA-AAAA)'!I171+'€14-xxxx(AAAA-AAAA)'!I171+'€15-xxxx(AAAA-AAAA)'!I171+'€16-xxxx(AAAA-AAAA)'!I171+'€17-xxxx(AAAA-AAAA)'!I171+'€18-xxxx(AAAA-AAAA)'!I171+'€19-xxxx(AAAA-AAAA)'!I171+'€20-xxxx(AAAA-AAAA)'!I171</f>
        <v>0</v>
      </c>
      <c r="Q171" s="218">
        <f>'EnC1_2017-22_DEAL_ONF_Animation'!J171+'EnC2_2018-22_FEDER_ONF_Conserv'!J171+'EnC3_2019-21_OFB-DEAL_ONF_Coli'!J171+'EnC4_2018-20_MTE_ONF_MIGBio'!J171+'EnC5_2020_DEAL_Titè_IPA Desira'!J171+'Sol1_2018_DEAL_ONF_Lutte IC DSD'!J171+'Sol2_2019_DEAL_ONF_Lutte IC'!J171+'€8-xxxx(AAAA-AAAA)'!J171+'€9-xxxx(AAAA-AAAA)'!J171+'€10-xxxx(AAAA-AAAA)'!J171+'€11-xxxx(AAAA-AAAA)'!J171+'€12-xxxx(AAAA-AAAA)'!J171+'€13-xxxx(AAAA-AAAA)'!J171+'€14-xxxx(AAAA-AAAA)'!J171+'€15-xxxx(AAAA-AAAA)'!J171+'€16-xxxx(AAAA-AAAA)'!J171+'€17-xxxx(AAAA-AAAA)'!J171+'€18-xxxx(AAAA-AAAA)'!J171+'€19-xxxx(AAAA-AAAA)'!J171+'€20-xxxx(AAAA-AAAA)'!J171</f>
        <v>0</v>
      </c>
      <c r="R171" s="218">
        <f>'EnC1_2017-22_DEAL_ONF_Animation'!K171+'EnC2_2018-22_FEDER_ONF_Conserv'!K171+'EnC3_2019-21_OFB-DEAL_ONF_Coli'!K171+'EnC4_2018-20_MTE_ONF_MIGBio'!K171+'EnC5_2020_DEAL_Titè_IPA Desira'!K171+'Sol1_2018_DEAL_ONF_Lutte IC DSD'!K171+'Sol2_2019_DEAL_ONF_Lutte IC'!K171+'€8-xxxx(AAAA-AAAA)'!K171+'€9-xxxx(AAAA-AAAA)'!K171+'€10-xxxx(AAAA-AAAA)'!K171+'€11-xxxx(AAAA-AAAA)'!K171+'€12-xxxx(AAAA-AAAA)'!K171+'€13-xxxx(AAAA-AAAA)'!K171+'€14-xxxx(AAAA-AAAA)'!K171+'€15-xxxx(AAAA-AAAA)'!K171+'€16-xxxx(AAAA-AAAA)'!K171+'€17-xxxx(AAAA-AAAA)'!K171+'€18-xxxx(AAAA-AAAA)'!K171+'€19-xxxx(AAAA-AAAA)'!K171+'€20-xxxx(AAAA-AAAA)'!K171</f>
        <v>0</v>
      </c>
      <c r="S171" s="218">
        <f>'EnC1_2017-22_DEAL_ONF_Animation'!L171+'EnC2_2018-22_FEDER_ONF_Conserv'!L171+'EnC3_2019-21_OFB-DEAL_ONF_Coli'!L171+'EnC4_2018-20_MTE_ONF_MIGBio'!L171+'EnC5_2020_DEAL_Titè_IPA Desira'!L171+'Sol1_2018_DEAL_ONF_Lutte IC DSD'!L171+'Sol2_2019_DEAL_ONF_Lutte IC'!L171+'€8-xxxx(AAAA-AAAA)'!L171+'€9-xxxx(AAAA-AAAA)'!L171+'€10-xxxx(AAAA-AAAA)'!L171+'€11-xxxx(AAAA-AAAA)'!L171+'€12-xxxx(AAAA-AAAA)'!L171+'€13-xxxx(AAAA-AAAA)'!L171+'€14-xxxx(AAAA-AAAA)'!L171+'€15-xxxx(AAAA-AAAA)'!L171+'€16-xxxx(AAAA-AAAA)'!L171+'€17-xxxx(AAAA-AAAA)'!L171+'€18-xxxx(AAAA-AAAA)'!L171+'€19-xxxx(AAAA-AAAA)'!L171+'€20-xxxx(AAAA-AAAA)'!L171</f>
        <v>0</v>
      </c>
      <c r="T171" s="219">
        <f>'EnC1_2017-22_DEAL_ONF_Animation'!M171+'EnC2_2018-22_FEDER_ONF_Conserv'!M171+'EnC3_2019-21_OFB-DEAL_ONF_Coli'!M171+'EnC4_2018-20_MTE_ONF_MIGBio'!M171+'EnC5_2020_DEAL_Titè_IPA Desira'!M171+'Sol1_2018_DEAL_ONF_Lutte IC DSD'!M171+'Sol2_2019_DEAL_ONF_Lutte IC'!M171+'€8-xxxx(AAAA-AAAA)'!M171+'€9-xxxx(AAAA-AAAA)'!M171+'€10-xxxx(AAAA-AAAA)'!M171+'€11-xxxx(AAAA-AAAA)'!M171+'€12-xxxx(AAAA-AAAA)'!M171+'€13-xxxx(AAAA-AAAA)'!M171+'€14-xxxx(AAAA-AAAA)'!M171+'€15-xxxx(AAAA-AAAA)'!M171+'€16-xxxx(AAAA-AAAA)'!M171+'€17-xxxx(AAAA-AAAA)'!M171+'€18-xxxx(AAAA-AAAA)'!M171+'€19-xxxx(AAAA-AAAA)'!M171+'€20-xxxx(AAAA-AAAA)'!M171</f>
        <v>0</v>
      </c>
      <c r="U171" s="209">
        <f>'EnC1_2017-22_DEAL_ONF_Animation'!N171+'EnC2_2018-22_FEDER_ONF_Conserv'!N171+'EnC3_2019-21_OFB-DEAL_ONF_Coli'!N171+'EnC4_2018-20_MTE_ONF_MIGBio'!N171+'EnC5_2020_DEAL_Titè_IPA Desira'!N171+'Sol1_2018_DEAL_ONF_Lutte IC DSD'!N171+'Sol2_2019_DEAL_ONF_Lutte IC'!N171+'€8-xxxx(AAAA-AAAA)'!N171+'€9-xxxx(AAAA-AAAA)'!N171+'€10-xxxx(AAAA-AAAA)'!N171+'€11-xxxx(AAAA-AAAA)'!N171+'€12-xxxx(AAAA-AAAA)'!N171+'€13-xxxx(AAAA-AAAA)'!N171+'€14-xxxx(AAAA-AAAA)'!N171+'€15-xxxx(AAAA-AAAA)'!N171+'€16-xxxx(AAAA-AAAA)'!N171+'€17-xxxx(AAAA-AAAA)'!N171+'€18-xxxx(AAAA-AAAA)'!N171+'€19-xxxx(AAAA-AAAA)'!N171+'€20-xxxx(AAAA-AAAA)'!N171</f>
        <v>0</v>
      </c>
      <c r="V171" s="210">
        <f>'EnC1_2017-22_DEAL_ONF_Animation'!O171+'EnC2_2018-22_FEDER_ONF_Conserv'!O171+'EnC3_2019-21_OFB-DEAL_ONF_Coli'!O171+'EnC4_2018-20_MTE_ONF_MIGBio'!O171+'EnC5_2020_DEAL_Titè_IPA Desira'!O171+'Sol1_2018_DEAL_ONF_Lutte IC DSD'!O171+'Sol2_2019_DEAL_ONF_Lutte IC'!O171+'€8-xxxx(AAAA-AAAA)'!O171+'€9-xxxx(AAAA-AAAA)'!O171+'€10-xxxx(AAAA-AAAA)'!O171+'€11-xxxx(AAAA-AAAA)'!O171+'€12-xxxx(AAAA-AAAA)'!O171+'€13-xxxx(AAAA-AAAA)'!O171+'€14-xxxx(AAAA-AAAA)'!O171+'€15-xxxx(AAAA-AAAA)'!O171+'€16-xxxx(AAAA-AAAA)'!O171+'€17-xxxx(AAAA-AAAA)'!O171+'€18-xxxx(AAAA-AAAA)'!O171+'€19-xxxx(AAAA-AAAA)'!O171+'€20-xxxx(AAAA-AAAA)'!O171</f>
        <v>0</v>
      </c>
      <c r="W171" s="218">
        <f>'EnC1_2017-22_DEAL_ONF_Animation'!P171+'EnC2_2018-22_FEDER_ONF_Conserv'!P171+'EnC3_2019-21_OFB-DEAL_ONF_Coli'!P171+'EnC4_2018-20_MTE_ONF_MIGBio'!P171+'EnC5_2020_DEAL_Titè_IPA Desira'!P171+'Sol1_2018_DEAL_ONF_Lutte IC DSD'!P171+'Sol2_2019_DEAL_ONF_Lutte IC'!P171+'€8-xxxx(AAAA-AAAA)'!P171+'€9-xxxx(AAAA-AAAA)'!P171+'€10-xxxx(AAAA-AAAA)'!P171+'€11-xxxx(AAAA-AAAA)'!P171+'€12-xxxx(AAAA-AAAA)'!P171+'€13-xxxx(AAAA-AAAA)'!P171+'€14-xxxx(AAAA-AAAA)'!P171+'€15-xxxx(AAAA-AAAA)'!P171+'€16-xxxx(AAAA-AAAA)'!P171+'€17-xxxx(AAAA-AAAA)'!P171+'€18-xxxx(AAAA-AAAA)'!P171+'€19-xxxx(AAAA-AAAA)'!P171+'€20-xxxx(AAAA-AAAA)'!P171</f>
        <v>0</v>
      </c>
      <c r="X171" s="218">
        <f>'EnC1_2017-22_DEAL_ONF_Animation'!Q171+'EnC2_2018-22_FEDER_ONF_Conserv'!Q171+'EnC3_2019-21_OFB-DEAL_ONF_Coli'!Q171+'EnC4_2018-20_MTE_ONF_MIGBio'!Q171+'EnC5_2020_DEAL_Titè_IPA Desira'!Q171+'Sol1_2018_DEAL_ONF_Lutte IC DSD'!Q171+'Sol2_2019_DEAL_ONF_Lutte IC'!Q171+'€8-xxxx(AAAA-AAAA)'!Q171+'€9-xxxx(AAAA-AAAA)'!Q171+'€10-xxxx(AAAA-AAAA)'!Q171+'€11-xxxx(AAAA-AAAA)'!Q171+'€12-xxxx(AAAA-AAAA)'!Q171+'€13-xxxx(AAAA-AAAA)'!Q171+'€14-xxxx(AAAA-AAAA)'!Q171+'€15-xxxx(AAAA-AAAA)'!Q171+'€16-xxxx(AAAA-AAAA)'!Q171+'€17-xxxx(AAAA-AAAA)'!Q171+'€18-xxxx(AAAA-AAAA)'!Q171+'€19-xxxx(AAAA-AAAA)'!Q171+'€20-xxxx(AAAA-AAAA)'!Q171</f>
        <v>0</v>
      </c>
      <c r="Y171" s="218">
        <f>'EnC1_2017-22_DEAL_ONF_Animation'!R171+'EnC2_2018-22_FEDER_ONF_Conserv'!R171+'EnC3_2019-21_OFB-DEAL_ONF_Coli'!R171+'EnC4_2018-20_MTE_ONF_MIGBio'!R171+'EnC5_2020_DEAL_Titè_IPA Desira'!R171+'Sol1_2018_DEAL_ONF_Lutte IC DSD'!R171+'Sol2_2019_DEAL_ONF_Lutte IC'!R171+'€8-xxxx(AAAA-AAAA)'!R171+'€9-xxxx(AAAA-AAAA)'!R171+'€10-xxxx(AAAA-AAAA)'!R171+'€11-xxxx(AAAA-AAAA)'!R171+'€12-xxxx(AAAA-AAAA)'!R171+'€13-xxxx(AAAA-AAAA)'!R171+'€14-xxxx(AAAA-AAAA)'!R171+'€15-xxxx(AAAA-AAAA)'!R171+'€16-xxxx(AAAA-AAAA)'!R171+'€17-xxxx(AAAA-AAAA)'!R171+'€18-xxxx(AAAA-AAAA)'!R171+'€19-xxxx(AAAA-AAAA)'!R171+'€20-xxxx(AAAA-AAAA)'!R171</f>
        <v>0</v>
      </c>
      <c r="Z171" s="220">
        <f>'EnC1_2017-22_DEAL_ONF_Animation'!S171+'EnC2_2018-22_FEDER_ONF_Conserv'!S171+'EnC3_2019-21_OFB-DEAL_ONF_Coli'!S171+'EnC4_2018-20_MTE_ONF_MIGBio'!S171+'EnC5_2020_DEAL_Titè_IPA Desira'!S171+'Sol1_2018_DEAL_ONF_Lutte IC DSD'!S171+'Sol2_2019_DEAL_ONF_Lutte IC'!S171+'€8-xxxx(AAAA-AAAA)'!S171+'€9-xxxx(AAAA-AAAA)'!S171+'€10-xxxx(AAAA-AAAA)'!S171+'€11-xxxx(AAAA-AAAA)'!S171+'€12-xxxx(AAAA-AAAA)'!S171+'€13-xxxx(AAAA-AAAA)'!S171+'€14-xxxx(AAAA-AAAA)'!S171+'€15-xxxx(AAAA-AAAA)'!S171+'€16-xxxx(AAAA-AAAA)'!S171+'€17-xxxx(AAAA-AAAA)'!S171+'€18-xxxx(AAAA-AAAA)'!S171+'€19-xxxx(AAAA-AAAA)'!S171+'€20-xxxx(AAAA-AAAA)'!S171</f>
        <v>0</v>
      </c>
      <c r="AA171" s="617">
        <f>'EnC1_2017-22_DEAL_ONF_Animation'!T171+'EnC2_2018-22_FEDER_ONF_Conserv'!T171+'EnC3_2019-21_OFB-DEAL_ONF_Coli'!T171+'EnC4_2018-20_MTE_ONF_MIGBio'!T171+'EnC5_2020_DEAL_Titè_IPA Desira'!T171+'Sol1_2018_DEAL_ONF_Lutte IC DSD'!T171+'Sol2_2019_DEAL_ONF_Lutte IC'!T171+'€8-xxxx(AAAA-AAAA)'!T171+'€9-xxxx(AAAA-AAAA)'!T171+'€10-xxxx(AAAA-AAAA)'!T171+'€11-xxxx(AAAA-AAAA)'!T171+'€12-xxxx(AAAA-AAAA)'!T171+'€13-xxxx(AAAA-AAAA)'!T171+'€14-xxxx(AAAA-AAAA)'!T171+'€15-xxxx(AAAA-AAAA)'!T171+'€16-xxxx(AAAA-AAAA)'!T171+'€17-xxxx(AAAA-AAAA)'!T171+'€18-xxxx(AAAA-AAAA)'!T171+'€19-xxxx(AAAA-AAAA)'!T171+'€20-xxxx(AAAA-AAAA)'!T171</f>
        <v>0</v>
      </c>
      <c r="AB171" s="618">
        <f>'EnC1_2017-22_DEAL_ONF_Animation'!U171+'EnC2_2018-22_FEDER_ONF_Conserv'!U171+'EnC3_2019-21_OFB-DEAL_ONF_Coli'!U171+'EnC4_2018-20_MTE_ONF_MIGBio'!U171+'EnC5_2020_DEAL_Titè_IPA Desira'!U171+'Sol1_2018_DEAL_ONF_Lutte IC DSD'!U171+'Sol2_2019_DEAL_ONF_Lutte IC'!U171+'€8-xxxx(AAAA-AAAA)'!U171+'€9-xxxx(AAAA-AAAA)'!U171+'€10-xxxx(AAAA-AAAA)'!U171+'€11-xxxx(AAAA-AAAA)'!U171+'€12-xxxx(AAAA-AAAA)'!U171+'€13-xxxx(AAAA-AAAA)'!U171+'€14-xxxx(AAAA-AAAA)'!U171+'€15-xxxx(AAAA-AAAA)'!U171+'€16-xxxx(AAAA-AAAA)'!U171+'€17-xxxx(AAAA-AAAA)'!U171+'€18-xxxx(AAAA-AAAA)'!U171+'€19-xxxx(AAAA-AAAA)'!U171+'€20-xxxx(AAAA-AAAA)'!U171</f>
        <v>0</v>
      </c>
      <c r="AC171" s="639">
        <f>'EnC1_2017-22_DEAL_ONF_Animation'!V171+'EnC2_2018-22_FEDER_ONF_Conserv'!V171+'EnC3_2019-21_OFB-DEAL_ONF_Coli'!V171+'EnC4_2018-20_MTE_ONF_MIGBio'!V171+'EnC5_2020_DEAL_Titè_IPA Desira'!V171+'Sol1_2018_DEAL_ONF_Lutte IC DSD'!V171+'Sol2_2019_DEAL_ONF_Lutte IC'!V171+'€8-xxxx(AAAA-AAAA)'!V171+'€9-xxxx(AAAA-AAAA)'!V171+'€10-xxxx(AAAA-AAAA)'!V171+'€11-xxxx(AAAA-AAAA)'!V171+'€12-xxxx(AAAA-AAAA)'!V171+'€13-xxxx(AAAA-AAAA)'!V171+'€14-xxxx(AAAA-AAAA)'!V171+'€15-xxxx(AAAA-AAAA)'!V171+'€16-xxxx(AAAA-AAAA)'!V171+'€17-xxxx(AAAA-AAAA)'!V171+'€18-xxxx(AAAA-AAAA)'!V171+'€19-xxxx(AAAA-AAAA)'!V171+'€20-xxxx(AAAA-AAAA)'!V171</f>
        <v>0</v>
      </c>
      <c r="AD171" s="639">
        <f>'EnC1_2017-22_DEAL_ONF_Animation'!W171+'EnC2_2018-22_FEDER_ONF_Conserv'!W171+'EnC3_2019-21_OFB-DEAL_ONF_Coli'!W171+'EnC4_2018-20_MTE_ONF_MIGBio'!W171+'EnC5_2020_DEAL_Titè_IPA Desira'!W171+'Sol1_2018_DEAL_ONF_Lutte IC DSD'!W171+'Sol2_2019_DEAL_ONF_Lutte IC'!W171+'€8-xxxx(AAAA-AAAA)'!W171+'€9-xxxx(AAAA-AAAA)'!W171+'€10-xxxx(AAAA-AAAA)'!W171+'€11-xxxx(AAAA-AAAA)'!W171+'€12-xxxx(AAAA-AAAA)'!W171+'€13-xxxx(AAAA-AAAA)'!W171+'€14-xxxx(AAAA-AAAA)'!W171+'€15-xxxx(AAAA-AAAA)'!W171+'€16-xxxx(AAAA-AAAA)'!W171+'€17-xxxx(AAAA-AAAA)'!W171+'€18-xxxx(AAAA-AAAA)'!W171+'€19-xxxx(AAAA-AAAA)'!W171+'€20-xxxx(AAAA-AAAA)'!W171</f>
        <v>0</v>
      </c>
      <c r="AE171" s="639">
        <f>'EnC1_2017-22_DEAL_ONF_Animation'!X171+'EnC2_2018-22_FEDER_ONF_Conserv'!X171+'EnC3_2019-21_OFB-DEAL_ONF_Coli'!X171+'EnC4_2018-20_MTE_ONF_MIGBio'!X171+'EnC5_2020_DEAL_Titè_IPA Desira'!X171+'Sol1_2018_DEAL_ONF_Lutte IC DSD'!X171+'Sol2_2019_DEAL_ONF_Lutte IC'!X171+'€8-xxxx(AAAA-AAAA)'!X171+'€9-xxxx(AAAA-AAAA)'!X171+'€10-xxxx(AAAA-AAAA)'!X171+'€11-xxxx(AAAA-AAAA)'!X171+'€12-xxxx(AAAA-AAAA)'!X171+'€13-xxxx(AAAA-AAAA)'!X171+'€14-xxxx(AAAA-AAAA)'!X171+'€15-xxxx(AAAA-AAAA)'!X171+'€16-xxxx(AAAA-AAAA)'!X171+'€17-xxxx(AAAA-AAAA)'!X171+'€18-xxxx(AAAA-AAAA)'!X171+'€19-xxxx(AAAA-AAAA)'!X171+'€20-xxxx(AAAA-AAAA)'!X171</f>
        <v>0</v>
      </c>
      <c r="AF171" s="640">
        <f>'EnC1_2017-22_DEAL_ONF_Animation'!Y171+'EnC2_2018-22_FEDER_ONF_Conserv'!Y171+'EnC3_2019-21_OFB-DEAL_ONF_Coli'!Y171+'EnC4_2018-20_MTE_ONF_MIGBio'!Y171+'EnC5_2020_DEAL_Titè_IPA Desira'!Y171+'Sol1_2018_DEAL_ONF_Lutte IC DSD'!Y171+'Sol2_2019_DEAL_ONF_Lutte IC'!Y171+'€8-xxxx(AAAA-AAAA)'!Y171+'€9-xxxx(AAAA-AAAA)'!Y171+'€10-xxxx(AAAA-AAAA)'!Y171+'€11-xxxx(AAAA-AAAA)'!Y171+'€12-xxxx(AAAA-AAAA)'!Y171+'€13-xxxx(AAAA-AAAA)'!Y171+'€14-xxxx(AAAA-AAAA)'!Y171+'€15-xxxx(AAAA-AAAA)'!Y171+'€16-xxxx(AAAA-AAAA)'!Y171+'€17-xxxx(AAAA-AAAA)'!Y171+'€18-xxxx(AAAA-AAAA)'!Y171+'€19-xxxx(AAAA-AAAA)'!Y171+'€20-xxxx(AAAA-AAAA)'!Y171</f>
        <v>0</v>
      </c>
      <c r="AG171" s="621">
        <f t="shared" si="129"/>
        <v>0</v>
      </c>
      <c r="AH171" s="622">
        <f t="shared" si="127"/>
        <v>0</v>
      </c>
      <c r="AI171" s="641">
        <f t="shared" si="127"/>
        <v>0</v>
      </c>
      <c r="AJ171" s="641">
        <f t="shared" si="127"/>
        <v>0</v>
      </c>
      <c r="AK171" s="641">
        <f t="shared" si="127"/>
        <v>0</v>
      </c>
      <c r="AL171" s="642">
        <f t="shared" si="127"/>
        <v>0</v>
      </c>
      <c r="AM171" s="623">
        <f t="shared" si="130"/>
        <v>0</v>
      </c>
      <c r="AN171" s="686">
        <f t="shared" si="128"/>
        <v>0</v>
      </c>
      <c r="AO171" s="641">
        <f t="shared" si="128"/>
        <v>0</v>
      </c>
      <c r="AP171" s="641">
        <f t="shared" si="128"/>
        <v>0</v>
      </c>
      <c r="AQ171" s="641">
        <f t="shared" si="128"/>
        <v>0</v>
      </c>
      <c r="AR171" s="643">
        <f t="shared" si="128"/>
        <v>0</v>
      </c>
      <c r="AS171" s="44"/>
      <c r="AT171" s="28"/>
      <c r="AU171" s="28"/>
    </row>
    <row r="172" spans="1:47" ht="14">
      <c r="A172" s="26"/>
      <c r="B172" s="1116"/>
      <c r="C172" s="1232"/>
      <c r="D172" s="1119"/>
      <c r="E172" s="1122"/>
      <c r="F172" s="1154"/>
      <c r="G172" s="502" t="s">
        <v>109</v>
      </c>
      <c r="H172" s="175"/>
      <c r="I172" s="172"/>
      <c r="J172" s="171"/>
      <c r="K172" s="171"/>
      <c r="L172" s="171"/>
      <c r="M172" s="501"/>
      <c r="N172" s="502" t="s">
        <v>109</v>
      </c>
      <c r="O172" s="236">
        <f>'EnC1_2017-22_DEAL_ONF_Animation'!H172+'EnC2_2018-22_FEDER_ONF_Conserv'!H172+'EnC3_2019-21_OFB-DEAL_ONF_Coli'!H172+'EnC4_2018-20_MTE_ONF_MIGBio'!H172+'EnC5_2020_DEAL_Titè_IPA Desira'!H172+'Sol1_2018_DEAL_ONF_Lutte IC DSD'!H172+'Sol2_2019_DEAL_ONF_Lutte IC'!H172+'€8-xxxx(AAAA-AAAA)'!H172+'€9-xxxx(AAAA-AAAA)'!H172+'€10-xxxx(AAAA-AAAA)'!H172+'€11-xxxx(AAAA-AAAA)'!H172+'€12-xxxx(AAAA-AAAA)'!H172+'€13-xxxx(AAAA-AAAA)'!H172+'€14-xxxx(AAAA-AAAA)'!H172+'€15-xxxx(AAAA-AAAA)'!H172+'€16-xxxx(AAAA-AAAA)'!H172+'€17-xxxx(AAAA-AAAA)'!H172+'€18-xxxx(AAAA-AAAA)'!H172+'€19-xxxx(AAAA-AAAA)'!H172+'€20-xxxx(AAAA-AAAA)'!H172</f>
        <v>5000</v>
      </c>
      <c r="P172" s="256">
        <f>'EnC1_2017-22_DEAL_ONF_Animation'!I172+'EnC2_2018-22_FEDER_ONF_Conserv'!I172+'EnC3_2019-21_OFB-DEAL_ONF_Coli'!I172+'EnC4_2018-20_MTE_ONF_MIGBio'!I172+'EnC5_2020_DEAL_Titè_IPA Desira'!I172+'Sol1_2018_DEAL_ONF_Lutte IC DSD'!I172+'Sol2_2019_DEAL_ONF_Lutte IC'!I172+'€8-xxxx(AAAA-AAAA)'!I172+'€9-xxxx(AAAA-AAAA)'!I172+'€10-xxxx(AAAA-AAAA)'!I172+'€11-xxxx(AAAA-AAAA)'!I172+'€12-xxxx(AAAA-AAAA)'!I172+'€13-xxxx(AAAA-AAAA)'!I172+'€14-xxxx(AAAA-AAAA)'!I172+'€15-xxxx(AAAA-AAAA)'!I172+'€16-xxxx(AAAA-AAAA)'!I172+'€17-xxxx(AAAA-AAAA)'!I172+'€18-xxxx(AAAA-AAAA)'!I172+'€19-xxxx(AAAA-AAAA)'!I172+'€20-xxxx(AAAA-AAAA)'!I172</f>
        <v>1000</v>
      </c>
      <c r="Q172" s="237">
        <f>'EnC1_2017-22_DEAL_ONF_Animation'!J172+'EnC2_2018-22_FEDER_ONF_Conserv'!J172+'EnC3_2019-21_OFB-DEAL_ONF_Coli'!J172+'EnC4_2018-20_MTE_ONF_MIGBio'!J172+'EnC5_2020_DEAL_Titè_IPA Desira'!J172+'Sol1_2018_DEAL_ONF_Lutte IC DSD'!J172+'Sol2_2019_DEAL_ONF_Lutte IC'!J172+'€8-xxxx(AAAA-AAAA)'!J172+'€9-xxxx(AAAA-AAAA)'!J172+'€10-xxxx(AAAA-AAAA)'!J172+'€11-xxxx(AAAA-AAAA)'!J172+'€12-xxxx(AAAA-AAAA)'!J172+'€13-xxxx(AAAA-AAAA)'!J172+'€14-xxxx(AAAA-AAAA)'!J172+'€15-xxxx(AAAA-AAAA)'!J172+'€16-xxxx(AAAA-AAAA)'!J172+'€17-xxxx(AAAA-AAAA)'!J172+'€18-xxxx(AAAA-AAAA)'!J172+'€19-xxxx(AAAA-AAAA)'!J172+'€20-xxxx(AAAA-AAAA)'!J172</f>
        <v>1000</v>
      </c>
      <c r="R172" s="237">
        <f>'EnC1_2017-22_DEAL_ONF_Animation'!K172+'EnC2_2018-22_FEDER_ONF_Conserv'!K172+'EnC3_2019-21_OFB-DEAL_ONF_Coli'!K172+'EnC4_2018-20_MTE_ONF_MIGBio'!K172+'EnC5_2020_DEAL_Titè_IPA Desira'!K172+'Sol1_2018_DEAL_ONF_Lutte IC DSD'!K172+'Sol2_2019_DEAL_ONF_Lutte IC'!K172+'€8-xxxx(AAAA-AAAA)'!K172+'€9-xxxx(AAAA-AAAA)'!K172+'€10-xxxx(AAAA-AAAA)'!K172+'€11-xxxx(AAAA-AAAA)'!K172+'€12-xxxx(AAAA-AAAA)'!K172+'€13-xxxx(AAAA-AAAA)'!K172+'€14-xxxx(AAAA-AAAA)'!K172+'€15-xxxx(AAAA-AAAA)'!K172+'€16-xxxx(AAAA-AAAA)'!K172+'€17-xxxx(AAAA-AAAA)'!K172+'€18-xxxx(AAAA-AAAA)'!K172+'€19-xxxx(AAAA-AAAA)'!K172+'€20-xxxx(AAAA-AAAA)'!K172</f>
        <v>1000</v>
      </c>
      <c r="S172" s="237">
        <f>'EnC1_2017-22_DEAL_ONF_Animation'!L172+'EnC2_2018-22_FEDER_ONF_Conserv'!L172+'EnC3_2019-21_OFB-DEAL_ONF_Coli'!L172+'EnC4_2018-20_MTE_ONF_MIGBio'!L172+'EnC5_2020_DEAL_Titè_IPA Desira'!L172+'Sol1_2018_DEAL_ONF_Lutte IC DSD'!L172+'Sol2_2019_DEAL_ONF_Lutte IC'!L172+'€8-xxxx(AAAA-AAAA)'!L172+'€9-xxxx(AAAA-AAAA)'!L172+'€10-xxxx(AAAA-AAAA)'!L172+'€11-xxxx(AAAA-AAAA)'!L172+'€12-xxxx(AAAA-AAAA)'!L172+'€13-xxxx(AAAA-AAAA)'!L172+'€14-xxxx(AAAA-AAAA)'!L172+'€15-xxxx(AAAA-AAAA)'!L172+'€16-xxxx(AAAA-AAAA)'!L172+'€17-xxxx(AAAA-AAAA)'!L172+'€18-xxxx(AAAA-AAAA)'!L172+'€19-xxxx(AAAA-AAAA)'!L172+'€20-xxxx(AAAA-AAAA)'!L172</f>
        <v>1000</v>
      </c>
      <c r="T172" s="238">
        <f>'EnC1_2017-22_DEAL_ONF_Animation'!M172+'EnC2_2018-22_FEDER_ONF_Conserv'!M172+'EnC3_2019-21_OFB-DEAL_ONF_Coli'!M172+'EnC4_2018-20_MTE_ONF_MIGBio'!M172+'EnC5_2020_DEAL_Titè_IPA Desira'!M172+'Sol1_2018_DEAL_ONF_Lutte IC DSD'!M172+'Sol2_2019_DEAL_ONF_Lutte IC'!M172+'€8-xxxx(AAAA-AAAA)'!M172+'€9-xxxx(AAAA-AAAA)'!M172+'€10-xxxx(AAAA-AAAA)'!M172+'€11-xxxx(AAAA-AAAA)'!M172+'€12-xxxx(AAAA-AAAA)'!M172+'€13-xxxx(AAAA-AAAA)'!M172+'€14-xxxx(AAAA-AAAA)'!M172+'€15-xxxx(AAAA-AAAA)'!M172+'€16-xxxx(AAAA-AAAA)'!M172+'€17-xxxx(AAAA-AAAA)'!M172+'€18-xxxx(AAAA-AAAA)'!M172+'€19-xxxx(AAAA-AAAA)'!M172+'€20-xxxx(AAAA-AAAA)'!M172</f>
        <v>1000</v>
      </c>
      <c r="U172" s="236">
        <f>'EnC1_2017-22_DEAL_ONF_Animation'!N172+'EnC2_2018-22_FEDER_ONF_Conserv'!N172+'EnC3_2019-21_OFB-DEAL_ONF_Coli'!N172+'EnC4_2018-20_MTE_ONF_MIGBio'!N172+'EnC5_2020_DEAL_Titè_IPA Desira'!N172+'Sol1_2018_DEAL_ONF_Lutte IC DSD'!N172+'Sol2_2019_DEAL_ONF_Lutte IC'!N172+'€8-xxxx(AAAA-AAAA)'!N172+'€9-xxxx(AAAA-AAAA)'!N172+'€10-xxxx(AAAA-AAAA)'!N172+'€11-xxxx(AAAA-AAAA)'!N172+'€12-xxxx(AAAA-AAAA)'!N172+'€13-xxxx(AAAA-AAAA)'!N172+'€14-xxxx(AAAA-AAAA)'!N172+'€15-xxxx(AAAA-AAAA)'!N172+'€16-xxxx(AAAA-AAAA)'!N172+'€17-xxxx(AAAA-AAAA)'!N172+'€18-xxxx(AAAA-AAAA)'!N172+'€19-xxxx(AAAA-AAAA)'!N172+'€20-xxxx(AAAA-AAAA)'!N172</f>
        <v>0</v>
      </c>
      <c r="V172" s="256">
        <f>'EnC1_2017-22_DEAL_ONF_Animation'!O172+'EnC2_2018-22_FEDER_ONF_Conserv'!O172+'EnC3_2019-21_OFB-DEAL_ONF_Coli'!O172+'EnC4_2018-20_MTE_ONF_MIGBio'!O172+'EnC5_2020_DEAL_Titè_IPA Desira'!O172+'Sol1_2018_DEAL_ONF_Lutte IC DSD'!O172+'Sol2_2019_DEAL_ONF_Lutte IC'!O172+'€8-xxxx(AAAA-AAAA)'!O172+'€9-xxxx(AAAA-AAAA)'!O172+'€10-xxxx(AAAA-AAAA)'!O172+'€11-xxxx(AAAA-AAAA)'!O172+'€12-xxxx(AAAA-AAAA)'!O172+'€13-xxxx(AAAA-AAAA)'!O172+'€14-xxxx(AAAA-AAAA)'!O172+'€15-xxxx(AAAA-AAAA)'!O172+'€16-xxxx(AAAA-AAAA)'!O172+'€17-xxxx(AAAA-AAAA)'!O172+'€18-xxxx(AAAA-AAAA)'!O172+'€19-xxxx(AAAA-AAAA)'!O172+'€20-xxxx(AAAA-AAAA)'!O172</f>
        <v>0</v>
      </c>
      <c r="W172" s="237">
        <f>'EnC1_2017-22_DEAL_ONF_Animation'!P172+'EnC2_2018-22_FEDER_ONF_Conserv'!P172+'EnC3_2019-21_OFB-DEAL_ONF_Coli'!P172+'EnC4_2018-20_MTE_ONF_MIGBio'!P172+'EnC5_2020_DEAL_Titè_IPA Desira'!P172+'Sol1_2018_DEAL_ONF_Lutte IC DSD'!P172+'Sol2_2019_DEAL_ONF_Lutte IC'!P172+'€8-xxxx(AAAA-AAAA)'!P172+'€9-xxxx(AAAA-AAAA)'!P172+'€10-xxxx(AAAA-AAAA)'!P172+'€11-xxxx(AAAA-AAAA)'!P172+'€12-xxxx(AAAA-AAAA)'!P172+'€13-xxxx(AAAA-AAAA)'!P172+'€14-xxxx(AAAA-AAAA)'!P172+'€15-xxxx(AAAA-AAAA)'!P172+'€16-xxxx(AAAA-AAAA)'!P172+'€17-xxxx(AAAA-AAAA)'!P172+'€18-xxxx(AAAA-AAAA)'!P172+'€19-xxxx(AAAA-AAAA)'!P172+'€20-xxxx(AAAA-AAAA)'!P172</f>
        <v>0</v>
      </c>
      <c r="X172" s="237">
        <f>'EnC1_2017-22_DEAL_ONF_Animation'!Q172+'EnC2_2018-22_FEDER_ONF_Conserv'!Q172+'EnC3_2019-21_OFB-DEAL_ONF_Coli'!Q172+'EnC4_2018-20_MTE_ONF_MIGBio'!Q172+'EnC5_2020_DEAL_Titè_IPA Desira'!Q172+'Sol1_2018_DEAL_ONF_Lutte IC DSD'!Q172+'Sol2_2019_DEAL_ONF_Lutte IC'!Q172+'€8-xxxx(AAAA-AAAA)'!Q172+'€9-xxxx(AAAA-AAAA)'!Q172+'€10-xxxx(AAAA-AAAA)'!Q172+'€11-xxxx(AAAA-AAAA)'!Q172+'€12-xxxx(AAAA-AAAA)'!Q172+'€13-xxxx(AAAA-AAAA)'!Q172+'€14-xxxx(AAAA-AAAA)'!Q172+'€15-xxxx(AAAA-AAAA)'!Q172+'€16-xxxx(AAAA-AAAA)'!Q172+'€17-xxxx(AAAA-AAAA)'!Q172+'€18-xxxx(AAAA-AAAA)'!Q172+'€19-xxxx(AAAA-AAAA)'!Q172+'€20-xxxx(AAAA-AAAA)'!Q172</f>
        <v>0</v>
      </c>
      <c r="Y172" s="237">
        <f>'EnC1_2017-22_DEAL_ONF_Animation'!R172+'EnC2_2018-22_FEDER_ONF_Conserv'!R172+'EnC3_2019-21_OFB-DEAL_ONF_Coli'!R172+'EnC4_2018-20_MTE_ONF_MIGBio'!R172+'EnC5_2020_DEAL_Titè_IPA Desira'!R172+'Sol1_2018_DEAL_ONF_Lutte IC DSD'!R172+'Sol2_2019_DEAL_ONF_Lutte IC'!R172+'€8-xxxx(AAAA-AAAA)'!R172+'€9-xxxx(AAAA-AAAA)'!R172+'€10-xxxx(AAAA-AAAA)'!R172+'€11-xxxx(AAAA-AAAA)'!R172+'€12-xxxx(AAAA-AAAA)'!R172+'€13-xxxx(AAAA-AAAA)'!R172+'€14-xxxx(AAAA-AAAA)'!R172+'€15-xxxx(AAAA-AAAA)'!R172+'€16-xxxx(AAAA-AAAA)'!R172+'€17-xxxx(AAAA-AAAA)'!R172+'€18-xxxx(AAAA-AAAA)'!R172+'€19-xxxx(AAAA-AAAA)'!R172+'€20-xxxx(AAAA-AAAA)'!R172</f>
        <v>0</v>
      </c>
      <c r="Z172" s="239">
        <f>'EnC1_2017-22_DEAL_ONF_Animation'!S172+'EnC2_2018-22_FEDER_ONF_Conserv'!S172+'EnC3_2019-21_OFB-DEAL_ONF_Coli'!S172+'EnC4_2018-20_MTE_ONF_MIGBio'!S172+'EnC5_2020_DEAL_Titè_IPA Desira'!S172+'Sol1_2018_DEAL_ONF_Lutte IC DSD'!S172+'Sol2_2019_DEAL_ONF_Lutte IC'!S172+'€8-xxxx(AAAA-AAAA)'!S172+'€9-xxxx(AAAA-AAAA)'!S172+'€10-xxxx(AAAA-AAAA)'!S172+'€11-xxxx(AAAA-AAAA)'!S172+'€12-xxxx(AAAA-AAAA)'!S172+'€13-xxxx(AAAA-AAAA)'!S172+'€14-xxxx(AAAA-AAAA)'!S172+'€15-xxxx(AAAA-AAAA)'!S172+'€16-xxxx(AAAA-AAAA)'!S172+'€17-xxxx(AAAA-AAAA)'!S172+'€18-xxxx(AAAA-AAAA)'!S172+'€19-xxxx(AAAA-AAAA)'!S172+'€20-xxxx(AAAA-AAAA)'!S172</f>
        <v>0</v>
      </c>
      <c r="AA172" s="693">
        <f>'EnC1_2017-22_DEAL_ONF_Animation'!T172+'EnC2_2018-22_FEDER_ONF_Conserv'!T172+'EnC3_2019-21_OFB-DEAL_ONF_Coli'!T172+'EnC4_2018-20_MTE_ONF_MIGBio'!T172+'EnC5_2020_DEAL_Titè_IPA Desira'!T172+'Sol1_2018_DEAL_ONF_Lutte IC DSD'!T172+'Sol2_2019_DEAL_ONF_Lutte IC'!T172+'€8-xxxx(AAAA-AAAA)'!T172+'€9-xxxx(AAAA-AAAA)'!T172+'€10-xxxx(AAAA-AAAA)'!T172+'€11-xxxx(AAAA-AAAA)'!T172+'€12-xxxx(AAAA-AAAA)'!T172+'€13-xxxx(AAAA-AAAA)'!T172+'€14-xxxx(AAAA-AAAA)'!T172+'€15-xxxx(AAAA-AAAA)'!T172+'€16-xxxx(AAAA-AAAA)'!T172+'€17-xxxx(AAAA-AAAA)'!T172+'€18-xxxx(AAAA-AAAA)'!T172+'€19-xxxx(AAAA-AAAA)'!T172+'€20-xxxx(AAAA-AAAA)'!T172</f>
        <v>-5000</v>
      </c>
      <c r="AB172" s="711">
        <f>'EnC1_2017-22_DEAL_ONF_Animation'!U172+'EnC2_2018-22_FEDER_ONF_Conserv'!U172+'EnC3_2019-21_OFB-DEAL_ONF_Coli'!U172+'EnC4_2018-20_MTE_ONF_MIGBio'!U172+'EnC5_2020_DEAL_Titè_IPA Desira'!U172+'Sol1_2018_DEAL_ONF_Lutte IC DSD'!U172+'Sol2_2019_DEAL_ONF_Lutte IC'!U172+'€8-xxxx(AAAA-AAAA)'!U172+'€9-xxxx(AAAA-AAAA)'!U172+'€10-xxxx(AAAA-AAAA)'!U172+'€11-xxxx(AAAA-AAAA)'!U172+'€12-xxxx(AAAA-AAAA)'!U172+'€13-xxxx(AAAA-AAAA)'!U172+'€14-xxxx(AAAA-AAAA)'!U172+'€15-xxxx(AAAA-AAAA)'!U172+'€16-xxxx(AAAA-AAAA)'!U172+'€17-xxxx(AAAA-AAAA)'!U172+'€18-xxxx(AAAA-AAAA)'!U172+'€19-xxxx(AAAA-AAAA)'!U172+'€20-xxxx(AAAA-AAAA)'!U172</f>
        <v>-1000</v>
      </c>
      <c r="AC172" s="694">
        <f>'EnC1_2017-22_DEAL_ONF_Animation'!V172+'EnC2_2018-22_FEDER_ONF_Conserv'!V172+'EnC3_2019-21_OFB-DEAL_ONF_Coli'!V172+'EnC4_2018-20_MTE_ONF_MIGBio'!V172+'EnC5_2020_DEAL_Titè_IPA Desira'!V172+'Sol1_2018_DEAL_ONF_Lutte IC DSD'!V172+'Sol2_2019_DEAL_ONF_Lutte IC'!V172+'€8-xxxx(AAAA-AAAA)'!V172+'€9-xxxx(AAAA-AAAA)'!V172+'€10-xxxx(AAAA-AAAA)'!V172+'€11-xxxx(AAAA-AAAA)'!V172+'€12-xxxx(AAAA-AAAA)'!V172+'€13-xxxx(AAAA-AAAA)'!V172+'€14-xxxx(AAAA-AAAA)'!V172+'€15-xxxx(AAAA-AAAA)'!V172+'€16-xxxx(AAAA-AAAA)'!V172+'€17-xxxx(AAAA-AAAA)'!V172+'€18-xxxx(AAAA-AAAA)'!V172+'€19-xxxx(AAAA-AAAA)'!V172+'€20-xxxx(AAAA-AAAA)'!V172</f>
        <v>-1000</v>
      </c>
      <c r="AD172" s="694">
        <f>'EnC1_2017-22_DEAL_ONF_Animation'!W172+'EnC2_2018-22_FEDER_ONF_Conserv'!W172+'EnC3_2019-21_OFB-DEAL_ONF_Coli'!W172+'EnC4_2018-20_MTE_ONF_MIGBio'!W172+'EnC5_2020_DEAL_Titè_IPA Desira'!W172+'Sol1_2018_DEAL_ONF_Lutte IC DSD'!W172+'Sol2_2019_DEAL_ONF_Lutte IC'!W172+'€8-xxxx(AAAA-AAAA)'!W172+'€9-xxxx(AAAA-AAAA)'!W172+'€10-xxxx(AAAA-AAAA)'!W172+'€11-xxxx(AAAA-AAAA)'!W172+'€12-xxxx(AAAA-AAAA)'!W172+'€13-xxxx(AAAA-AAAA)'!W172+'€14-xxxx(AAAA-AAAA)'!W172+'€15-xxxx(AAAA-AAAA)'!W172+'€16-xxxx(AAAA-AAAA)'!W172+'€17-xxxx(AAAA-AAAA)'!W172+'€18-xxxx(AAAA-AAAA)'!W172+'€19-xxxx(AAAA-AAAA)'!W172+'€20-xxxx(AAAA-AAAA)'!W172</f>
        <v>-1000</v>
      </c>
      <c r="AE172" s="694">
        <f>'EnC1_2017-22_DEAL_ONF_Animation'!X172+'EnC2_2018-22_FEDER_ONF_Conserv'!X172+'EnC3_2019-21_OFB-DEAL_ONF_Coli'!X172+'EnC4_2018-20_MTE_ONF_MIGBio'!X172+'EnC5_2020_DEAL_Titè_IPA Desira'!X172+'Sol1_2018_DEAL_ONF_Lutte IC DSD'!X172+'Sol2_2019_DEAL_ONF_Lutte IC'!X172+'€8-xxxx(AAAA-AAAA)'!X172+'€9-xxxx(AAAA-AAAA)'!X172+'€10-xxxx(AAAA-AAAA)'!X172+'€11-xxxx(AAAA-AAAA)'!X172+'€12-xxxx(AAAA-AAAA)'!X172+'€13-xxxx(AAAA-AAAA)'!X172+'€14-xxxx(AAAA-AAAA)'!X172+'€15-xxxx(AAAA-AAAA)'!X172+'€16-xxxx(AAAA-AAAA)'!X172+'€17-xxxx(AAAA-AAAA)'!X172+'€18-xxxx(AAAA-AAAA)'!X172+'€19-xxxx(AAAA-AAAA)'!X172+'€20-xxxx(AAAA-AAAA)'!X172</f>
        <v>-1000</v>
      </c>
      <c r="AF172" s="695">
        <f>'EnC1_2017-22_DEAL_ONF_Animation'!Y172+'EnC2_2018-22_FEDER_ONF_Conserv'!Y172+'EnC3_2019-21_OFB-DEAL_ONF_Coli'!Y172+'EnC4_2018-20_MTE_ONF_MIGBio'!Y172+'EnC5_2020_DEAL_Titè_IPA Desira'!Y172+'Sol1_2018_DEAL_ONF_Lutte IC DSD'!Y172+'Sol2_2019_DEAL_ONF_Lutte IC'!Y172+'€8-xxxx(AAAA-AAAA)'!Y172+'€9-xxxx(AAAA-AAAA)'!Y172+'€10-xxxx(AAAA-AAAA)'!Y172+'€11-xxxx(AAAA-AAAA)'!Y172+'€12-xxxx(AAAA-AAAA)'!Y172+'€13-xxxx(AAAA-AAAA)'!Y172+'€14-xxxx(AAAA-AAAA)'!Y172+'€15-xxxx(AAAA-AAAA)'!Y172+'€16-xxxx(AAAA-AAAA)'!Y172+'€17-xxxx(AAAA-AAAA)'!Y172+'€18-xxxx(AAAA-AAAA)'!Y172+'€19-xxxx(AAAA-AAAA)'!Y172+'€20-xxxx(AAAA-AAAA)'!Y172</f>
        <v>-1000</v>
      </c>
      <c r="AG172" s="696">
        <f t="shared" si="129"/>
        <v>5000</v>
      </c>
      <c r="AH172" s="712">
        <f t="shared" si="127"/>
        <v>1000</v>
      </c>
      <c r="AI172" s="646">
        <f t="shared" si="127"/>
        <v>1000</v>
      </c>
      <c r="AJ172" s="646">
        <f t="shared" si="127"/>
        <v>1000</v>
      </c>
      <c r="AK172" s="646">
        <f t="shared" si="127"/>
        <v>1000</v>
      </c>
      <c r="AL172" s="647">
        <f t="shared" si="127"/>
        <v>1000</v>
      </c>
      <c r="AM172" s="697">
        <f t="shared" si="130"/>
        <v>0</v>
      </c>
      <c r="AN172" s="687">
        <f t="shared" si="128"/>
        <v>0</v>
      </c>
      <c r="AO172" s="646">
        <f t="shared" si="128"/>
        <v>0</v>
      </c>
      <c r="AP172" s="646">
        <f t="shared" si="128"/>
        <v>0</v>
      </c>
      <c r="AQ172" s="646">
        <f t="shared" si="128"/>
        <v>0</v>
      </c>
      <c r="AR172" s="648">
        <f t="shared" si="128"/>
        <v>0</v>
      </c>
      <c r="AS172" s="45"/>
      <c r="AT172" s="28"/>
      <c r="AU172" s="28"/>
    </row>
    <row r="173" spans="1:47" s="38" customFormat="1" ht="14" customHeight="1">
      <c r="A173" s="14"/>
      <c r="B173" s="1116"/>
      <c r="C173" s="1107" t="s">
        <v>125</v>
      </c>
      <c r="D173" s="1108"/>
      <c r="E173" s="1108"/>
      <c r="F173" s="1113">
        <v>2</v>
      </c>
      <c r="G173" s="517" t="s">
        <v>106</v>
      </c>
      <c r="H173" s="850">
        <f>H158+H161+H164+H167+H170</f>
        <v>177500</v>
      </c>
      <c r="I173" s="115">
        <f t="shared" ref="I173:M173" si="131">I158+I161+I164+I167+I170</f>
        <v>35500</v>
      </c>
      <c r="J173" s="102">
        <f t="shared" si="131"/>
        <v>35500</v>
      </c>
      <c r="K173" s="102">
        <f t="shared" si="131"/>
        <v>35500</v>
      </c>
      <c r="L173" s="102">
        <f t="shared" si="131"/>
        <v>35500</v>
      </c>
      <c r="M173" s="504">
        <f t="shared" si="131"/>
        <v>35500</v>
      </c>
      <c r="N173" s="517" t="s">
        <v>106</v>
      </c>
      <c r="O173" s="100">
        <f>'EnC1_2017-22_DEAL_ONF_Animation'!H173+'EnC2_2018-22_FEDER_ONF_Conserv'!H173+'EnC3_2019-21_OFB-DEAL_ONF_Coli'!H173+'EnC4_2018-20_MTE_ONF_MIGBio'!H173+'EnC5_2020_DEAL_Titè_IPA Desira'!H173+'Sol1_2018_DEAL_ONF_Lutte IC DSD'!H173+'Sol2_2019_DEAL_ONF_Lutte IC'!H173+'€8-xxxx(AAAA-AAAA)'!H173+'€9-xxxx(AAAA-AAAA)'!H173+'€10-xxxx(AAAA-AAAA)'!H173+'€11-xxxx(AAAA-AAAA)'!H173+'€12-xxxx(AAAA-AAAA)'!H173+'€13-xxxx(AAAA-AAAA)'!H173+'€14-xxxx(AAAA-AAAA)'!H173+'€15-xxxx(AAAA-AAAA)'!H173+'€16-xxxx(AAAA-AAAA)'!H173+'€17-xxxx(AAAA-AAAA)'!H173+'€18-xxxx(AAAA-AAAA)'!H173+'€19-xxxx(AAAA-AAAA)'!H173+'€20-xxxx(AAAA-AAAA)'!H173</f>
        <v>96200</v>
      </c>
      <c r="P173" s="101">
        <f>'EnC1_2017-22_DEAL_ONF_Animation'!I173+'EnC2_2018-22_FEDER_ONF_Conserv'!I173+'EnC3_2019-21_OFB-DEAL_ONF_Coli'!I173+'EnC4_2018-20_MTE_ONF_MIGBio'!I173+'EnC5_2020_DEAL_Titè_IPA Desira'!I173+'Sol1_2018_DEAL_ONF_Lutte IC DSD'!I173+'Sol2_2019_DEAL_ONF_Lutte IC'!I173+'€8-xxxx(AAAA-AAAA)'!I173+'€9-xxxx(AAAA-AAAA)'!I173+'€10-xxxx(AAAA-AAAA)'!I173+'€11-xxxx(AAAA-AAAA)'!I173+'€12-xxxx(AAAA-AAAA)'!I173+'€13-xxxx(AAAA-AAAA)'!I173+'€14-xxxx(AAAA-AAAA)'!I173+'€15-xxxx(AAAA-AAAA)'!I173+'€16-xxxx(AAAA-AAAA)'!I173+'€17-xxxx(AAAA-AAAA)'!I173+'€18-xxxx(AAAA-AAAA)'!I173+'€19-xxxx(AAAA-AAAA)'!I173+'€20-xxxx(AAAA-AAAA)'!I173</f>
        <v>23800</v>
      </c>
      <c r="Q173" s="102">
        <f>'EnC1_2017-22_DEAL_ONF_Animation'!J173+'EnC2_2018-22_FEDER_ONF_Conserv'!J173+'EnC3_2019-21_OFB-DEAL_ONF_Coli'!J173+'EnC4_2018-20_MTE_ONF_MIGBio'!J173+'EnC5_2020_DEAL_Titè_IPA Desira'!J173+'Sol1_2018_DEAL_ONF_Lutte IC DSD'!J173+'Sol2_2019_DEAL_ONF_Lutte IC'!J173+'€8-xxxx(AAAA-AAAA)'!J173+'€9-xxxx(AAAA-AAAA)'!J173+'€10-xxxx(AAAA-AAAA)'!J173+'€11-xxxx(AAAA-AAAA)'!J173+'€12-xxxx(AAAA-AAAA)'!J173+'€13-xxxx(AAAA-AAAA)'!J173+'€14-xxxx(AAAA-AAAA)'!J173+'€15-xxxx(AAAA-AAAA)'!J173+'€16-xxxx(AAAA-AAAA)'!J173+'€17-xxxx(AAAA-AAAA)'!J173+'€18-xxxx(AAAA-AAAA)'!J173+'€19-xxxx(AAAA-AAAA)'!J173+'€20-xxxx(AAAA-AAAA)'!J173</f>
        <v>21200</v>
      </c>
      <c r="R173" s="102">
        <f>'EnC1_2017-22_DEAL_ONF_Animation'!K173+'EnC2_2018-22_FEDER_ONF_Conserv'!K173+'EnC3_2019-21_OFB-DEAL_ONF_Coli'!K173+'EnC4_2018-20_MTE_ONF_MIGBio'!K173+'EnC5_2020_DEAL_Titè_IPA Desira'!K173+'Sol1_2018_DEAL_ONF_Lutte IC DSD'!K173+'Sol2_2019_DEAL_ONF_Lutte IC'!K173+'€8-xxxx(AAAA-AAAA)'!K173+'€9-xxxx(AAAA-AAAA)'!K173+'€10-xxxx(AAAA-AAAA)'!K173+'€11-xxxx(AAAA-AAAA)'!K173+'€12-xxxx(AAAA-AAAA)'!K173+'€13-xxxx(AAAA-AAAA)'!K173+'€14-xxxx(AAAA-AAAA)'!K173+'€15-xxxx(AAAA-AAAA)'!K173+'€16-xxxx(AAAA-AAAA)'!K173+'€17-xxxx(AAAA-AAAA)'!K173+'€18-xxxx(AAAA-AAAA)'!K173+'€19-xxxx(AAAA-AAAA)'!K173+'€20-xxxx(AAAA-AAAA)'!K173</f>
        <v>21200</v>
      </c>
      <c r="S173" s="102">
        <f>'EnC1_2017-22_DEAL_ONF_Animation'!L173+'EnC2_2018-22_FEDER_ONF_Conserv'!L173+'EnC3_2019-21_OFB-DEAL_ONF_Coli'!L173+'EnC4_2018-20_MTE_ONF_MIGBio'!L173+'EnC5_2020_DEAL_Titè_IPA Desira'!L173+'Sol1_2018_DEAL_ONF_Lutte IC DSD'!L173+'Sol2_2019_DEAL_ONF_Lutte IC'!L173+'€8-xxxx(AAAA-AAAA)'!L173+'€9-xxxx(AAAA-AAAA)'!L173+'€10-xxxx(AAAA-AAAA)'!L173+'€11-xxxx(AAAA-AAAA)'!L173+'€12-xxxx(AAAA-AAAA)'!L173+'€13-xxxx(AAAA-AAAA)'!L173+'€14-xxxx(AAAA-AAAA)'!L173+'€15-xxxx(AAAA-AAAA)'!L173+'€16-xxxx(AAAA-AAAA)'!L173+'€17-xxxx(AAAA-AAAA)'!L173+'€18-xxxx(AAAA-AAAA)'!L173+'€19-xxxx(AAAA-AAAA)'!L173+'€20-xxxx(AAAA-AAAA)'!L173</f>
        <v>15000</v>
      </c>
      <c r="T173" s="103">
        <f>'EnC1_2017-22_DEAL_ONF_Animation'!M173+'EnC2_2018-22_FEDER_ONF_Conserv'!M173+'EnC3_2019-21_OFB-DEAL_ONF_Coli'!M173+'EnC4_2018-20_MTE_ONF_MIGBio'!M173+'EnC5_2020_DEAL_Titè_IPA Desira'!M173+'Sol1_2018_DEAL_ONF_Lutte IC DSD'!M173+'Sol2_2019_DEAL_ONF_Lutte IC'!M173+'€8-xxxx(AAAA-AAAA)'!M173+'€9-xxxx(AAAA-AAAA)'!M173+'€10-xxxx(AAAA-AAAA)'!M173+'€11-xxxx(AAAA-AAAA)'!M173+'€12-xxxx(AAAA-AAAA)'!M173+'€13-xxxx(AAAA-AAAA)'!M173+'€14-xxxx(AAAA-AAAA)'!M173+'€15-xxxx(AAAA-AAAA)'!M173+'€16-xxxx(AAAA-AAAA)'!M173+'€17-xxxx(AAAA-AAAA)'!M173+'€18-xxxx(AAAA-AAAA)'!M173+'€19-xxxx(AAAA-AAAA)'!M173+'€20-xxxx(AAAA-AAAA)'!M173</f>
        <v>15000</v>
      </c>
      <c r="U173" s="100">
        <f>'EnC1_2017-22_DEAL_ONF_Animation'!N173+'EnC2_2018-22_FEDER_ONF_Conserv'!N173+'EnC3_2019-21_OFB-DEAL_ONF_Coli'!N173+'EnC4_2018-20_MTE_ONF_MIGBio'!N173+'EnC5_2020_DEAL_Titè_IPA Desira'!N173+'Sol1_2018_DEAL_ONF_Lutte IC DSD'!N173+'Sol2_2019_DEAL_ONF_Lutte IC'!N173+'€8-xxxx(AAAA-AAAA)'!N173+'€9-xxxx(AAAA-AAAA)'!N173+'€10-xxxx(AAAA-AAAA)'!N173+'€11-xxxx(AAAA-AAAA)'!N173+'€12-xxxx(AAAA-AAAA)'!N173+'€13-xxxx(AAAA-AAAA)'!N173+'€14-xxxx(AAAA-AAAA)'!N173+'€15-xxxx(AAAA-AAAA)'!N173+'€16-xxxx(AAAA-AAAA)'!N173+'€17-xxxx(AAAA-AAAA)'!N173+'€18-xxxx(AAAA-AAAA)'!N173+'€19-xxxx(AAAA-AAAA)'!N173+'€20-xxxx(AAAA-AAAA)'!N173</f>
        <v>66928.301428571431</v>
      </c>
      <c r="V173" s="101">
        <f>'EnC1_2017-22_DEAL_ONF_Animation'!O173+'EnC2_2018-22_FEDER_ONF_Conserv'!O173+'EnC3_2019-21_OFB-DEAL_ONF_Coli'!O173+'EnC4_2018-20_MTE_ONF_MIGBio'!O173+'EnC5_2020_DEAL_Titè_IPA Desira'!O173+'Sol1_2018_DEAL_ONF_Lutte IC DSD'!O173+'Sol2_2019_DEAL_ONF_Lutte IC'!O173+'€8-xxxx(AAAA-AAAA)'!O173+'€9-xxxx(AAAA-AAAA)'!O173+'€10-xxxx(AAAA-AAAA)'!O173+'€11-xxxx(AAAA-AAAA)'!O173+'€12-xxxx(AAAA-AAAA)'!O173+'€13-xxxx(AAAA-AAAA)'!O173+'€14-xxxx(AAAA-AAAA)'!O173+'€15-xxxx(AAAA-AAAA)'!O173+'€16-xxxx(AAAA-AAAA)'!O173+'€17-xxxx(AAAA-AAAA)'!O173+'€18-xxxx(AAAA-AAAA)'!O173+'€19-xxxx(AAAA-AAAA)'!O173+'€20-xxxx(AAAA-AAAA)'!O173</f>
        <v>18574.464285714286</v>
      </c>
      <c r="W173" s="102">
        <f>'EnC1_2017-22_DEAL_ONF_Animation'!P173+'EnC2_2018-22_FEDER_ONF_Conserv'!P173+'EnC3_2019-21_OFB-DEAL_ONF_Coli'!P173+'EnC4_2018-20_MTE_ONF_MIGBio'!P173+'EnC5_2020_DEAL_Titè_IPA Desira'!P173+'Sol1_2018_DEAL_ONF_Lutte IC DSD'!P173+'Sol2_2019_DEAL_ONF_Lutte IC'!P173+'€8-xxxx(AAAA-AAAA)'!P173+'€9-xxxx(AAAA-AAAA)'!P173+'€10-xxxx(AAAA-AAAA)'!P173+'€11-xxxx(AAAA-AAAA)'!P173+'€12-xxxx(AAAA-AAAA)'!P173+'€13-xxxx(AAAA-AAAA)'!P173+'€14-xxxx(AAAA-AAAA)'!P173+'€15-xxxx(AAAA-AAAA)'!P173+'€16-xxxx(AAAA-AAAA)'!P173+'€17-xxxx(AAAA-AAAA)'!P173+'€18-xxxx(AAAA-AAAA)'!P173+'€19-xxxx(AAAA-AAAA)'!P173+'€20-xxxx(AAAA-AAAA)'!P173</f>
        <v>30653.837142857141</v>
      </c>
      <c r="X173" s="102">
        <f>'EnC1_2017-22_DEAL_ONF_Animation'!Q173+'EnC2_2018-22_FEDER_ONF_Conserv'!Q173+'EnC3_2019-21_OFB-DEAL_ONF_Coli'!Q173+'EnC4_2018-20_MTE_ONF_MIGBio'!Q173+'EnC5_2020_DEAL_Titè_IPA Desira'!Q173+'Sol1_2018_DEAL_ONF_Lutte IC DSD'!Q173+'Sol2_2019_DEAL_ONF_Lutte IC'!Q173+'€8-xxxx(AAAA-AAAA)'!Q173+'€9-xxxx(AAAA-AAAA)'!Q173+'€10-xxxx(AAAA-AAAA)'!Q173+'€11-xxxx(AAAA-AAAA)'!Q173+'€12-xxxx(AAAA-AAAA)'!Q173+'€13-xxxx(AAAA-AAAA)'!Q173+'€14-xxxx(AAAA-AAAA)'!Q173+'€15-xxxx(AAAA-AAAA)'!Q173+'€16-xxxx(AAAA-AAAA)'!Q173+'€17-xxxx(AAAA-AAAA)'!Q173+'€18-xxxx(AAAA-AAAA)'!Q173+'€19-xxxx(AAAA-AAAA)'!Q173+'€20-xxxx(AAAA-AAAA)'!Q173</f>
        <v>17700</v>
      </c>
      <c r="Y173" s="102">
        <f>'EnC1_2017-22_DEAL_ONF_Animation'!R173+'EnC2_2018-22_FEDER_ONF_Conserv'!R173+'EnC3_2019-21_OFB-DEAL_ONF_Coli'!R173+'EnC4_2018-20_MTE_ONF_MIGBio'!R173+'EnC5_2020_DEAL_Titè_IPA Desira'!R173+'Sol1_2018_DEAL_ONF_Lutte IC DSD'!R173+'Sol2_2019_DEAL_ONF_Lutte IC'!R173+'€8-xxxx(AAAA-AAAA)'!R173+'€9-xxxx(AAAA-AAAA)'!R173+'€10-xxxx(AAAA-AAAA)'!R173+'€11-xxxx(AAAA-AAAA)'!R173+'€12-xxxx(AAAA-AAAA)'!R173+'€13-xxxx(AAAA-AAAA)'!R173+'€14-xxxx(AAAA-AAAA)'!R173+'€15-xxxx(AAAA-AAAA)'!R173+'€16-xxxx(AAAA-AAAA)'!R173+'€17-xxxx(AAAA-AAAA)'!R173+'€18-xxxx(AAAA-AAAA)'!R173+'€19-xxxx(AAAA-AAAA)'!R173+'€20-xxxx(AAAA-AAAA)'!R173</f>
        <v>0</v>
      </c>
      <c r="Z173" s="104">
        <f>'EnC1_2017-22_DEAL_ONF_Animation'!S173+'EnC2_2018-22_FEDER_ONF_Conserv'!S173+'EnC3_2019-21_OFB-DEAL_ONF_Coli'!S173+'EnC4_2018-20_MTE_ONF_MIGBio'!S173+'EnC5_2020_DEAL_Titè_IPA Desira'!S173+'Sol1_2018_DEAL_ONF_Lutte IC DSD'!S173+'Sol2_2019_DEAL_ONF_Lutte IC'!S173+'€8-xxxx(AAAA-AAAA)'!S173+'€9-xxxx(AAAA-AAAA)'!S173+'€10-xxxx(AAAA-AAAA)'!S173+'€11-xxxx(AAAA-AAAA)'!S173+'€12-xxxx(AAAA-AAAA)'!S173+'€13-xxxx(AAAA-AAAA)'!S173+'€14-xxxx(AAAA-AAAA)'!S173+'€15-xxxx(AAAA-AAAA)'!S173+'€16-xxxx(AAAA-AAAA)'!S173+'€17-xxxx(AAAA-AAAA)'!S173+'€18-xxxx(AAAA-AAAA)'!S173+'€19-xxxx(AAAA-AAAA)'!S173+'€20-xxxx(AAAA-AAAA)'!S173</f>
        <v>0</v>
      </c>
      <c r="AA173" s="655">
        <f>'EnC1_2017-22_DEAL_ONF_Animation'!T173+'EnC2_2018-22_FEDER_ONF_Conserv'!T173+'EnC3_2019-21_OFB-DEAL_ONF_Coli'!T173+'EnC4_2018-20_MTE_ONF_MIGBio'!T173+'EnC5_2020_DEAL_Titè_IPA Desira'!T173+'Sol1_2018_DEAL_ONF_Lutte IC DSD'!T173+'Sol2_2019_DEAL_ONF_Lutte IC'!T173+'€8-xxxx(AAAA-AAAA)'!T173+'€9-xxxx(AAAA-AAAA)'!T173+'€10-xxxx(AAAA-AAAA)'!T173+'€11-xxxx(AAAA-AAAA)'!T173+'€12-xxxx(AAAA-AAAA)'!T173+'€13-xxxx(AAAA-AAAA)'!T173+'€14-xxxx(AAAA-AAAA)'!T173+'€15-xxxx(AAAA-AAAA)'!T173+'€16-xxxx(AAAA-AAAA)'!T173+'€17-xxxx(AAAA-AAAA)'!T173+'€18-xxxx(AAAA-AAAA)'!T173+'€19-xxxx(AAAA-AAAA)'!T173+'€20-xxxx(AAAA-AAAA)'!T173</f>
        <v>-29271.698571428569</v>
      </c>
      <c r="AB173" s="656">
        <f>'EnC1_2017-22_DEAL_ONF_Animation'!U173+'EnC2_2018-22_FEDER_ONF_Conserv'!U173+'EnC3_2019-21_OFB-DEAL_ONF_Coli'!U173+'EnC4_2018-20_MTE_ONF_MIGBio'!U173+'EnC5_2020_DEAL_Titè_IPA Desira'!U173+'Sol1_2018_DEAL_ONF_Lutte IC DSD'!U173+'Sol2_2019_DEAL_ONF_Lutte IC'!U173+'€8-xxxx(AAAA-AAAA)'!U173+'€9-xxxx(AAAA-AAAA)'!U173+'€10-xxxx(AAAA-AAAA)'!U173+'€11-xxxx(AAAA-AAAA)'!U173+'€12-xxxx(AAAA-AAAA)'!U173+'€13-xxxx(AAAA-AAAA)'!U173+'€14-xxxx(AAAA-AAAA)'!U173+'€15-xxxx(AAAA-AAAA)'!U173+'€16-xxxx(AAAA-AAAA)'!U173+'€17-xxxx(AAAA-AAAA)'!U173+'€18-xxxx(AAAA-AAAA)'!U173+'€19-xxxx(AAAA-AAAA)'!U173+'€20-xxxx(AAAA-AAAA)'!U173</f>
        <v>-5225.5357142857138</v>
      </c>
      <c r="AC173" s="657">
        <f>'EnC1_2017-22_DEAL_ONF_Animation'!V173+'EnC2_2018-22_FEDER_ONF_Conserv'!V173+'EnC3_2019-21_OFB-DEAL_ONF_Coli'!V173+'EnC4_2018-20_MTE_ONF_MIGBio'!V173+'EnC5_2020_DEAL_Titè_IPA Desira'!V173+'Sol1_2018_DEAL_ONF_Lutte IC DSD'!V173+'Sol2_2019_DEAL_ONF_Lutte IC'!V173+'€8-xxxx(AAAA-AAAA)'!V173+'€9-xxxx(AAAA-AAAA)'!V173+'€10-xxxx(AAAA-AAAA)'!V173+'€11-xxxx(AAAA-AAAA)'!V173+'€12-xxxx(AAAA-AAAA)'!V173+'€13-xxxx(AAAA-AAAA)'!V173+'€14-xxxx(AAAA-AAAA)'!V173+'€15-xxxx(AAAA-AAAA)'!V173+'€16-xxxx(AAAA-AAAA)'!V173+'€17-xxxx(AAAA-AAAA)'!V173+'€18-xxxx(AAAA-AAAA)'!V173+'€19-xxxx(AAAA-AAAA)'!V173+'€20-xxxx(AAAA-AAAA)'!V173</f>
        <v>9453.8371428571409</v>
      </c>
      <c r="AD173" s="657">
        <f>'EnC1_2017-22_DEAL_ONF_Animation'!W173+'EnC2_2018-22_FEDER_ONF_Conserv'!W173+'EnC3_2019-21_OFB-DEAL_ONF_Coli'!W173+'EnC4_2018-20_MTE_ONF_MIGBio'!W173+'EnC5_2020_DEAL_Titè_IPA Desira'!W173+'Sol1_2018_DEAL_ONF_Lutte IC DSD'!W173+'Sol2_2019_DEAL_ONF_Lutte IC'!W173+'€8-xxxx(AAAA-AAAA)'!W173+'€9-xxxx(AAAA-AAAA)'!W173+'€10-xxxx(AAAA-AAAA)'!W173+'€11-xxxx(AAAA-AAAA)'!W173+'€12-xxxx(AAAA-AAAA)'!W173+'€13-xxxx(AAAA-AAAA)'!W173+'€14-xxxx(AAAA-AAAA)'!W173+'€15-xxxx(AAAA-AAAA)'!W173+'€16-xxxx(AAAA-AAAA)'!W173+'€17-xxxx(AAAA-AAAA)'!W173+'€18-xxxx(AAAA-AAAA)'!W173+'€19-xxxx(AAAA-AAAA)'!W173+'€20-xxxx(AAAA-AAAA)'!W173</f>
        <v>-3500</v>
      </c>
      <c r="AE173" s="657">
        <f>'EnC1_2017-22_DEAL_ONF_Animation'!X173+'EnC2_2018-22_FEDER_ONF_Conserv'!X173+'EnC3_2019-21_OFB-DEAL_ONF_Coli'!X173+'EnC4_2018-20_MTE_ONF_MIGBio'!X173+'EnC5_2020_DEAL_Titè_IPA Desira'!X173+'Sol1_2018_DEAL_ONF_Lutte IC DSD'!X173+'Sol2_2019_DEAL_ONF_Lutte IC'!X173+'€8-xxxx(AAAA-AAAA)'!X173+'€9-xxxx(AAAA-AAAA)'!X173+'€10-xxxx(AAAA-AAAA)'!X173+'€11-xxxx(AAAA-AAAA)'!X173+'€12-xxxx(AAAA-AAAA)'!X173+'€13-xxxx(AAAA-AAAA)'!X173+'€14-xxxx(AAAA-AAAA)'!X173+'€15-xxxx(AAAA-AAAA)'!X173+'€16-xxxx(AAAA-AAAA)'!X173+'€17-xxxx(AAAA-AAAA)'!X173+'€18-xxxx(AAAA-AAAA)'!X173+'€19-xxxx(AAAA-AAAA)'!X173+'€20-xxxx(AAAA-AAAA)'!X173</f>
        <v>-15000</v>
      </c>
      <c r="AF173" s="658">
        <f>'EnC1_2017-22_DEAL_ONF_Animation'!Y173+'EnC2_2018-22_FEDER_ONF_Conserv'!Y173+'EnC3_2019-21_OFB-DEAL_ONF_Coli'!Y173+'EnC4_2018-20_MTE_ONF_MIGBio'!Y173+'EnC5_2020_DEAL_Titè_IPA Desira'!Y173+'Sol1_2018_DEAL_ONF_Lutte IC DSD'!Y173+'Sol2_2019_DEAL_ONF_Lutte IC'!Y173+'€8-xxxx(AAAA-AAAA)'!Y173+'€9-xxxx(AAAA-AAAA)'!Y173+'€10-xxxx(AAAA-AAAA)'!Y173+'€11-xxxx(AAAA-AAAA)'!Y173+'€12-xxxx(AAAA-AAAA)'!Y173+'€13-xxxx(AAAA-AAAA)'!Y173+'€14-xxxx(AAAA-AAAA)'!Y173+'€15-xxxx(AAAA-AAAA)'!Y173+'€16-xxxx(AAAA-AAAA)'!Y173+'€17-xxxx(AAAA-AAAA)'!Y173+'€18-xxxx(AAAA-AAAA)'!Y173+'€19-xxxx(AAAA-AAAA)'!Y173+'€20-xxxx(AAAA-AAAA)'!Y173</f>
        <v>-15000</v>
      </c>
      <c r="AG173" s="659">
        <f t="shared" si="129"/>
        <v>-81300</v>
      </c>
      <c r="AH173" s="656">
        <f t="shared" si="127"/>
        <v>-11700</v>
      </c>
      <c r="AI173" s="657">
        <f t="shared" si="127"/>
        <v>-14300</v>
      </c>
      <c r="AJ173" s="657">
        <f t="shared" si="127"/>
        <v>-14300</v>
      </c>
      <c r="AK173" s="657">
        <f t="shared" si="127"/>
        <v>-20500</v>
      </c>
      <c r="AL173" s="660">
        <f t="shared" si="127"/>
        <v>-20500</v>
      </c>
      <c r="AM173" s="655">
        <f t="shared" si="130"/>
        <v>-110571.69857142857</v>
      </c>
      <c r="AN173" s="656">
        <f t="shared" si="128"/>
        <v>-16925.535714285714</v>
      </c>
      <c r="AO173" s="657">
        <f t="shared" si="128"/>
        <v>-4846.1628571428591</v>
      </c>
      <c r="AP173" s="657">
        <f t="shared" si="128"/>
        <v>-17800</v>
      </c>
      <c r="AQ173" s="657">
        <f t="shared" si="128"/>
        <v>-35500</v>
      </c>
      <c r="AR173" s="662">
        <f t="shared" si="128"/>
        <v>-35500</v>
      </c>
      <c r="AS173" s="268"/>
      <c r="AT173" s="12"/>
      <c r="AU173" s="41"/>
    </row>
    <row r="174" spans="1:47" s="38" customFormat="1" ht="14">
      <c r="A174" s="14">
        <v>0</v>
      </c>
      <c r="B174" s="1116"/>
      <c r="C174" s="1109"/>
      <c r="D174" s="1110"/>
      <c r="E174" s="1110"/>
      <c r="F174" s="1113"/>
      <c r="G174" s="518" t="s">
        <v>108</v>
      </c>
      <c r="H174" s="116">
        <f t="shared" ref="H174:H175" si="132">H159+H162+H165+H168+H171</f>
        <v>0</v>
      </c>
      <c r="I174" s="106">
        <f t="shared" ref="I174:M174" si="133">I159+I162+I165+I168+I171</f>
        <v>0</v>
      </c>
      <c r="J174" s="107">
        <f t="shared" si="133"/>
        <v>0</v>
      </c>
      <c r="K174" s="107">
        <f t="shared" si="133"/>
        <v>0</v>
      </c>
      <c r="L174" s="107">
        <f t="shared" si="133"/>
        <v>0</v>
      </c>
      <c r="M174" s="506">
        <f t="shared" si="133"/>
        <v>0</v>
      </c>
      <c r="N174" s="518" t="s">
        <v>108</v>
      </c>
      <c r="O174" s="105">
        <f>'EnC1_2017-22_DEAL_ONF_Animation'!H174+'EnC2_2018-22_FEDER_ONF_Conserv'!H174+'EnC3_2019-21_OFB-DEAL_ONF_Coli'!H174+'EnC4_2018-20_MTE_ONF_MIGBio'!H174+'EnC5_2020_DEAL_Titè_IPA Desira'!H174+'Sol1_2018_DEAL_ONF_Lutte IC DSD'!H174+'Sol2_2019_DEAL_ONF_Lutte IC'!H174+'€8-xxxx(AAAA-AAAA)'!H174+'€9-xxxx(AAAA-AAAA)'!H174+'€10-xxxx(AAAA-AAAA)'!H174+'€11-xxxx(AAAA-AAAA)'!H174+'€12-xxxx(AAAA-AAAA)'!H174+'€13-xxxx(AAAA-AAAA)'!H174+'€14-xxxx(AAAA-AAAA)'!H174+'€15-xxxx(AAAA-AAAA)'!H174+'€16-xxxx(AAAA-AAAA)'!H174+'€17-xxxx(AAAA-AAAA)'!H174+'€18-xxxx(AAAA-AAAA)'!H174+'€19-xxxx(AAAA-AAAA)'!H174+'€20-xxxx(AAAA-AAAA)'!H174</f>
        <v>21200</v>
      </c>
      <c r="P174" s="106">
        <f>'EnC1_2017-22_DEAL_ONF_Animation'!I174+'EnC2_2018-22_FEDER_ONF_Conserv'!I174+'EnC3_2019-21_OFB-DEAL_ONF_Coli'!I174+'EnC4_2018-20_MTE_ONF_MIGBio'!I174+'EnC5_2020_DEAL_Titè_IPA Desira'!I174+'Sol1_2018_DEAL_ONF_Lutte IC DSD'!I174+'Sol2_2019_DEAL_ONF_Lutte IC'!I174+'€8-xxxx(AAAA-AAAA)'!I174+'€9-xxxx(AAAA-AAAA)'!I174+'€10-xxxx(AAAA-AAAA)'!I174+'€11-xxxx(AAAA-AAAA)'!I174+'€12-xxxx(AAAA-AAAA)'!I174+'€13-xxxx(AAAA-AAAA)'!I174+'€14-xxxx(AAAA-AAAA)'!I174+'€15-xxxx(AAAA-AAAA)'!I174+'€16-xxxx(AAAA-AAAA)'!I174+'€17-xxxx(AAAA-AAAA)'!I174+'€18-xxxx(AAAA-AAAA)'!I174+'€19-xxxx(AAAA-AAAA)'!I174+'€20-xxxx(AAAA-AAAA)'!I174</f>
        <v>8800</v>
      </c>
      <c r="Q174" s="107">
        <f>'EnC1_2017-22_DEAL_ONF_Animation'!J174+'EnC2_2018-22_FEDER_ONF_Conserv'!J174+'EnC3_2019-21_OFB-DEAL_ONF_Coli'!J174+'EnC4_2018-20_MTE_ONF_MIGBio'!J174+'EnC5_2020_DEAL_Titè_IPA Desira'!J174+'Sol1_2018_DEAL_ONF_Lutte IC DSD'!J174+'Sol2_2019_DEAL_ONF_Lutte IC'!J174+'€8-xxxx(AAAA-AAAA)'!J174+'€9-xxxx(AAAA-AAAA)'!J174+'€10-xxxx(AAAA-AAAA)'!J174+'€11-xxxx(AAAA-AAAA)'!J174+'€12-xxxx(AAAA-AAAA)'!J174+'€13-xxxx(AAAA-AAAA)'!J174+'€14-xxxx(AAAA-AAAA)'!J174+'€15-xxxx(AAAA-AAAA)'!J174+'€16-xxxx(AAAA-AAAA)'!J174+'€17-xxxx(AAAA-AAAA)'!J174+'€18-xxxx(AAAA-AAAA)'!J174+'€19-xxxx(AAAA-AAAA)'!J174+'€20-xxxx(AAAA-AAAA)'!J174</f>
        <v>6200</v>
      </c>
      <c r="R174" s="107">
        <f>'EnC1_2017-22_DEAL_ONF_Animation'!K174+'EnC2_2018-22_FEDER_ONF_Conserv'!K174+'EnC3_2019-21_OFB-DEAL_ONF_Coli'!K174+'EnC4_2018-20_MTE_ONF_MIGBio'!K174+'EnC5_2020_DEAL_Titè_IPA Desira'!K174+'Sol1_2018_DEAL_ONF_Lutte IC DSD'!K174+'Sol2_2019_DEAL_ONF_Lutte IC'!K174+'€8-xxxx(AAAA-AAAA)'!K174+'€9-xxxx(AAAA-AAAA)'!K174+'€10-xxxx(AAAA-AAAA)'!K174+'€11-xxxx(AAAA-AAAA)'!K174+'€12-xxxx(AAAA-AAAA)'!K174+'€13-xxxx(AAAA-AAAA)'!K174+'€14-xxxx(AAAA-AAAA)'!K174+'€15-xxxx(AAAA-AAAA)'!K174+'€16-xxxx(AAAA-AAAA)'!K174+'€17-xxxx(AAAA-AAAA)'!K174+'€18-xxxx(AAAA-AAAA)'!K174+'€19-xxxx(AAAA-AAAA)'!K174+'€20-xxxx(AAAA-AAAA)'!K174</f>
        <v>6200</v>
      </c>
      <c r="S174" s="107">
        <f>'EnC1_2017-22_DEAL_ONF_Animation'!L174+'EnC2_2018-22_FEDER_ONF_Conserv'!L174+'EnC3_2019-21_OFB-DEAL_ONF_Coli'!L174+'EnC4_2018-20_MTE_ONF_MIGBio'!L174+'EnC5_2020_DEAL_Titè_IPA Desira'!L174+'Sol1_2018_DEAL_ONF_Lutte IC DSD'!L174+'Sol2_2019_DEAL_ONF_Lutte IC'!L174+'€8-xxxx(AAAA-AAAA)'!L174+'€9-xxxx(AAAA-AAAA)'!L174+'€10-xxxx(AAAA-AAAA)'!L174+'€11-xxxx(AAAA-AAAA)'!L174+'€12-xxxx(AAAA-AAAA)'!L174+'€13-xxxx(AAAA-AAAA)'!L174+'€14-xxxx(AAAA-AAAA)'!L174+'€15-xxxx(AAAA-AAAA)'!L174+'€16-xxxx(AAAA-AAAA)'!L174+'€17-xxxx(AAAA-AAAA)'!L174+'€18-xxxx(AAAA-AAAA)'!L174+'€19-xxxx(AAAA-AAAA)'!L174+'€20-xxxx(AAAA-AAAA)'!L174</f>
        <v>0</v>
      </c>
      <c r="T174" s="108">
        <f>'EnC1_2017-22_DEAL_ONF_Animation'!M174+'EnC2_2018-22_FEDER_ONF_Conserv'!M174+'EnC3_2019-21_OFB-DEAL_ONF_Coli'!M174+'EnC4_2018-20_MTE_ONF_MIGBio'!M174+'EnC5_2020_DEAL_Titè_IPA Desira'!M174+'Sol1_2018_DEAL_ONF_Lutte IC DSD'!M174+'Sol2_2019_DEAL_ONF_Lutte IC'!M174+'€8-xxxx(AAAA-AAAA)'!M174+'€9-xxxx(AAAA-AAAA)'!M174+'€10-xxxx(AAAA-AAAA)'!M174+'€11-xxxx(AAAA-AAAA)'!M174+'€12-xxxx(AAAA-AAAA)'!M174+'€13-xxxx(AAAA-AAAA)'!M174+'€14-xxxx(AAAA-AAAA)'!M174+'€15-xxxx(AAAA-AAAA)'!M174+'€16-xxxx(AAAA-AAAA)'!M174+'€17-xxxx(AAAA-AAAA)'!M174+'€18-xxxx(AAAA-AAAA)'!M174+'€19-xxxx(AAAA-AAAA)'!M174+'€20-xxxx(AAAA-AAAA)'!M174</f>
        <v>0</v>
      </c>
      <c r="U174" s="105">
        <f>'EnC1_2017-22_DEAL_ONF_Animation'!N174+'EnC2_2018-22_FEDER_ONF_Conserv'!N174+'EnC3_2019-21_OFB-DEAL_ONF_Coli'!N174+'EnC4_2018-20_MTE_ONF_MIGBio'!N174+'EnC5_2020_DEAL_Titè_IPA Desira'!N174+'Sol1_2018_DEAL_ONF_Lutte IC DSD'!N174+'Sol2_2019_DEAL_ONF_Lutte IC'!N174+'€8-xxxx(AAAA-AAAA)'!N174+'€9-xxxx(AAAA-AAAA)'!N174+'€10-xxxx(AAAA-AAAA)'!N174+'€11-xxxx(AAAA-AAAA)'!N174+'€12-xxxx(AAAA-AAAA)'!N174+'€13-xxxx(AAAA-AAAA)'!N174+'€14-xxxx(AAAA-AAAA)'!N174+'€15-xxxx(AAAA-AAAA)'!N174+'€16-xxxx(AAAA-AAAA)'!N174+'€17-xxxx(AAAA-AAAA)'!N174+'€18-xxxx(AAAA-AAAA)'!N174+'€19-xxxx(AAAA-AAAA)'!N174+'€20-xxxx(AAAA-AAAA)'!N174</f>
        <v>23384.571428571428</v>
      </c>
      <c r="V174" s="106">
        <f>'EnC1_2017-22_DEAL_ONF_Animation'!O174+'EnC2_2018-22_FEDER_ONF_Conserv'!O174+'EnC3_2019-21_OFB-DEAL_ONF_Coli'!O174+'EnC4_2018-20_MTE_ONF_MIGBio'!O174+'EnC5_2020_DEAL_Titè_IPA Desira'!O174+'Sol1_2018_DEAL_ONF_Lutte IC DSD'!O174+'Sol2_2019_DEAL_ONF_Lutte IC'!O174+'€8-xxxx(AAAA-AAAA)'!O174+'€9-xxxx(AAAA-AAAA)'!O174+'€10-xxxx(AAAA-AAAA)'!O174+'€11-xxxx(AAAA-AAAA)'!O174+'€12-xxxx(AAAA-AAAA)'!O174+'€13-xxxx(AAAA-AAAA)'!O174+'€14-xxxx(AAAA-AAAA)'!O174+'€15-xxxx(AAAA-AAAA)'!O174+'€16-xxxx(AAAA-AAAA)'!O174+'€17-xxxx(AAAA-AAAA)'!O174+'€18-xxxx(AAAA-AAAA)'!O174+'€19-xxxx(AAAA-AAAA)'!O174+'€20-xxxx(AAAA-AAAA)'!O174</f>
        <v>12345.714285714286</v>
      </c>
      <c r="W174" s="107">
        <f>'EnC1_2017-22_DEAL_ONF_Animation'!P174+'EnC2_2018-22_FEDER_ONF_Conserv'!P174+'EnC3_2019-21_OFB-DEAL_ONF_Coli'!P174+'EnC4_2018-20_MTE_ONF_MIGBio'!P174+'EnC5_2020_DEAL_Titè_IPA Desira'!P174+'Sol1_2018_DEAL_ONF_Lutte IC DSD'!P174+'Sol2_2019_DEAL_ONF_Lutte IC'!P174+'€8-xxxx(AAAA-AAAA)'!P174+'€9-xxxx(AAAA-AAAA)'!P174+'€10-xxxx(AAAA-AAAA)'!P174+'€11-xxxx(AAAA-AAAA)'!P174+'€12-xxxx(AAAA-AAAA)'!P174+'€13-xxxx(AAAA-AAAA)'!P174+'€14-xxxx(AAAA-AAAA)'!P174+'€15-xxxx(AAAA-AAAA)'!P174+'€16-xxxx(AAAA-AAAA)'!P174+'€17-xxxx(AAAA-AAAA)'!P174+'€18-xxxx(AAAA-AAAA)'!P174+'€19-xxxx(AAAA-AAAA)'!P174+'€20-xxxx(AAAA-AAAA)'!P174</f>
        <v>11038.857142857143</v>
      </c>
      <c r="X174" s="107">
        <f>'EnC1_2017-22_DEAL_ONF_Animation'!Q174+'EnC2_2018-22_FEDER_ONF_Conserv'!Q174+'EnC3_2019-21_OFB-DEAL_ONF_Coli'!Q174+'EnC4_2018-20_MTE_ONF_MIGBio'!Q174+'EnC5_2020_DEAL_Titè_IPA Desira'!Q174+'Sol1_2018_DEAL_ONF_Lutte IC DSD'!Q174+'Sol2_2019_DEAL_ONF_Lutte IC'!Q174+'€8-xxxx(AAAA-AAAA)'!Q174+'€9-xxxx(AAAA-AAAA)'!Q174+'€10-xxxx(AAAA-AAAA)'!Q174+'€11-xxxx(AAAA-AAAA)'!Q174+'€12-xxxx(AAAA-AAAA)'!Q174+'€13-xxxx(AAAA-AAAA)'!Q174+'€14-xxxx(AAAA-AAAA)'!Q174+'€15-xxxx(AAAA-AAAA)'!Q174+'€16-xxxx(AAAA-AAAA)'!Q174+'€17-xxxx(AAAA-AAAA)'!Q174+'€18-xxxx(AAAA-AAAA)'!Q174+'€19-xxxx(AAAA-AAAA)'!Q174+'€20-xxxx(AAAA-AAAA)'!Q174</f>
        <v>0</v>
      </c>
      <c r="Y174" s="107">
        <f>'EnC1_2017-22_DEAL_ONF_Animation'!R174+'EnC2_2018-22_FEDER_ONF_Conserv'!R174+'EnC3_2019-21_OFB-DEAL_ONF_Coli'!R174+'EnC4_2018-20_MTE_ONF_MIGBio'!R174+'EnC5_2020_DEAL_Titè_IPA Desira'!R174+'Sol1_2018_DEAL_ONF_Lutte IC DSD'!R174+'Sol2_2019_DEAL_ONF_Lutte IC'!R174+'€8-xxxx(AAAA-AAAA)'!R174+'€9-xxxx(AAAA-AAAA)'!R174+'€10-xxxx(AAAA-AAAA)'!R174+'€11-xxxx(AAAA-AAAA)'!R174+'€12-xxxx(AAAA-AAAA)'!R174+'€13-xxxx(AAAA-AAAA)'!R174+'€14-xxxx(AAAA-AAAA)'!R174+'€15-xxxx(AAAA-AAAA)'!R174+'€16-xxxx(AAAA-AAAA)'!R174+'€17-xxxx(AAAA-AAAA)'!R174+'€18-xxxx(AAAA-AAAA)'!R174+'€19-xxxx(AAAA-AAAA)'!R174+'€20-xxxx(AAAA-AAAA)'!R174</f>
        <v>0</v>
      </c>
      <c r="Z174" s="109">
        <f>'EnC1_2017-22_DEAL_ONF_Animation'!S174+'EnC2_2018-22_FEDER_ONF_Conserv'!S174+'EnC3_2019-21_OFB-DEAL_ONF_Coli'!S174+'EnC4_2018-20_MTE_ONF_MIGBio'!S174+'EnC5_2020_DEAL_Titè_IPA Desira'!S174+'Sol1_2018_DEAL_ONF_Lutte IC DSD'!S174+'Sol2_2019_DEAL_ONF_Lutte IC'!S174+'€8-xxxx(AAAA-AAAA)'!S174+'€9-xxxx(AAAA-AAAA)'!S174+'€10-xxxx(AAAA-AAAA)'!S174+'€11-xxxx(AAAA-AAAA)'!S174+'€12-xxxx(AAAA-AAAA)'!S174+'€13-xxxx(AAAA-AAAA)'!S174+'€14-xxxx(AAAA-AAAA)'!S174+'€15-xxxx(AAAA-AAAA)'!S174+'€16-xxxx(AAAA-AAAA)'!S174+'€17-xxxx(AAAA-AAAA)'!S174+'€18-xxxx(AAAA-AAAA)'!S174+'€19-xxxx(AAAA-AAAA)'!S174+'€20-xxxx(AAAA-AAAA)'!S174</f>
        <v>0</v>
      </c>
      <c r="AA174" s="663">
        <f>'EnC1_2017-22_DEAL_ONF_Animation'!T174+'EnC2_2018-22_FEDER_ONF_Conserv'!T174+'EnC3_2019-21_OFB-DEAL_ONF_Coli'!T174+'EnC4_2018-20_MTE_ONF_MIGBio'!T174+'EnC5_2020_DEAL_Titè_IPA Desira'!T174+'Sol1_2018_DEAL_ONF_Lutte IC DSD'!T174+'Sol2_2019_DEAL_ONF_Lutte IC'!T174+'€8-xxxx(AAAA-AAAA)'!T174+'€9-xxxx(AAAA-AAAA)'!T174+'€10-xxxx(AAAA-AAAA)'!T174+'€11-xxxx(AAAA-AAAA)'!T174+'€12-xxxx(AAAA-AAAA)'!T174+'€13-xxxx(AAAA-AAAA)'!T174+'€14-xxxx(AAAA-AAAA)'!T174+'€15-xxxx(AAAA-AAAA)'!T174+'€16-xxxx(AAAA-AAAA)'!T174+'€17-xxxx(AAAA-AAAA)'!T174+'€18-xxxx(AAAA-AAAA)'!T174+'€19-xxxx(AAAA-AAAA)'!T174+'€20-xxxx(AAAA-AAAA)'!T174</f>
        <v>2184.5714285714294</v>
      </c>
      <c r="AB174" s="664">
        <f>'EnC1_2017-22_DEAL_ONF_Animation'!U174+'EnC2_2018-22_FEDER_ONF_Conserv'!U174+'EnC3_2019-21_OFB-DEAL_ONF_Coli'!U174+'EnC4_2018-20_MTE_ONF_MIGBio'!U174+'EnC5_2020_DEAL_Titè_IPA Desira'!U174+'Sol1_2018_DEAL_ONF_Lutte IC DSD'!U174+'Sol2_2019_DEAL_ONF_Lutte IC'!U174+'€8-xxxx(AAAA-AAAA)'!U174+'€9-xxxx(AAAA-AAAA)'!U174+'€10-xxxx(AAAA-AAAA)'!U174+'€11-xxxx(AAAA-AAAA)'!U174+'€12-xxxx(AAAA-AAAA)'!U174+'€13-xxxx(AAAA-AAAA)'!U174+'€14-xxxx(AAAA-AAAA)'!U174+'€15-xxxx(AAAA-AAAA)'!U174+'€16-xxxx(AAAA-AAAA)'!U174+'€17-xxxx(AAAA-AAAA)'!U174+'€18-xxxx(AAAA-AAAA)'!U174+'€19-xxxx(AAAA-AAAA)'!U174+'€20-xxxx(AAAA-AAAA)'!U174</f>
        <v>3545.7142857142858</v>
      </c>
      <c r="AC174" s="665">
        <f>'EnC1_2017-22_DEAL_ONF_Animation'!V174+'EnC2_2018-22_FEDER_ONF_Conserv'!V174+'EnC3_2019-21_OFB-DEAL_ONF_Coli'!V174+'EnC4_2018-20_MTE_ONF_MIGBio'!V174+'EnC5_2020_DEAL_Titè_IPA Desira'!V174+'Sol1_2018_DEAL_ONF_Lutte IC DSD'!V174+'Sol2_2019_DEAL_ONF_Lutte IC'!V174+'€8-xxxx(AAAA-AAAA)'!V174+'€9-xxxx(AAAA-AAAA)'!V174+'€10-xxxx(AAAA-AAAA)'!V174+'€11-xxxx(AAAA-AAAA)'!V174+'€12-xxxx(AAAA-AAAA)'!V174+'€13-xxxx(AAAA-AAAA)'!V174+'€14-xxxx(AAAA-AAAA)'!V174+'€15-xxxx(AAAA-AAAA)'!V174+'€16-xxxx(AAAA-AAAA)'!V174+'€17-xxxx(AAAA-AAAA)'!V174+'€18-xxxx(AAAA-AAAA)'!V174+'€19-xxxx(AAAA-AAAA)'!V174+'€20-xxxx(AAAA-AAAA)'!V174</f>
        <v>4838.8571428571431</v>
      </c>
      <c r="AD174" s="665">
        <f>'EnC1_2017-22_DEAL_ONF_Animation'!W174+'EnC2_2018-22_FEDER_ONF_Conserv'!W174+'EnC3_2019-21_OFB-DEAL_ONF_Coli'!W174+'EnC4_2018-20_MTE_ONF_MIGBio'!W174+'EnC5_2020_DEAL_Titè_IPA Desira'!W174+'Sol1_2018_DEAL_ONF_Lutte IC DSD'!W174+'Sol2_2019_DEAL_ONF_Lutte IC'!W174+'€8-xxxx(AAAA-AAAA)'!W174+'€9-xxxx(AAAA-AAAA)'!W174+'€10-xxxx(AAAA-AAAA)'!W174+'€11-xxxx(AAAA-AAAA)'!W174+'€12-xxxx(AAAA-AAAA)'!W174+'€13-xxxx(AAAA-AAAA)'!W174+'€14-xxxx(AAAA-AAAA)'!W174+'€15-xxxx(AAAA-AAAA)'!W174+'€16-xxxx(AAAA-AAAA)'!W174+'€17-xxxx(AAAA-AAAA)'!W174+'€18-xxxx(AAAA-AAAA)'!W174+'€19-xxxx(AAAA-AAAA)'!W174+'€20-xxxx(AAAA-AAAA)'!W174</f>
        <v>-6200</v>
      </c>
      <c r="AE174" s="665">
        <f>'EnC1_2017-22_DEAL_ONF_Animation'!X174+'EnC2_2018-22_FEDER_ONF_Conserv'!X174+'EnC3_2019-21_OFB-DEAL_ONF_Coli'!X174+'EnC4_2018-20_MTE_ONF_MIGBio'!X174+'EnC5_2020_DEAL_Titè_IPA Desira'!X174+'Sol1_2018_DEAL_ONF_Lutte IC DSD'!X174+'Sol2_2019_DEAL_ONF_Lutte IC'!X174+'€8-xxxx(AAAA-AAAA)'!X174+'€9-xxxx(AAAA-AAAA)'!X174+'€10-xxxx(AAAA-AAAA)'!X174+'€11-xxxx(AAAA-AAAA)'!X174+'€12-xxxx(AAAA-AAAA)'!X174+'€13-xxxx(AAAA-AAAA)'!X174+'€14-xxxx(AAAA-AAAA)'!X174+'€15-xxxx(AAAA-AAAA)'!X174+'€16-xxxx(AAAA-AAAA)'!X174+'€17-xxxx(AAAA-AAAA)'!X174+'€18-xxxx(AAAA-AAAA)'!X174+'€19-xxxx(AAAA-AAAA)'!X174+'€20-xxxx(AAAA-AAAA)'!X174</f>
        <v>0</v>
      </c>
      <c r="AF174" s="666">
        <f>'EnC1_2017-22_DEAL_ONF_Animation'!Y174+'EnC2_2018-22_FEDER_ONF_Conserv'!Y174+'EnC3_2019-21_OFB-DEAL_ONF_Coli'!Y174+'EnC4_2018-20_MTE_ONF_MIGBio'!Y174+'EnC5_2020_DEAL_Titè_IPA Desira'!Y174+'Sol1_2018_DEAL_ONF_Lutte IC DSD'!Y174+'Sol2_2019_DEAL_ONF_Lutte IC'!Y174+'€8-xxxx(AAAA-AAAA)'!Y174+'€9-xxxx(AAAA-AAAA)'!Y174+'€10-xxxx(AAAA-AAAA)'!Y174+'€11-xxxx(AAAA-AAAA)'!Y174+'€12-xxxx(AAAA-AAAA)'!Y174+'€13-xxxx(AAAA-AAAA)'!Y174+'€14-xxxx(AAAA-AAAA)'!Y174+'€15-xxxx(AAAA-AAAA)'!Y174+'€16-xxxx(AAAA-AAAA)'!Y174+'€17-xxxx(AAAA-AAAA)'!Y174+'€18-xxxx(AAAA-AAAA)'!Y174+'€19-xxxx(AAAA-AAAA)'!Y174+'€20-xxxx(AAAA-AAAA)'!Y174</f>
        <v>0</v>
      </c>
      <c r="AG174" s="667">
        <f t="shared" si="129"/>
        <v>21200</v>
      </c>
      <c r="AH174" s="664">
        <f t="shared" ref="AH174:AH217" si="134">P174-I174</f>
        <v>8800</v>
      </c>
      <c r="AI174" s="665">
        <f t="shared" ref="AI174:AI217" si="135">Q174-J174</f>
        <v>6200</v>
      </c>
      <c r="AJ174" s="665">
        <f t="shared" ref="AJ174:AJ217" si="136">R174-K174</f>
        <v>6200</v>
      </c>
      <c r="AK174" s="665">
        <f t="shared" ref="AK174:AK217" si="137">S174-L174</f>
        <v>0</v>
      </c>
      <c r="AL174" s="668">
        <f t="shared" ref="AL174:AL217" si="138">T174-M174</f>
        <v>0</v>
      </c>
      <c r="AM174" s="663">
        <f t="shared" si="130"/>
        <v>23384.571428571428</v>
      </c>
      <c r="AN174" s="664">
        <f t="shared" ref="AN174:AN217" si="139">V174-I174</f>
        <v>12345.714285714286</v>
      </c>
      <c r="AO174" s="665">
        <f t="shared" ref="AO174:AO217" si="140">W174-J174</f>
        <v>11038.857142857143</v>
      </c>
      <c r="AP174" s="665">
        <f t="shared" ref="AP174:AP217" si="141">X174-K174</f>
        <v>0</v>
      </c>
      <c r="AQ174" s="665">
        <f t="shared" ref="AQ174:AQ217" si="142">Y174-L174</f>
        <v>0</v>
      </c>
      <c r="AR174" s="669">
        <f t="shared" ref="AR174:AR217" si="143">Z174-M174</f>
        <v>0</v>
      </c>
      <c r="AS174" s="44"/>
      <c r="AT174" s="12"/>
      <c r="AU174" s="41"/>
    </row>
    <row r="175" spans="1:47" s="38" customFormat="1" ht="14.5" thickBot="1">
      <c r="A175" s="14"/>
      <c r="B175" s="1116"/>
      <c r="C175" s="1111"/>
      <c r="D175" s="1112"/>
      <c r="E175" s="1112"/>
      <c r="F175" s="1114"/>
      <c r="G175" s="519" t="s">
        <v>109</v>
      </c>
      <c r="H175" s="508">
        <f t="shared" si="132"/>
        <v>0</v>
      </c>
      <c r="I175" s="509">
        <f t="shared" ref="I175:M175" si="144">I160+I163+I166+I169+I172</f>
        <v>0</v>
      </c>
      <c r="J175" s="510">
        <f t="shared" si="144"/>
        <v>0</v>
      </c>
      <c r="K175" s="510">
        <f t="shared" si="144"/>
        <v>0</v>
      </c>
      <c r="L175" s="510">
        <f t="shared" si="144"/>
        <v>0</v>
      </c>
      <c r="M175" s="511">
        <f t="shared" si="144"/>
        <v>0</v>
      </c>
      <c r="N175" s="741" t="s">
        <v>109</v>
      </c>
      <c r="O175" s="240">
        <f>'EnC1_2017-22_DEAL_ONF_Animation'!H175+'EnC2_2018-22_FEDER_ONF_Conserv'!H175+'EnC3_2019-21_OFB-DEAL_ONF_Coli'!H175+'EnC4_2018-20_MTE_ONF_MIGBio'!H175+'EnC5_2020_DEAL_Titè_IPA Desira'!H175+'Sol1_2018_DEAL_ONF_Lutte IC DSD'!H175+'Sol2_2019_DEAL_ONF_Lutte IC'!H175+'€8-xxxx(AAAA-AAAA)'!H175+'€9-xxxx(AAAA-AAAA)'!H175+'€10-xxxx(AAAA-AAAA)'!H175+'€11-xxxx(AAAA-AAAA)'!H175+'€12-xxxx(AAAA-AAAA)'!H175+'€13-xxxx(AAAA-AAAA)'!H175+'€14-xxxx(AAAA-AAAA)'!H175+'€15-xxxx(AAAA-AAAA)'!H175+'€16-xxxx(AAAA-AAAA)'!H175+'€17-xxxx(AAAA-AAAA)'!H175+'€18-xxxx(AAAA-AAAA)'!H175+'€19-xxxx(AAAA-AAAA)'!H175+'€20-xxxx(AAAA-AAAA)'!H175</f>
        <v>75000</v>
      </c>
      <c r="P175" s="176">
        <f>'EnC1_2017-22_DEAL_ONF_Animation'!I175+'EnC2_2018-22_FEDER_ONF_Conserv'!I175+'EnC3_2019-21_OFB-DEAL_ONF_Coli'!I175+'EnC4_2018-20_MTE_ONF_MIGBio'!I175+'EnC5_2020_DEAL_Titè_IPA Desira'!I175+'Sol1_2018_DEAL_ONF_Lutte IC DSD'!I175+'Sol2_2019_DEAL_ONF_Lutte IC'!I175+'€8-xxxx(AAAA-AAAA)'!I175+'€9-xxxx(AAAA-AAAA)'!I175+'€10-xxxx(AAAA-AAAA)'!I175+'€11-xxxx(AAAA-AAAA)'!I175+'€12-xxxx(AAAA-AAAA)'!I175+'€13-xxxx(AAAA-AAAA)'!I175+'€14-xxxx(AAAA-AAAA)'!I175+'€15-xxxx(AAAA-AAAA)'!I175+'€16-xxxx(AAAA-AAAA)'!I175+'€17-xxxx(AAAA-AAAA)'!I175+'€18-xxxx(AAAA-AAAA)'!I175+'€19-xxxx(AAAA-AAAA)'!I175+'€20-xxxx(AAAA-AAAA)'!I175</f>
        <v>15000</v>
      </c>
      <c r="Q175" s="177">
        <f>'EnC1_2017-22_DEAL_ONF_Animation'!J175+'EnC2_2018-22_FEDER_ONF_Conserv'!J175+'EnC3_2019-21_OFB-DEAL_ONF_Coli'!J175+'EnC4_2018-20_MTE_ONF_MIGBio'!J175+'EnC5_2020_DEAL_Titè_IPA Desira'!J175+'Sol1_2018_DEAL_ONF_Lutte IC DSD'!J175+'Sol2_2019_DEAL_ONF_Lutte IC'!J175+'€8-xxxx(AAAA-AAAA)'!J175+'€9-xxxx(AAAA-AAAA)'!J175+'€10-xxxx(AAAA-AAAA)'!J175+'€11-xxxx(AAAA-AAAA)'!J175+'€12-xxxx(AAAA-AAAA)'!J175+'€13-xxxx(AAAA-AAAA)'!J175+'€14-xxxx(AAAA-AAAA)'!J175+'€15-xxxx(AAAA-AAAA)'!J175+'€16-xxxx(AAAA-AAAA)'!J175+'€17-xxxx(AAAA-AAAA)'!J175+'€18-xxxx(AAAA-AAAA)'!J175+'€19-xxxx(AAAA-AAAA)'!J175+'€20-xxxx(AAAA-AAAA)'!J175</f>
        <v>15000</v>
      </c>
      <c r="R175" s="177">
        <f>'EnC1_2017-22_DEAL_ONF_Animation'!K175+'EnC2_2018-22_FEDER_ONF_Conserv'!K175+'EnC3_2019-21_OFB-DEAL_ONF_Coli'!K175+'EnC4_2018-20_MTE_ONF_MIGBio'!K175+'EnC5_2020_DEAL_Titè_IPA Desira'!K175+'Sol1_2018_DEAL_ONF_Lutte IC DSD'!K175+'Sol2_2019_DEAL_ONF_Lutte IC'!K175+'€8-xxxx(AAAA-AAAA)'!K175+'€9-xxxx(AAAA-AAAA)'!K175+'€10-xxxx(AAAA-AAAA)'!K175+'€11-xxxx(AAAA-AAAA)'!K175+'€12-xxxx(AAAA-AAAA)'!K175+'€13-xxxx(AAAA-AAAA)'!K175+'€14-xxxx(AAAA-AAAA)'!K175+'€15-xxxx(AAAA-AAAA)'!K175+'€16-xxxx(AAAA-AAAA)'!K175+'€17-xxxx(AAAA-AAAA)'!K175+'€18-xxxx(AAAA-AAAA)'!K175+'€19-xxxx(AAAA-AAAA)'!K175+'€20-xxxx(AAAA-AAAA)'!K175</f>
        <v>15000</v>
      </c>
      <c r="S175" s="177">
        <f>'EnC1_2017-22_DEAL_ONF_Animation'!L175+'EnC2_2018-22_FEDER_ONF_Conserv'!L175+'EnC3_2019-21_OFB-DEAL_ONF_Coli'!L175+'EnC4_2018-20_MTE_ONF_MIGBio'!L175+'EnC5_2020_DEAL_Titè_IPA Desira'!L175+'Sol1_2018_DEAL_ONF_Lutte IC DSD'!L175+'Sol2_2019_DEAL_ONF_Lutte IC'!L175+'€8-xxxx(AAAA-AAAA)'!L175+'€9-xxxx(AAAA-AAAA)'!L175+'€10-xxxx(AAAA-AAAA)'!L175+'€11-xxxx(AAAA-AAAA)'!L175+'€12-xxxx(AAAA-AAAA)'!L175+'€13-xxxx(AAAA-AAAA)'!L175+'€14-xxxx(AAAA-AAAA)'!L175+'€15-xxxx(AAAA-AAAA)'!L175+'€16-xxxx(AAAA-AAAA)'!L175+'€17-xxxx(AAAA-AAAA)'!L175+'€18-xxxx(AAAA-AAAA)'!L175+'€19-xxxx(AAAA-AAAA)'!L175+'€20-xxxx(AAAA-AAAA)'!L175</f>
        <v>15000</v>
      </c>
      <c r="T175" s="241">
        <f>'EnC1_2017-22_DEAL_ONF_Animation'!M175+'EnC2_2018-22_FEDER_ONF_Conserv'!M175+'EnC3_2019-21_OFB-DEAL_ONF_Coli'!M175+'EnC4_2018-20_MTE_ONF_MIGBio'!M175+'EnC5_2020_DEAL_Titè_IPA Desira'!M175+'Sol1_2018_DEAL_ONF_Lutte IC DSD'!M175+'Sol2_2019_DEAL_ONF_Lutte IC'!M175+'€8-xxxx(AAAA-AAAA)'!M175+'€9-xxxx(AAAA-AAAA)'!M175+'€10-xxxx(AAAA-AAAA)'!M175+'€11-xxxx(AAAA-AAAA)'!M175+'€12-xxxx(AAAA-AAAA)'!M175+'€13-xxxx(AAAA-AAAA)'!M175+'€14-xxxx(AAAA-AAAA)'!M175+'€15-xxxx(AAAA-AAAA)'!M175+'€16-xxxx(AAAA-AAAA)'!M175+'€17-xxxx(AAAA-AAAA)'!M175+'€18-xxxx(AAAA-AAAA)'!M175+'€19-xxxx(AAAA-AAAA)'!M175+'€20-xxxx(AAAA-AAAA)'!M175</f>
        <v>15000</v>
      </c>
      <c r="U175" s="240">
        <f>'EnC1_2017-22_DEAL_ONF_Animation'!N175+'EnC2_2018-22_FEDER_ONF_Conserv'!N175+'EnC3_2019-21_OFB-DEAL_ONF_Coli'!N175+'EnC4_2018-20_MTE_ONF_MIGBio'!N175+'EnC5_2020_DEAL_Titè_IPA Desira'!N175+'Sol1_2018_DEAL_ONF_Lutte IC DSD'!N175+'Sol2_2019_DEAL_ONF_Lutte IC'!N175+'€8-xxxx(AAAA-AAAA)'!N175+'€9-xxxx(AAAA-AAAA)'!N175+'€10-xxxx(AAAA-AAAA)'!N175+'€11-xxxx(AAAA-AAAA)'!N175+'€12-xxxx(AAAA-AAAA)'!N175+'€13-xxxx(AAAA-AAAA)'!N175+'€14-xxxx(AAAA-AAAA)'!N175+'€15-xxxx(AAAA-AAAA)'!N175+'€16-xxxx(AAAA-AAAA)'!N175+'€17-xxxx(AAAA-AAAA)'!N175+'€18-xxxx(AAAA-AAAA)'!N175+'€19-xxxx(AAAA-AAAA)'!N175+'€20-xxxx(AAAA-AAAA)'!N175</f>
        <v>43543.729999999996</v>
      </c>
      <c r="V175" s="176">
        <f>'EnC1_2017-22_DEAL_ONF_Animation'!O175+'EnC2_2018-22_FEDER_ONF_Conserv'!O175+'EnC3_2019-21_OFB-DEAL_ONF_Coli'!O175+'EnC4_2018-20_MTE_ONF_MIGBio'!O175+'EnC5_2020_DEAL_Titè_IPA Desira'!O175+'Sol1_2018_DEAL_ONF_Lutte IC DSD'!O175+'Sol2_2019_DEAL_ONF_Lutte IC'!O175+'€8-xxxx(AAAA-AAAA)'!O175+'€9-xxxx(AAAA-AAAA)'!O175+'€10-xxxx(AAAA-AAAA)'!O175+'€11-xxxx(AAAA-AAAA)'!O175+'€12-xxxx(AAAA-AAAA)'!O175+'€13-xxxx(AAAA-AAAA)'!O175+'€14-xxxx(AAAA-AAAA)'!O175+'€15-xxxx(AAAA-AAAA)'!O175+'€16-xxxx(AAAA-AAAA)'!O175+'€17-xxxx(AAAA-AAAA)'!O175+'€18-xxxx(AAAA-AAAA)'!O175+'€19-xxxx(AAAA-AAAA)'!O175+'€20-xxxx(AAAA-AAAA)'!O175</f>
        <v>6228.75</v>
      </c>
      <c r="W175" s="177">
        <f>'EnC1_2017-22_DEAL_ONF_Animation'!P175+'EnC2_2018-22_FEDER_ONF_Conserv'!P175+'EnC3_2019-21_OFB-DEAL_ONF_Coli'!P175+'EnC4_2018-20_MTE_ONF_MIGBio'!P175+'EnC5_2020_DEAL_Titè_IPA Desira'!P175+'Sol1_2018_DEAL_ONF_Lutte IC DSD'!P175+'Sol2_2019_DEAL_ONF_Lutte IC'!P175+'€8-xxxx(AAAA-AAAA)'!P175+'€9-xxxx(AAAA-AAAA)'!P175+'€10-xxxx(AAAA-AAAA)'!P175+'€11-xxxx(AAAA-AAAA)'!P175+'€12-xxxx(AAAA-AAAA)'!P175+'€13-xxxx(AAAA-AAAA)'!P175+'€14-xxxx(AAAA-AAAA)'!P175+'€15-xxxx(AAAA-AAAA)'!P175+'€16-xxxx(AAAA-AAAA)'!P175+'€17-xxxx(AAAA-AAAA)'!P175+'€18-xxxx(AAAA-AAAA)'!P175+'€19-xxxx(AAAA-AAAA)'!P175+'€20-xxxx(AAAA-AAAA)'!P175</f>
        <v>19614.98</v>
      </c>
      <c r="X175" s="177">
        <f>'EnC1_2017-22_DEAL_ONF_Animation'!Q175+'EnC2_2018-22_FEDER_ONF_Conserv'!Q175+'EnC3_2019-21_OFB-DEAL_ONF_Coli'!Q175+'EnC4_2018-20_MTE_ONF_MIGBio'!Q175+'EnC5_2020_DEAL_Titè_IPA Desira'!Q175+'Sol1_2018_DEAL_ONF_Lutte IC DSD'!Q175+'Sol2_2019_DEAL_ONF_Lutte IC'!Q175+'€8-xxxx(AAAA-AAAA)'!Q175+'€9-xxxx(AAAA-AAAA)'!Q175+'€10-xxxx(AAAA-AAAA)'!Q175+'€11-xxxx(AAAA-AAAA)'!Q175+'€12-xxxx(AAAA-AAAA)'!Q175+'€13-xxxx(AAAA-AAAA)'!Q175+'€14-xxxx(AAAA-AAAA)'!Q175+'€15-xxxx(AAAA-AAAA)'!Q175+'€16-xxxx(AAAA-AAAA)'!Q175+'€17-xxxx(AAAA-AAAA)'!Q175+'€18-xxxx(AAAA-AAAA)'!Q175+'€19-xxxx(AAAA-AAAA)'!Q175+'€20-xxxx(AAAA-AAAA)'!Q175</f>
        <v>17700</v>
      </c>
      <c r="Y175" s="177">
        <f>'EnC1_2017-22_DEAL_ONF_Animation'!R175+'EnC2_2018-22_FEDER_ONF_Conserv'!R175+'EnC3_2019-21_OFB-DEAL_ONF_Coli'!R175+'EnC4_2018-20_MTE_ONF_MIGBio'!R175+'EnC5_2020_DEAL_Titè_IPA Desira'!R175+'Sol1_2018_DEAL_ONF_Lutte IC DSD'!R175+'Sol2_2019_DEAL_ONF_Lutte IC'!R175+'€8-xxxx(AAAA-AAAA)'!R175+'€9-xxxx(AAAA-AAAA)'!R175+'€10-xxxx(AAAA-AAAA)'!R175+'€11-xxxx(AAAA-AAAA)'!R175+'€12-xxxx(AAAA-AAAA)'!R175+'€13-xxxx(AAAA-AAAA)'!R175+'€14-xxxx(AAAA-AAAA)'!R175+'€15-xxxx(AAAA-AAAA)'!R175+'€16-xxxx(AAAA-AAAA)'!R175+'€17-xxxx(AAAA-AAAA)'!R175+'€18-xxxx(AAAA-AAAA)'!R175+'€19-xxxx(AAAA-AAAA)'!R175+'€20-xxxx(AAAA-AAAA)'!R175</f>
        <v>0</v>
      </c>
      <c r="Z175" s="178">
        <f>'EnC1_2017-22_DEAL_ONF_Animation'!S175+'EnC2_2018-22_FEDER_ONF_Conserv'!S175+'EnC3_2019-21_OFB-DEAL_ONF_Coli'!S175+'EnC4_2018-20_MTE_ONF_MIGBio'!S175+'EnC5_2020_DEAL_Titè_IPA Desira'!S175+'Sol1_2018_DEAL_ONF_Lutte IC DSD'!S175+'Sol2_2019_DEAL_ONF_Lutte IC'!S175+'€8-xxxx(AAAA-AAAA)'!S175+'€9-xxxx(AAAA-AAAA)'!S175+'€10-xxxx(AAAA-AAAA)'!S175+'€11-xxxx(AAAA-AAAA)'!S175+'€12-xxxx(AAAA-AAAA)'!S175+'€13-xxxx(AAAA-AAAA)'!S175+'€14-xxxx(AAAA-AAAA)'!S175+'€15-xxxx(AAAA-AAAA)'!S175+'€16-xxxx(AAAA-AAAA)'!S175+'€17-xxxx(AAAA-AAAA)'!S175+'€18-xxxx(AAAA-AAAA)'!S175+'€19-xxxx(AAAA-AAAA)'!S175+'€20-xxxx(AAAA-AAAA)'!S175</f>
        <v>0</v>
      </c>
      <c r="AA175" s="698">
        <f>'EnC1_2017-22_DEAL_ONF_Animation'!T175+'EnC2_2018-22_FEDER_ONF_Conserv'!T175+'EnC3_2019-21_OFB-DEAL_ONF_Coli'!T175+'EnC4_2018-20_MTE_ONF_MIGBio'!T175+'EnC5_2020_DEAL_Titè_IPA Desira'!T175+'Sol1_2018_DEAL_ONF_Lutte IC DSD'!T175+'Sol2_2019_DEAL_ONF_Lutte IC'!T175+'€8-xxxx(AAAA-AAAA)'!T175+'€9-xxxx(AAAA-AAAA)'!T175+'€10-xxxx(AAAA-AAAA)'!T175+'€11-xxxx(AAAA-AAAA)'!T175+'€12-xxxx(AAAA-AAAA)'!T175+'€13-xxxx(AAAA-AAAA)'!T175+'€14-xxxx(AAAA-AAAA)'!T175+'€15-xxxx(AAAA-AAAA)'!T175+'€16-xxxx(AAAA-AAAA)'!T175+'€17-xxxx(AAAA-AAAA)'!T175+'€18-xxxx(AAAA-AAAA)'!T175+'€19-xxxx(AAAA-AAAA)'!T175+'€20-xxxx(AAAA-AAAA)'!T175</f>
        <v>-31456.270000000004</v>
      </c>
      <c r="AB175" s="699">
        <f>'EnC1_2017-22_DEAL_ONF_Animation'!U175+'EnC2_2018-22_FEDER_ONF_Conserv'!U175+'EnC3_2019-21_OFB-DEAL_ONF_Coli'!U175+'EnC4_2018-20_MTE_ONF_MIGBio'!U175+'EnC5_2020_DEAL_Titè_IPA Desira'!U175+'Sol1_2018_DEAL_ONF_Lutte IC DSD'!U175+'Sol2_2019_DEAL_ONF_Lutte IC'!U175+'€8-xxxx(AAAA-AAAA)'!U175+'€9-xxxx(AAAA-AAAA)'!U175+'€10-xxxx(AAAA-AAAA)'!U175+'€11-xxxx(AAAA-AAAA)'!U175+'€12-xxxx(AAAA-AAAA)'!U175+'€13-xxxx(AAAA-AAAA)'!U175+'€14-xxxx(AAAA-AAAA)'!U175+'€15-xxxx(AAAA-AAAA)'!U175+'€16-xxxx(AAAA-AAAA)'!U175+'€17-xxxx(AAAA-AAAA)'!U175+'€18-xxxx(AAAA-AAAA)'!U175+'€19-xxxx(AAAA-AAAA)'!U175+'€20-xxxx(AAAA-AAAA)'!U175</f>
        <v>-8771.25</v>
      </c>
      <c r="AC175" s="700">
        <f>'EnC1_2017-22_DEAL_ONF_Animation'!V175+'EnC2_2018-22_FEDER_ONF_Conserv'!V175+'EnC3_2019-21_OFB-DEAL_ONF_Coli'!V175+'EnC4_2018-20_MTE_ONF_MIGBio'!V175+'EnC5_2020_DEAL_Titè_IPA Desira'!V175+'Sol1_2018_DEAL_ONF_Lutte IC DSD'!V175+'Sol2_2019_DEAL_ONF_Lutte IC'!V175+'€8-xxxx(AAAA-AAAA)'!V175+'€9-xxxx(AAAA-AAAA)'!V175+'€10-xxxx(AAAA-AAAA)'!V175+'€11-xxxx(AAAA-AAAA)'!V175+'€12-xxxx(AAAA-AAAA)'!V175+'€13-xxxx(AAAA-AAAA)'!V175+'€14-xxxx(AAAA-AAAA)'!V175+'€15-xxxx(AAAA-AAAA)'!V175+'€16-xxxx(AAAA-AAAA)'!V175+'€17-xxxx(AAAA-AAAA)'!V175+'€18-xxxx(AAAA-AAAA)'!V175+'€19-xxxx(AAAA-AAAA)'!V175+'€20-xxxx(AAAA-AAAA)'!V175</f>
        <v>4614.9799999999996</v>
      </c>
      <c r="AD175" s="700">
        <f>'EnC1_2017-22_DEAL_ONF_Animation'!W175+'EnC2_2018-22_FEDER_ONF_Conserv'!W175+'EnC3_2019-21_OFB-DEAL_ONF_Coli'!W175+'EnC4_2018-20_MTE_ONF_MIGBio'!W175+'EnC5_2020_DEAL_Titè_IPA Desira'!W175+'Sol1_2018_DEAL_ONF_Lutte IC DSD'!W175+'Sol2_2019_DEAL_ONF_Lutte IC'!W175+'€8-xxxx(AAAA-AAAA)'!W175+'€9-xxxx(AAAA-AAAA)'!W175+'€10-xxxx(AAAA-AAAA)'!W175+'€11-xxxx(AAAA-AAAA)'!W175+'€12-xxxx(AAAA-AAAA)'!W175+'€13-xxxx(AAAA-AAAA)'!W175+'€14-xxxx(AAAA-AAAA)'!W175+'€15-xxxx(AAAA-AAAA)'!W175+'€16-xxxx(AAAA-AAAA)'!W175+'€17-xxxx(AAAA-AAAA)'!W175+'€18-xxxx(AAAA-AAAA)'!W175+'€19-xxxx(AAAA-AAAA)'!W175+'€20-xxxx(AAAA-AAAA)'!W175</f>
        <v>2700</v>
      </c>
      <c r="AE175" s="700">
        <f>'EnC1_2017-22_DEAL_ONF_Animation'!X175+'EnC2_2018-22_FEDER_ONF_Conserv'!X175+'EnC3_2019-21_OFB-DEAL_ONF_Coli'!X175+'EnC4_2018-20_MTE_ONF_MIGBio'!X175+'EnC5_2020_DEAL_Titè_IPA Desira'!X175+'Sol1_2018_DEAL_ONF_Lutte IC DSD'!X175+'Sol2_2019_DEAL_ONF_Lutte IC'!X175+'€8-xxxx(AAAA-AAAA)'!X175+'€9-xxxx(AAAA-AAAA)'!X175+'€10-xxxx(AAAA-AAAA)'!X175+'€11-xxxx(AAAA-AAAA)'!X175+'€12-xxxx(AAAA-AAAA)'!X175+'€13-xxxx(AAAA-AAAA)'!X175+'€14-xxxx(AAAA-AAAA)'!X175+'€15-xxxx(AAAA-AAAA)'!X175+'€16-xxxx(AAAA-AAAA)'!X175+'€17-xxxx(AAAA-AAAA)'!X175+'€18-xxxx(AAAA-AAAA)'!X175+'€19-xxxx(AAAA-AAAA)'!X175+'€20-xxxx(AAAA-AAAA)'!X175</f>
        <v>-15000</v>
      </c>
      <c r="AF175" s="701">
        <f>'EnC1_2017-22_DEAL_ONF_Animation'!Y175+'EnC2_2018-22_FEDER_ONF_Conserv'!Y175+'EnC3_2019-21_OFB-DEAL_ONF_Coli'!Y175+'EnC4_2018-20_MTE_ONF_MIGBio'!Y175+'EnC5_2020_DEAL_Titè_IPA Desira'!Y175+'Sol1_2018_DEAL_ONF_Lutte IC DSD'!Y175+'Sol2_2019_DEAL_ONF_Lutte IC'!Y175+'€8-xxxx(AAAA-AAAA)'!Y175+'€9-xxxx(AAAA-AAAA)'!Y175+'€10-xxxx(AAAA-AAAA)'!Y175+'€11-xxxx(AAAA-AAAA)'!Y175+'€12-xxxx(AAAA-AAAA)'!Y175+'€13-xxxx(AAAA-AAAA)'!Y175+'€14-xxxx(AAAA-AAAA)'!Y175+'€15-xxxx(AAAA-AAAA)'!Y175+'€16-xxxx(AAAA-AAAA)'!Y175+'€17-xxxx(AAAA-AAAA)'!Y175+'€18-xxxx(AAAA-AAAA)'!Y175+'€19-xxxx(AAAA-AAAA)'!Y175+'€20-xxxx(AAAA-AAAA)'!Y175</f>
        <v>-15000</v>
      </c>
      <c r="AG175" s="702">
        <f t="shared" si="129"/>
        <v>75000</v>
      </c>
      <c r="AH175" s="699">
        <f t="shared" si="134"/>
        <v>15000</v>
      </c>
      <c r="AI175" s="700">
        <f t="shared" si="135"/>
        <v>15000</v>
      </c>
      <c r="AJ175" s="700">
        <f t="shared" si="136"/>
        <v>15000</v>
      </c>
      <c r="AK175" s="700">
        <f t="shared" si="137"/>
        <v>15000</v>
      </c>
      <c r="AL175" s="703">
        <f t="shared" si="138"/>
        <v>15000</v>
      </c>
      <c r="AM175" s="698">
        <f t="shared" si="130"/>
        <v>43543.729999999996</v>
      </c>
      <c r="AN175" s="699">
        <f t="shared" si="139"/>
        <v>6228.75</v>
      </c>
      <c r="AO175" s="700">
        <f t="shared" si="140"/>
        <v>19614.98</v>
      </c>
      <c r="AP175" s="700">
        <f t="shared" si="141"/>
        <v>17700</v>
      </c>
      <c r="AQ175" s="700">
        <f t="shared" si="142"/>
        <v>0</v>
      </c>
      <c r="AR175" s="704">
        <f t="shared" si="143"/>
        <v>0</v>
      </c>
      <c r="AS175" s="46"/>
      <c r="AT175" s="15"/>
      <c r="AU175" s="15"/>
    </row>
    <row r="176" spans="1:47" s="38" customFormat="1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155">
        <v>3</v>
      </c>
      <c r="G176" s="490" t="s">
        <v>106</v>
      </c>
      <c r="H176" s="491">
        <v>0</v>
      </c>
      <c r="I176" s="512"/>
      <c r="J176" s="513"/>
      <c r="K176" s="513"/>
      <c r="L176" s="726"/>
      <c r="M176" s="727"/>
      <c r="N176" s="536" t="s">
        <v>106</v>
      </c>
      <c r="O176" s="179">
        <f>'EnC1_2017-22_DEAL_ONF_Animation'!H176+'EnC2_2018-22_FEDER_ONF_Conserv'!H176+'EnC3_2019-21_OFB-DEAL_ONF_Coli'!H176+'EnC4_2018-20_MTE_ONF_MIGBio'!H176+'EnC5_2020_DEAL_Titè_IPA Desira'!H176+'Sol1_2018_DEAL_ONF_Lutte IC DSD'!H176+'Sol2_2019_DEAL_ONF_Lutte IC'!H176+'€8-xxxx(AAAA-AAAA)'!H176+'€9-xxxx(AAAA-AAAA)'!H176+'€10-xxxx(AAAA-AAAA)'!H176+'€11-xxxx(AAAA-AAAA)'!H176+'€12-xxxx(AAAA-AAAA)'!H176+'€13-xxxx(AAAA-AAAA)'!H176+'€14-xxxx(AAAA-AAAA)'!H176+'€15-xxxx(AAAA-AAAA)'!H176+'€16-xxxx(AAAA-AAAA)'!H176+'€17-xxxx(AAAA-AAAA)'!H176+'€18-xxxx(AAAA-AAAA)'!H176+'€19-xxxx(AAAA-AAAA)'!H176+'€20-xxxx(AAAA-AAAA)'!H176</f>
        <v>0</v>
      </c>
      <c r="P176" s="180">
        <f>'EnC1_2017-22_DEAL_ONF_Animation'!I176+'EnC2_2018-22_FEDER_ONF_Conserv'!I176+'EnC3_2019-21_OFB-DEAL_ONF_Coli'!I176+'EnC4_2018-20_MTE_ONF_MIGBio'!I176+'EnC5_2020_DEAL_Titè_IPA Desira'!I176+'Sol1_2018_DEAL_ONF_Lutte IC DSD'!I176+'Sol2_2019_DEAL_ONF_Lutte IC'!I176+'€8-xxxx(AAAA-AAAA)'!I176+'€9-xxxx(AAAA-AAAA)'!I176+'€10-xxxx(AAAA-AAAA)'!I176+'€11-xxxx(AAAA-AAAA)'!I176+'€12-xxxx(AAAA-AAAA)'!I176+'€13-xxxx(AAAA-AAAA)'!I176+'€14-xxxx(AAAA-AAAA)'!I176+'€15-xxxx(AAAA-AAAA)'!I176+'€16-xxxx(AAAA-AAAA)'!I176+'€17-xxxx(AAAA-AAAA)'!I176+'€18-xxxx(AAAA-AAAA)'!I176+'€19-xxxx(AAAA-AAAA)'!I176+'€20-xxxx(AAAA-AAAA)'!I176</f>
        <v>0</v>
      </c>
      <c r="Q176" s="224">
        <f>'EnC1_2017-22_DEAL_ONF_Animation'!J176+'EnC2_2018-22_FEDER_ONF_Conserv'!J176+'EnC3_2019-21_OFB-DEAL_ONF_Coli'!J176+'EnC4_2018-20_MTE_ONF_MIGBio'!J176+'EnC5_2020_DEAL_Titè_IPA Desira'!J176+'Sol1_2018_DEAL_ONF_Lutte IC DSD'!J176+'Sol2_2019_DEAL_ONF_Lutte IC'!J176+'€8-xxxx(AAAA-AAAA)'!J176+'€9-xxxx(AAAA-AAAA)'!J176+'€10-xxxx(AAAA-AAAA)'!J176+'€11-xxxx(AAAA-AAAA)'!J176+'€12-xxxx(AAAA-AAAA)'!J176+'€13-xxxx(AAAA-AAAA)'!J176+'€14-xxxx(AAAA-AAAA)'!J176+'€15-xxxx(AAAA-AAAA)'!J176+'€16-xxxx(AAAA-AAAA)'!J176+'€17-xxxx(AAAA-AAAA)'!J176+'€18-xxxx(AAAA-AAAA)'!J176+'€19-xxxx(AAAA-AAAA)'!J176+'€20-xxxx(AAAA-AAAA)'!J176</f>
        <v>0</v>
      </c>
      <c r="R176" s="224">
        <f>'EnC1_2017-22_DEAL_ONF_Animation'!K176+'EnC2_2018-22_FEDER_ONF_Conserv'!K176+'EnC3_2019-21_OFB-DEAL_ONF_Coli'!K176+'EnC4_2018-20_MTE_ONF_MIGBio'!K176+'EnC5_2020_DEAL_Titè_IPA Desira'!K176+'Sol1_2018_DEAL_ONF_Lutte IC DSD'!K176+'Sol2_2019_DEAL_ONF_Lutte IC'!K176+'€8-xxxx(AAAA-AAAA)'!K176+'€9-xxxx(AAAA-AAAA)'!K176+'€10-xxxx(AAAA-AAAA)'!K176+'€11-xxxx(AAAA-AAAA)'!K176+'€12-xxxx(AAAA-AAAA)'!K176+'€13-xxxx(AAAA-AAAA)'!K176+'€14-xxxx(AAAA-AAAA)'!K176+'€15-xxxx(AAAA-AAAA)'!K176+'€16-xxxx(AAAA-AAAA)'!K176+'€17-xxxx(AAAA-AAAA)'!K176+'€18-xxxx(AAAA-AAAA)'!K176+'€19-xxxx(AAAA-AAAA)'!K176+'€20-xxxx(AAAA-AAAA)'!K176</f>
        <v>0</v>
      </c>
      <c r="S176" s="149">
        <f>'EnC1_2017-22_DEAL_ONF_Animation'!L176+'EnC2_2018-22_FEDER_ONF_Conserv'!L176+'EnC3_2019-21_OFB-DEAL_ONF_Coli'!L176+'EnC4_2018-20_MTE_ONF_MIGBio'!L176+'EnC5_2020_DEAL_Titè_IPA Desira'!L176+'Sol1_2018_DEAL_ONF_Lutte IC DSD'!L176+'Sol2_2019_DEAL_ONF_Lutte IC'!L176+'€8-xxxx(AAAA-AAAA)'!L176+'€9-xxxx(AAAA-AAAA)'!L176+'€10-xxxx(AAAA-AAAA)'!L176+'€11-xxxx(AAAA-AAAA)'!L176+'€12-xxxx(AAAA-AAAA)'!L176+'€13-xxxx(AAAA-AAAA)'!L176+'€14-xxxx(AAAA-AAAA)'!L176+'€15-xxxx(AAAA-AAAA)'!L176+'€16-xxxx(AAAA-AAAA)'!L176+'€17-xxxx(AAAA-AAAA)'!L176+'€18-xxxx(AAAA-AAAA)'!L176+'€19-xxxx(AAAA-AAAA)'!L176+'€20-xxxx(AAAA-AAAA)'!L176</f>
        <v>0</v>
      </c>
      <c r="T176" s="181">
        <f>'EnC1_2017-22_DEAL_ONF_Animation'!M176+'EnC2_2018-22_FEDER_ONF_Conserv'!M176+'EnC3_2019-21_OFB-DEAL_ONF_Coli'!M176+'EnC4_2018-20_MTE_ONF_MIGBio'!M176+'EnC5_2020_DEAL_Titè_IPA Desira'!M176+'Sol1_2018_DEAL_ONF_Lutte IC DSD'!M176+'Sol2_2019_DEAL_ONF_Lutte IC'!M176+'€8-xxxx(AAAA-AAAA)'!M176+'€9-xxxx(AAAA-AAAA)'!M176+'€10-xxxx(AAAA-AAAA)'!M176+'€11-xxxx(AAAA-AAAA)'!M176+'€12-xxxx(AAAA-AAAA)'!M176+'€13-xxxx(AAAA-AAAA)'!M176+'€14-xxxx(AAAA-AAAA)'!M176+'€15-xxxx(AAAA-AAAA)'!M176+'€16-xxxx(AAAA-AAAA)'!M176+'€17-xxxx(AAAA-AAAA)'!M176+'€18-xxxx(AAAA-AAAA)'!M176+'€19-xxxx(AAAA-AAAA)'!M176+'€20-xxxx(AAAA-AAAA)'!M176</f>
        <v>0</v>
      </c>
      <c r="U176" s="179">
        <f>'EnC1_2017-22_DEAL_ONF_Animation'!N176+'EnC2_2018-22_FEDER_ONF_Conserv'!N176+'EnC3_2019-21_OFB-DEAL_ONF_Coli'!N176+'EnC4_2018-20_MTE_ONF_MIGBio'!N176+'EnC5_2020_DEAL_Titè_IPA Desira'!N176+'Sol1_2018_DEAL_ONF_Lutte IC DSD'!N176+'Sol2_2019_DEAL_ONF_Lutte IC'!N176+'€8-xxxx(AAAA-AAAA)'!N176+'€9-xxxx(AAAA-AAAA)'!N176+'€10-xxxx(AAAA-AAAA)'!N176+'€11-xxxx(AAAA-AAAA)'!N176+'€12-xxxx(AAAA-AAAA)'!N176+'€13-xxxx(AAAA-AAAA)'!N176+'€14-xxxx(AAAA-AAAA)'!N176+'€15-xxxx(AAAA-AAAA)'!N176+'€16-xxxx(AAAA-AAAA)'!N176+'€17-xxxx(AAAA-AAAA)'!N176+'€18-xxxx(AAAA-AAAA)'!N176+'€19-xxxx(AAAA-AAAA)'!N176+'€20-xxxx(AAAA-AAAA)'!N176</f>
        <v>0</v>
      </c>
      <c r="V176" s="180">
        <f>'EnC1_2017-22_DEAL_ONF_Animation'!O176+'EnC2_2018-22_FEDER_ONF_Conserv'!O176+'EnC3_2019-21_OFB-DEAL_ONF_Coli'!O176+'EnC4_2018-20_MTE_ONF_MIGBio'!O176+'EnC5_2020_DEAL_Titè_IPA Desira'!O176+'Sol1_2018_DEAL_ONF_Lutte IC DSD'!O176+'Sol2_2019_DEAL_ONF_Lutte IC'!O176+'€8-xxxx(AAAA-AAAA)'!O176+'€9-xxxx(AAAA-AAAA)'!O176+'€10-xxxx(AAAA-AAAA)'!O176+'€11-xxxx(AAAA-AAAA)'!O176+'€12-xxxx(AAAA-AAAA)'!O176+'€13-xxxx(AAAA-AAAA)'!O176+'€14-xxxx(AAAA-AAAA)'!O176+'€15-xxxx(AAAA-AAAA)'!O176+'€16-xxxx(AAAA-AAAA)'!O176+'€17-xxxx(AAAA-AAAA)'!O176+'€18-xxxx(AAAA-AAAA)'!O176+'€19-xxxx(AAAA-AAAA)'!O176+'€20-xxxx(AAAA-AAAA)'!O176</f>
        <v>0</v>
      </c>
      <c r="W176" s="224">
        <f>'EnC1_2017-22_DEAL_ONF_Animation'!P176+'EnC2_2018-22_FEDER_ONF_Conserv'!P176+'EnC3_2019-21_OFB-DEAL_ONF_Coli'!P176+'EnC4_2018-20_MTE_ONF_MIGBio'!P176+'EnC5_2020_DEAL_Titè_IPA Desira'!P176+'Sol1_2018_DEAL_ONF_Lutte IC DSD'!P176+'Sol2_2019_DEAL_ONF_Lutte IC'!P176+'€8-xxxx(AAAA-AAAA)'!P176+'€9-xxxx(AAAA-AAAA)'!P176+'€10-xxxx(AAAA-AAAA)'!P176+'€11-xxxx(AAAA-AAAA)'!P176+'€12-xxxx(AAAA-AAAA)'!P176+'€13-xxxx(AAAA-AAAA)'!P176+'€14-xxxx(AAAA-AAAA)'!P176+'€15-xxxx(AAAA-AAAA)'!P176+'€16-xxxx(AAAA-AAAA)'!P176+'€17-xxxx(AAAA-AAAA)'!P176+'€18-xxxx(AAAA-AAAA)'!P176+'€19-xxxx(AAAA-AAAA)'!P176+'€20-xxxx(AAAA-AAAA)'!P176</f>
        <v>0</v>
      </c>
      <c r="X176" s="224">
        <f>'EnC1_2017-22_DEAL_ONF_Animation'!Q176+'EnC2_2018-22_FEDER_ONF_Conserv'!Q176+'EnC3_2019-21_OFB-DEAL_ONF_Coli'!Q176+'EnC4_2018-20_MTE_ONF_MIGBio'!Q176+'EnC5_2020_DEAL_Titè_IPA Desira'!Q176+'Sol1_2018_DEAL_ONF_Lutte IC DSD'!Q176+'Sol2_2019_DEAL_ONF_Lutte IC'!Q176+'€8-xxxx(AAAA-AAAA)'!Q176+'€9-xxxx(AAAA-AAAA)'!Q176+'€10-xxxx(AAAA-AAAA)'!Q176+'€11-xxxx(AAAA-AAAA)'!Q176+'€12-xxxx(AAAA-AAAA)'!Q176+'€13-xxxx(AAAA-AAAA)'!Q176+'€14-xxxx(AAAA-AAAA)'!Q176+'€15-xxxx(AAAA-AAAA)'!Q176+'€16-xxxx(AAAA-AAAA)'!Q176+'€17-xxxx(AAAA-AAAA)'!Q176+'€18-xxxx(AAAA-AAAA)'!Q176+'€19-xxxx(AAAA-AAAA)'!Q176+'€20-xxxx(AAAA-AAAA)'!Q176</f>
        <v>0</v>
      </c>
      <c r="Y176" s="149">
        <f>'EnC1_2017-22_DEAL_ONF_Animation'!R176+'EnC2_2018-22_FEDER_ONF_Conserv'!R176+'EnC3_2019-21_OFB-DEAL_ONF_Coli'!R176+'EnC4_2018-20_MTE_ONF_MIGBio'!R176+'EnC5_2020_DEAL_Titè_IPA Desira'!R176+'Sol1_2018_DEAL_ONF_Lutte IC DSD'!R176+'Sol2_2019_DEAL_ONF_Lutte IC'!R176+'€8-xxxx(AAAA-AAAA)'!R176+'€9-xxxx(AAAA-AAAA)'!R176+'€10-xxxx(AAAA-AAAA)'!R176+'€11-xxxx(AAAA-AAAA)'!R176+'€12-xxxx(AAAA-AAAA)'!R176+'€13-xxxx(AAAA-AAAA)'!R176+'€14-xxxx(AAAA-AAAA)'!R176+'€15-xxxx(AAAA-AAAA)'!R176+'€16-xxxx(AAAA-AAAA)'!R176+'€17-xxxx(AAAA-AAAA)'!R176+'€18-xxxx(AAAA-AAAA)'!R176+'€19-xxxx(AAAA-AAAA)'!R176+'€20-xxxx(AAAA-AAAA)'!R176</f>
        <v>0</v>
      </c>
      <c r="Z176" s="150">
        <f>'EnC1_2017-22_DEAL_ONF_Animation'!S176+'EnC2_2018-22_FEDER_ONF_Conserv'!S176+'EnC3_2019-21_OFB-DEAL_ONF_Coli'!S176+'EnC4_2018-20_MTE_ONF_MIGBio'!S176+'EnC5_2020_DEAL_Titè_IPA Desira'!S176+'Sol1_2018_DEAL_ONF_Lutte IC DSD'!S176+'Sol2_2019_DEAL_ONF_Lutte IC'!S176+'€8-xxxx(AAAA-AAAA)'!S176+'€9-xxxx(AAAA-AAAA)'!S176+'€10-xxxx(AAAA-AAAA)'!S176+'€11-xxxx(AAAA-AAAA)'!S176+'€12-xxxx(AAAA-AAAA)'!S176+'€13-xxxx(AAAA-AAAA)'!S176+'€14-xxxx(AAAA-AAAA)'!S176+'€15-xxxx(AAAA-AAAA)'!S176+'€16-xxxx(AAAA-AAAA)'!S176+'€17-xxxx(AAAA-AAAA)'!S176+'€18-xxxx(AAAA-AAAA)'!S176+'€19-xxxx(AAAA-AAAA)'!S176+'€20-xxxx(AAAA-AAAA)'!S176</f>
        <v>0</v>
      </c>
      <c r="AA176" s="182">
        <f>'EnC1_2017-22_DEAL_ONF_Animation'!T176+'EnC2_2018-22_FEDER_ONF_Conserv'!T176+'EnC3_2019-21_OFB-DEAL_ONF_Coli'!T176+'EnC4_2018-20_MTE_ONF_MIGBio'!T176+'EnC5_2020_DEAL_Titè_IPA Desira'!T176+'Sol1_2018_DEAL_ONF_Lutte IC DSD'!T176+'Sol2_2019_DEAL_ONF_Lutte IC'!T176+'€8-xxxx(AAAA-AAAA)'!T176+'€9-xxxx(AAAA-AAAA)'!T176+'€10-xxxx(AAAA-AAAA)'!T176+'€11-xxxx(AAAA-AAAA)'!T176+'€12-xxxx(AAAA-AAAA)'!T176+'€13-xxxx(AAAA-AAAA)'!T176+'€14-xxxx(AAAA-AAAA)'!T176+'€15-xxxx(AAAA-AAAA)'!T176+'€16-xxxx(AAAA-AAAA)'!T176+'€17-xxxx(AAAA-AAAA)'!T176+'€18-xxxx(AAAA-AAAA)'!T176+'€19-xxxx(AAAA-AAAA)'!T176+'€20-xxxx(AAAA-AAAA)'!T176</f>
        <v>0</v>
      </c>
      <c r="AB176" s="183">
        <f>'EnC1_2017-22_DEAL_ONF_Animation'!U176+'EnC2_2018-22_FEDER_ONF_Conserv'!U176+'EnC3_2019-21_OFB-DEAL_ONF_Coli'!U176+'EnC4_2018-20_MTE_ONF_MIGBio'!U176+'EnC5_2020_DEAL_Titè_IPA Desira'!U176+'Sol1_2018_DEAL_ONF_Lutte IC DSD'!U176+'Sol2_2019_DEAL_ONF_Lutte IC'!U176+'€8-xxxx(AAAA-AAAA)'!U176+'€9-xxxx(AAAA-AAAA)'!U176+'€10-xxxx(AAAA-AAAA)'!U176+'€11-xxxx(AAAA-AAAA)'!U176+'€12-xxxx(AAAA-AAAA)'!U176+'€13-xxxx(AAAA-AAAA)'!U176+'€14-xxxx(AAAA-AAAA)'!U176+'€15-xxxx(AAAA-AAAA)'!U176+'€16-xxxx(AAAA-AAAA)'!U176+'€17-xxxx(AAAA-AAAA)'!U176+'€18-xxxx(AAAA-AAAA)'!U176+'€19-xxxx(AAAA-AAAA)'!U176+'€20-xxxx(AAAA-AAAA)'!U176</f>
        <v>0</v>
      </c>
      <c r="AC176" s="225">
        <f>'EnC1_2017-22_DEAL_ONF_Animation'!V176+'EnC2_2018-22_FEDER_ONF_Conserv'!V176+'EnC3_2019-21_OFB-DEAL_ONF_Coli'!V176+'EnC4_2018-20_MTE_ONF_MIGBio'!V176+'EnC5_2020_DEAL_Titè_IPA Desira'!V176+'Sol1_2018_DEAL_ONF_Lutte IC DSD'!V176+'Sol2_2019_DEAL_ONF_Lutte IC'!V176+'€8-xxxx(AAAA-AAAA)'!V176+'€9-xxxx(AAAA-AAAA)'!V176+'€10-xxxx(AAAA-AAAA)'!V176+'€11-xxxx(AAAA-AAAA)'!V176+'€12-xxxx(AAAA-AAAA)'!V176+'€13-xxxx(AAAA-AAAA)'!V176+'€14-xxxx(AAAA-AAAA)'!V176+'€15-xxxx(AAAA-AAAA)'!V176+'€16-xxxx(AAAA-AAAA)'!V176+'€17-xxxx(AAAA-AAAA)'!V176+'€18-xxxx(AAAA-AAAA)'!V176+'€19-xxxx(AAAA-AAAA)'!V176+'€20-xxxx(AAAA-AAAA)'!V176</f>
        <v>0</v>
      </c>
      <c r="AD176" s="225">
        <f>'EnC1_2017-22_DEAL_ONF_Animation'!W176+'EnC2_2018-22_FEDER_ONF_Conserv'!W176+'EnC3_2019-21_OFB-DEAL_ONF_Coli'!W176+'EnC4_2018-20_MTE_ONF_MIGBio'!W176+'EnC5_2020_DEAL_Titè_IPA Desira'!W176+'Sol1_2018_DEAL_ONF_Lutte IC DSD'!W176+'Sol2_2019_DEAL_ONF_Lutte IC'!W176+'€8-xxxx(AAAA-AAAA)'!W176+'€9-xxxx(AAAA-AAAA)'!W176+'€10-xxxx(AAAA-AAAA)'!W176+'€11-xxxx(AAAA-AAAA)'!W176+'€12-xxxx(AAAA-AAAA)'!W176+'€13-xxxx(AAAA-AAAA)'!W176+'€14-xxxx(AAAA-AAAA)'!W176+'€15-xxxx(AAAA-AAAA)'!W176+'€16-xxxx(AAAA-AAAA)'!W176+'€17-xxxx(AAAA-AAAA)'!W176+'€18-xxxx(AAAA-AAAA)'!W176+'€19-xxxx(AAAA-AAAA)'!W176+'€20-xxxx(AAAA-AAAA)'!W176</f>
        <v>0</v>
      </c>
      <c r="AE176" s="184">
        <f>'EnC1_2017-22_DEAL_ONF_Animation'!X176+'EnC2_2018-22_FEDER_ONF_Conserv'!X176+'EnC3_2019-21_OFB-DEAL_ONF_Coli'!X176+'EnC4_2018-20_MTE_ONF_MIGBio'!X176+'EnC5_2020_DEAL_Titè_IPA Desira'!X176+'Sol1_2018_DEAL_ONF_Lutte IC DSD'!X176+'Sol2_2019_DEAL_ONF_Lutte IC'!X176+'€8-xxxx(AAAA-AAAA)'!X176+'€9-xxxx(AAAA-AAAA)'!X176+'€10-xxxx(AAAA-AAAA)'!X176+'€11-xxxx(AAAA-AAAA)'!X176+'€12-xxxx(AAAA-AAAA)'!X176+'€13-xxxx(AAAA-AAAA)'!X176+'€14-xxxx(AAAA-AAAA)'!X176+'€15-xxxx(AAAA-AAAA)'!X176+'€16-xxxx(AAAA-AAAA)'!X176+'€17-xxxx(AAAA-AAAA)'!X176+'€18-xxxx(AAAA-AAAA)'!X176+'€19-xxxx(AAAA-AAAA)'!X176+'€20-xxxx(AAAA-AAAA)'!X176</f>
        <v>0</v>
      </c>
      <c r="AF176" s="185">
        <f>'EnC1_2017-22_DEAL_ONF_Animation'!Y176+'EnC2_2018-22_FEDER_ONF_Conserv'!Y176+'EnC3_2019-21_OFB-DEAL_ONF_Coli'!Y176+'EnC4_2018-20_MTE_ONF_MIGBio'!Y176+'EnC5_2020_DEAL_Titè_IPA Desira'!Y176+'Sol1_2018_DEAL_ONF_Lutte IC DSD'!Y176+'Sol2_2019_DEAL_ONF_Lutte IC'!Y176+'€8-xxxx(AAAA-AAAA)'!Y176+'€9-xxxx(AAAA-AAAA)'!Y176+'€10-xxxx(AAAA-AAAA)'!Y176+'€11-xxxx(AAAA-AAAA)'!Y176+'€12-xxxx(AAAA-AAAA)'!Y176+'€13-xxxx(AAAA-AAAA)'!Y176+'€14-xxxx(AAAA-AAAA)'!Y176+'€15-xxxx(AAAA-AAAA)'!Y176+'€16-xxxx(AAAA-AAAA)'!Y176+'€17-xxxx(AAAA-AAAA)'!Y176+'€18-xxxx(AAAA-AAAA)'!Y176+'€19-xxxx(AAAA-AAAA)'!Y176+'€20-xxxx(AAAA-AAAA)'!Y176</f>
        <v>0</v>
      </c>
      <c r="AG176" s="186">
        <f t="shared" si="129"/>
        <v>0</v>
      </c>
      <c r="AH176" s="187">
        <f t="shared" si="134"/>
        <v>0</v>
      </c>
      <c r="AI176" s="678">
        <f t="shared" si="135"/>
        <v>0</v>
      </c>
      <c r="AJ176" s="678">
        <f t="shared" si="136"/>
        <v>0</v>
      </c>
      <c r="AK176" s="679">
        <f t="shared" si="137"/>
        <v>0</v>
      </c>
      <c r="AL176" s="680">
        <f t="shared" si="138"/>
        <v>0</v>
      </c>
      <c r="AM176" s="186">
        <f t="shared" si="130"/>
        <v>0</v>
      </c>
      <c r="AN176" s="187">
        <f t="shared" si="139"/>
        <v>0</v>
      </c>
      <c r="AO176" s="678">
        <f t="shared" si="140"/>
        <v>0</v>
      </c>
      <c r="AP176" s="678">
        <f t="shared" si="141"/>
        <v>0</v>
      </c>
      <c r="AQ176" s="679">
        <f t="shared" si="142"/>
        <v>0</v>
      </c>
      <c r="AR176" s="681">
        <f t="shared" si="143"/>
        <v>0</v>
      </c>
      <c r="AS176" s="43"/>
      <c r="AT176" s="28"/>
      <c r="AU176" s="28"/>
    </row>
    <row r="177" spans="1:47" s="38" customFormat="1" ht="14">
      <c r="A177" s="26"/>
      <c r="B177" s="1116"/>
      <c r="C177" s="1230"/>
      <c r="D177" s="1119"/>
      <c r="E177" s="1122"/>
      <c r="F177" s="1156"/>
      <c r="G177" s="494" t="s">
        <v>108</v>
      </c>
      <c r="H177" s="173"/>
      <c r="I177" s="162"/>
      <c r="J177" s="170"/>
      <c r="K177" s="170"/>
      <c r="L177" s="60"/>
      <c r="M177" s="728"/>
      <c r="N177" s="494" t="s">
        <v>108</v>
      </c>
      <c r="O177" s="188">
        <f>'EnC1_2017-22_DEAL_ONF_Animation'!H177+'EnC2_2018-22_FEDER_ONF_Conserv'!H177+'EnC3_2019-21_OFB-DEAL_ONF_Coli'!H177+'EnC4_2018-20_MTE_ONF_MIGBio'!H177+'EnC5_2020_DEAL_Titè_IPA Desira'!H177+'Sol1_2018_DEAL_ONF_Lutte IC DSD'!H177+'Sol2_2019_DEAL_ONF_Lutte IC'!H177+'€8-xxxx(AAAA-AAAA)'!H177+'€9-xxxx(AAAA-AAAA)'!H177+'€10-xxxx(AAAA-AAAA)'!H177+'€11-xxxx(AAAA-AAAA)'!H177+'€12-xxxx(AAAA-AAAA)'!H177+'€13-xxxx(AAAA-AAAA)'!H177+'€14-xxxx(AAAA-AAAA)'!H177+'€15-xxxx(AAAA-AAAA)'!H177+'€16-xxxx(AAAA-AAAA)'!H177+'€17-xxxx(AAAA-AAAA)'!H177+'€18-xxxx(AAAA-AAAA)'!H177+'€19-xxxx(AAAA-AAAA)'!H177+'€20-xxxx(AAAA-AAAA)'!H177</f>
        <v>0</v>
      </c>
      <c r="P177" s="189">
        <f>'EnC1_2017-22_DEAL_ONF_Animation'!I177+'EnC2_2018-22_FEDER_ONF_Conserv'!I177+'EnC3_2019-21_OFB-DEAL_ONF_Coli'!I177+'EnC4_2018-20_MTE_ONF_MIGBio'!I177+'EnC5_2020_DEAL_Titè_IPA Desira'!I177+'Sol1_2018_DEAL_ONF_Lutte IC DSD'!I177+'Sol2_2019_DEAL_ONF_Lutte IC'!I177+'€8-xxxx(AAAA-AAAA)'!I177+'€9-xxxx(AAAA-AAAA)'!I177+'€10-xxxx(AAAA-AAAA)'!I177+'€11-xxxx(AAAA-AAAA)'!I177+'€12-xxxx(AAAA-AAAA)'!I177+'€13-xxxx(AAAA-AAAA)'!I177+'€14-xxxx(AAAA-AAAA)'!I177+'€15-xxxx(AAAA-AAAA)'!I177+'€16-xxxx(AAAA-AAAA)'!I177+'€17-xxxx(AAAA-AAAA)'!I177+'€18-xxxx(AAAA-AAAA)'!I177+'€19-xxxx(AAAA-AAAA)'!I177+'€20-xxxx(AAAA-AAAA)'!I177</f>
        <v>0</v>
      </c>
      <c r="Q177" s="226">
        <f>'EnC1_2017-22_DEAL_ONF_Animation'!J177+'EnC2_2018-22_FEDER_ONF_Conserv'!J177+'EnC3_2019-21_OFB-DEAL_ONF_Coli'!J177+'EnC4_2018-20_MTE_ONF_MIGBio'!J177+'EnC5_2020_DEAL_Titè_IPA Desira'!J177+'Sol1_2018_DEAL_ONF_Lutte IC DSD'!J177+'Sol2_2019_DEAL_ONF_Lutte IC'!J177+'€8-xxxx(AAAA-AAAA)'!J177+'€9-xxxx(AAAA-AAAA)'!J177+'€10-xxxx(AAAA-AAAA)'!J177+'€11-xxxx(AAAA-AAAA)'!J177+'€12-xxxx(AAAA-AAAA)'!J177+'€13-xxxx(AAAA-AAAA)'!J177+'€14-xxxx(AAAA-AAAA)'!J177+'€15-xxxx(AAAA-AAAA)'!J177+'€16-xxxx(AAAA-AAAA)'!J177+'€17-xxxx(AAAA-AAAA)'!J177+'€18-xxxx(AAAA-AAAA)'!J177+'€19-xxxx(AAAA-AAAA)'!J177+'€20-xxxx(AAAA-AAAA)'!J177</f>
        <v>0</v>
      </c>
      <c r="R177" s="226">
        <f>'EnC1_2017-22_DEAL_ONF_Animation'!K177+'EnC2_2018-22_FEDER_ONF_Conserv'!K177+'EnC3_2019-21_OFB-DEAL_ONF_Coli'!K177+'EnC4_2018-20_MTE_ONF_MIGBio'!K177+'EnC5_2020_DEAL_Titè_IPA Desira'!K177+'Sol1_2018_DEAL_ONF_Lutte IC DSD'!K177+'Sol2_2019_DEAL_ONF_Lutte IC'!K177+'€8-xxxx(AAAA-AAAA)'!K177+'€9-xxxx(AAAA-AAAA)'!K177+'€10-xxxx(AAAA-AAAA)'!K177+'€11-xxxx(AAAA-AAAA)'!K177+'€12-xxxx(AAAA-AAAA)'!K177+'€13-xxxx(AAAA-AAAA)'!K177+'€14-xxxx(AAAA-AAAA)'!K177+'€15-xxxx(AAAA-AAAA)'!K177+'€16-xxxx(AAAA-AAAA)'!K177+'€17-xxxx(AAAA-AAAA)'!K177+'€18-xxxx(AAAA-AAAA)'!K177+'€19-xxxx(AAAA-AAAA)'!K177+'€20-xxxx(AAAA-AAAA)'!K177</f>
        <v>0</v>
      </c>
      <c r="S177" s="153">
        <f>'EnC1_2017-22_DEAL_ONF_Animation'!L177+'EnC2_2018-22_FEDER_ONF_Conserv'!L177+'EnC3_2019-21_OFB-DEAL_ONF_Coli'!L177+'EnC4_2018-20_MTE_ONF_MIGBio'!L177+'EnC5_2020_DEAL_Titè_IPA Desira'!L177+'Sol1_2018_DEAL_ONF_Lutte IC DSD'!L177+'Sol2_2019_DEAL_ONF_Lutte IC'!L177+'€8-xxxx(AAAA-AAAA)'!L177+'€9-xxxx(AAAA-AAAA)'!L177+'€10-xxxx(AAAA-AAAA)'!L177+'€11-xxxx(AAAA-AAAA)'!L177+'€12-xxxx(AAAA-AAAA)'!L177+'€13-xxxx(AAAA-AAAA)'!L177+'€14-xxxx(AAAA-AAAA)'!L177+'€15-xxxx(AAAA-AAAA)'!L177+'€16-xxxx(AAAA-AAAA)'!L177+'€17-xxxx(AAAA-AAAA)'!L177+'€18-xxxx(AAAA-AAAA)'!L177+'€19-xxxx(AAAA-AAAA)'!L177+'€20-xxxx(AAAA-AAAA)'!L177</f>
        <v>0</v>
      </c>
      <c r="T177" s="190">
        <f>'EnC1_2017-22_DEAL_ONF_Animation'!M177+'EnC2_2018-22_FEDER_ONF_Conserv'!M177+'EnC3_2019-21_OFB-DEAL_ONF_Coli'!M177+'EnC4_2018-20_MTE_ONF_MIGBio'!M177+'EnC5_2020_DEAL_Titè_IPA Desira'!M177+'Sol1_2018_DEAL_ONF_Lutte IC DSD'!M177+'Sol2_2019_DEAL_ONF_Lutte IC'!M177+'€8-xxxx(AAAA-AAAA)'!M177+'€9-xxxx(AAAA-AAAA)'!M177+'€10-xxxx(AAAA-AAAA)'!M177+'€11-xxxx(AAAA-AAAA)'!M177+'€12-xxxx(AAAA-AAAA)'!M177+'€13-xxxx(AAAA-AAAA)'!M177+'€14-xxxx(AAAA-AAAA)'!M177+'€15-xxxx(AAAA-AAAA)'!M177+'€16-xxxx(AAAA-AAAA)'!M177+'€17-xxxx(AAAA-AAAA)'!M177+'€18-xxxx(AAAA-AAAA)'!M177+'€19-xxxx(AAAA-AAAA)'!M177+'€20-xxxx(AAAA-AAAA)'!M177</f>
        <v>0</v>
      </c>
      <c r="U177" s="188">
        <f>'EnC1_2017-22_DEAL_ONF_Animation'!N177+'EnC2_2018-22_FEDER_ONF_Conserv'!N177+'EnC3_2019-21_OFB-DEAL_ONF_Coli'!N177+'EnC4_2018-20_MTE_ONF_MIGBio'!N177+'EnC5_2020_DEAL_Titè_IPA Desira'!N177+'Sol1_2018_DEAL_ONF_Lutte IC DSD'!N177+'Sol2_2019_DEAL_ONF_Lutte IC'!N177+'€8-xxxx(AAAA-AAAA)'!N177+'€9-xxxx(AAAA-AAAA)'!N177+'€10-xxxx(AAAA-AAAA)'!N177+'€11-xxxx(AAAA-AAAA)'!N177+'€12-xxxx(AAAA-AAAA)'!N177+'€13-xxxx(AAAA-AAAA)'!N177+'€14-xxxx(AAAA-AAAA)'!N177+'€15-xxxx(AAAA-AAAA)'!N177+'€16-xxxx(AAAA-AAAA)'!N177+'€17-xxxx(AAAA-AAAA)'!N177+'€18-xxxx(AAAA-AAAA)'!N177+'€19-xxxx(AAAA-AAAA)'!N177+'€20-xxxx(AAAA-AAAA)'!N177</f>
        <v>0</v>
      </c>
      <c r="V177" s="189">
        <f>'EnC1_2017-22_DEAL_ONF_Animation'!O177+'EnC2_2018-22_FEDER_ONF_Conserv'!O177+'EnC3_2019-21_OFB-DEAL_ONF_Coli'!O177+'EnC4_2018-20_MTE_ONF_MIGBio'!O177+'EnC5_2020_DEAL_Titè_IPA Desira'!O177+'Sol1_2018_DEAL_ONF_Lutte IC DSD'!O177+'Sol2_2019_DEAL_ONF_Lutte IC'!O177+'€8-xxxx(AAAA-AAAA)'!O177+'€9-xxxx(AAAA-AAAA)'!O177+'€10-xxxx(AAAA-AAAA)'!O177+'€11-xxxx(AAAA-AAAA)'!O177+'€12-xxxx(AAAA-AAAA)'!O177+'€13-xxxx(AAAA-AAAA)'!O177+'€14-xxxx(AAAA-AAAA)'!O177+'€15-xxxx(AAAA-AAAA)'!O177+'€16-xxxx(AAAA-AAAA)'!O177+'€17-xxxx(AAAA-AAAA)'!O177+'€18-xxxx(AAAA-AAAA)'!O177+'€19-xxxx(AAAA-AAAA)'!O177+'€20-xxxx(AAAA-AAAA)'!O177</f>
        <v>0</v>
      </c>
      <c r="W177" s="226">
        <f>'EnC1_2017-22_DEAL_ONF_Animation'!P177+'EnC2_2018-22_FEDER_ONF_Conserv'!P177+'EnC3_2019-21_OFB-DEAL_ONF_Coli'!P177+'EnC4_2018-20_MTE_ONF_MIGBio'!P177+'EnC5_2020_DEAL_Titè_IPA Desira'!P177+'Sol1_2018_DEAL_ONF_Lutte IC DSD'!P177+'Sol2_2019_DEAL_ONF_Lutte IC'!P177+'€8-xxxx(AAAA-AAAA)'!P177+'€9-xxxx(AAAA-AAAA)'!P177+'€10-xxxx(AAAA-AAAA)'!P177+'€11-xxxx(AAAA-AAAA)'!P177+'€12-xxxx(AAAA-AAAA)'!P177+'€13-xxxx(AAAA-AAAA)'!P177+'€14-xxxx(AAAA-AAAA)'!P177+'€15-xxxx(AAAA-AAAA)'!P177+'€16-xxxx(AAAA-AAAA)'!P177+'€17-xxxx(AAAA-AAAA)'!P177+'€18-xxxx(AAAA-AAAA)'!P177+'€19-xxxx(AAAA-AAAA)'!P177+'€20-xxxx(AAAA-AAAA)'!P177</f>
        <v>0</v>
      </c>
      <c r="X177" s="226">
        <f>'EnC1_2017-22_DEAL_ONF_Animation'!Q177+'EnC2_2018-22_FEDER_ONF_Conserv'!Q177+'EnC3_2019-21_OFB-DEAL_ONF_Coli'!Q177+'EnC4_2018-20_MTE_ONF_MIGBio'!Q177+'EnC5_2020_DEAL_Titè_IPA Desira'!Q177+'Sol1_2018_DEAL_ONF_Lutte IC DSD'!Q177+'Sol2_2019_DEAL_ONF_Lutte IC'!Q177+'€8-xxxx(AAAA-AAAA)'!Q177+'€9-xxxx(AAAA-AAAA)'!Q177+'€10-xxxx(AAAA-AAAA)'!Q177+'€11-xxxx(AAAA-AAAA)'!Q177+'€12-xxxx(AAAA-AAAA)'!Q177+'€13-xxxx(AAAA-AAAA)'!Q177+'€14-xxxx(AAAA-AAAA)'!Q177+'€15-xxxx(AAAA-AAAA)'!Q177+'€16-xxxx(AAAA-AAAA)'!Q177+'€17-xxxx(AAAA-AAAA)'!Q177+'€18-xxxx(AAAA-AAAA)'!Q177+'€19-xxxx(AAAA-AAAA)'!Q177+'€20-xxxx(AAAA-AAAA)'!Q177</f>
        <v>0</v>
      </c>
      <c r="Y177" s="153">
        <f>'EnC1_2017-22_DEAL_ONF_Animation'!R177+'EnC2_2018-22_FEDER_ONF_Conserv'!R177+'EnC3_2019-21_OFB-DEAL_ONF_Coli'!R177+'EnC4_2018-20_MTE_ONF_MIGBio'!R177+'EnC5_2020_DEAL_Titè_IPA Desira'!R177+'Sol1_2018_DEAL_ONF_Lutte IC DSD'!R177+'Sol2_2019_DEAL_ONF_Lutte IC'!R177+'€8-xxxx(AAAA-AAAA)'!R177+'€9-xxxx(AAAA-AAAA)'!R177+'€10-xxxx(AAAA-AAAA)'!R177+'€11-xxxx(AAAA-AAAA)'!R177+'€12-xxxx(AAAA-AAAA)'!R177+'€13-xxxx(AAAA-AAAA)'!R177+'€14-xxxx(AAAA-AAAA)'!R177+'€15-xxxx(AAAA-AAAA)'!R177+'€16-xxxx(AAAA-AAAA)'!R177+'€17-xxxx(AAAA-AAAA)'!R177+'€18-xxxx(AAAA-AAAA)'!R177+'€19-xxxx(AAAA-AAAA)'!R177+'€20-xxxx(AAAA-AAAA)'!R177</f>
        <v>0</v>
      </c>
      <c r="Z177" s="154">
        <f>'EnC1_2017-22_DEAL_ONF_Animation'!S177+'EnC2_2018-22_FEDER_ONF_Conserv'!S177+'EnC3_2019-21_OFB-DEAL_ONF_Coli'!S177+'EnC4_2018-20_MTE_ONF_MIGBio'!S177+'EnC5_2020_DEAL_Titè_IPA Desira'!S177+'Sol1_2018_DEAL_ONF_Lutte IC DSD'!S177+'Sol2_2019_DEAL_ONF_Lutte IC'!S177+'€8-xxxx(AAAA-AAAA)'!S177+'€9-xxxx(AAAA-AAAA)'!S177+'€10-xxxx(AAAA-AAAA)'!S177+'€11-xxxx(AAAA-AAAA)'!S177+'€12-xxxx(AAAA-AAAA)'!S177+'€13-xxxx(AAAA-AAAA)'!S177+'€14-xxxx(AAAA-AAAA)'!S177+'€15-xxxx(AAAA-AAAA)'!S177+'€16-xxxx(AAAA-AAAA)'!S177+'€17-xxxx(AAAA-AAAA)'!S177+'€18-xxxx(AAAA-AAAA)'!S177+'€19-xxxx(AAAA-AAAA)'!S177+'€20-xxxx(AAAA-AAAA)'!S177</f>
        <v>0</v>
      </c>
      <c r="AA177" s="191">
        <f>'EnC1_2017-22_DEAL_ONF_Animation'!T177+'EnC2_2018-22_FEDER_ONF_Conserv'!T177+'EnC3_2019-21_OFB-DEAL_ONF_Coli'!T177+'EnC4_2018-20_MTE_ONF_MIGBio'!T177+'EnC5_2020_DEAL_Titè_IPA Desira'!T177+'Sol1_2018_DEAL_ONF_Lutte IC DSD'!T177+'Sol2_2019_DEAL_ONF_Lutte IC'!T177+'€8-xxxx(AAAA-AAAA)'!T177+'€9-xxxx(AAAA-AAAA)'!T177+'€10-xxxx(AAAA-AAAA)'!T177+'€11-xxxx(AAAA-AAAA)'!T177+'€12-xxxx(AAAA-AAAA)'!T177+'€13-xxxx(AAAA-AAAA)'!T177+'€14-xxxx(AAAA-AAAA)'!T177+'€15-xxxx(AAAA-AAAA)'!T177+'€16-xxxx(AAAA-AAAA)'!T177+'€17-xxxx(AAAA-AAAA)'!T177+'€18-xxxx(AAAA-AAAA)'!T177+'€19-xxxx(AAAA-AAAA)'!T177+'€20-xxxx(AAAA-AAAA)'!T177</f>
        <v>0</v>
      </c>
      <c r="AB177" s="192">
        <f>'EnC1_2017-22_DEAL_ONF_Animation'!U177+'EnC2_2018-22_FEDER_ONF_Conserv'!U177+'EnC3_2019-21_OFB-DEAL_ONF_Coli'!U177+'EnC4_2018-20_MTE_ONF_MIGBio'!U177+'EnC5_2020_DEAL_Titè_IPA Desira'!U177+'Sol1_2018_DEAL_ONF_Lutte IC DSD'!U177+'Sol2_2019_DEAL_ONF_Lutte IC'!U177+'€8-xxxx(AAAA-AAAA)'!U177+'€9-xxxx(AAAA-AAAA)'!U177+'€10-xxxx(AAAA-AAAA)'!U177+'€11-xxxx(AAAA-AAAA)'!U177+'€12-xxxx(AAAA-AAAA)'!U177+'€13-xxxx(AAAA-AAAA)'!U177+'€14-xxxx(AAAA-AAAA)'!U177+'€15-xxxx(AAAA-AAAA)'!U177+'€16-xxxx(AAAA-AAAA)'!U177+'€17-xxxx(AAAA-AAAA)'!U177+'€18-xxxx(AAAA-AAAA)'!U177+'€19-xxxx(AAAA-AAAA)'!U177+'€20-xxxx(AAAA-AAAA)'!U177</f>
        <v>0</v>
      </c>
      <c r="AC177" s="227">
        <f>'EnC1_2017-22_DEAL_ONF_Animation'!V177+'EnC2_2018-22_FEDER_ONF_Conserv'!V177+'EnC3_2019-21_OFB-DEAL_ONF_Coli'!V177+'EnC4_2018-20_MTE_ONF_MIGBio'!V177+'EnC5_2020_DEAL_Titè_IPA Desira'!V177+'Sol1_2018_DEAL_ONF_Lutte IC DSD'!V177+'Sol2_2019_DEAL_ONF_Lutte IC'!V177+'€8-xxxx(AAAA-AAAA)'!V177+'€9-xxxx(AAAA-AAAA)'!V177+'€10-xxxx(AAAA-AAAA)'!V177+'€11-xxxx(AAAA-AAAA)'!V177+'€12-xxxx(AAAA-AAAA)'!V177+'€13-xxxx(AAAA-AAAA)'!V177+'€14-xxxx(AAAA-AAAA)'!V177+'€15-xxxx(AAAA-AAAA)'!V177+'€16-xxxx(AAAA-AAAA)'!V177+'€17-xxxx(AAAA-AAAA)'!V177+'€18-xxxx(AAAA-AAAA)'!V177+'€19-xxxx(AAAA-AAAA)'!V177+'€20-xxxx(AAAA-AAAA)'!V177</f>
        <v>0</v>
      </c>
      <c r="AD177" s="227">
        <f>'EnC1_2017-22_DEAL_ONF_Animation'!W177+'EnC2_2018-22_FEDER_ONF_Conserv'!W177+'EnC3_2019-21_OFB-DEAL_ONF_Coli'!W177+'EnC4_2018-20_MTE_ONF_MIGBio'!W177+'EnC5_2020_DEAL_Titè_IPA Desira'!W177+'Sol1_2018_DEAL_ONF_Lutte IC DSD'!W177+'Sol2_2019_DEAL_ONF_Lutte IC'!W177+'€8-xxxx(AAAA-AAAA)'!W177+'€9-xxxx(AAAA-AAAA)'!W177+'€10-xxxx(AAAA-AAAA)'!W177+'€11-xxxx(AAAA-AAAA)'!W177+'€12-xxxx(AAAA-AAAA)'!W177+'€13-xxxx(AAAA-AAAA)'!W177+'€14-xxxx(AAAA-AAAA)'!W177+'€15-xxxx(AAAA-AAAA)'!W177+'€16-xxxx(AAAA-AAAA)'!W177+'€17-xxxx(AAAA-AAAA)'!W177+'€18-xxxx(AAAA-AAAA)'!W177+'€19-xxxx(AAAA-AAAA)'!W177+'€20-xxxx(AAAA-AAAA)'!W177</f>
        <v>0</v>
      </c>
      <c r="AE177" s="193">
        <f>'EnC1_2017-22_DEAL_ONF_Animation'!X177+'EnC2_2018-22_FEDER_ONF_Conserv'!X177+'EnC3_2019-21_OFB-DEAL_ONF_Coli'!X177+'EnC4_2018-20_MTE_ONF_MIGBio'!X177+'EnC5_2020_DEAL_Titè_IPA Desira'!X177+'Sol1_2018_DEAL_ONF_Lutte IC DSD'!X177+'Sol2_2019_DEAL_ONF_Lutte IC'!X177+'€8-xxxx(AAAA-AAAA)'!X177+'€9-xxxx(AAAA-AAAA)'!X177+'€10-xxxx(AAAA-AAAA)'!X177+'€11-xxxx(AAAA-AAAA)'!X177+'€12-xxxx(AAAA-AAAA)'!X177+'€13-xxxx(AAAA-AAAA)'!X177+'€14-xxxx(AAAA-AAAA)'!X177+'€15-xxxx(AAAA-AAAA)'!X177+'€16-xxxx(AAAA-AAAA)'!X177+'€17-xxxx(AAAA-AAAA)'!X177+'€18-xxxx(AAAA-AAAA)'!X177+'€19-xxxx(AAAA-AAAA)'!X177+'€20-xxxx(AAAA-AAAA)'!X177</f>
        <v>0</v>
      </c>
      <c r="AF177" s="194">
        <f>'EnC1_2017-22_DEAL_ONF_Animation'!Y177+'EnC2_2018-22_FEDER_ONF_Conserv'!Y177+'EnC3_2019-21_OFB-DEAL_ONF_Coli'!Y177+'EnC4_2018-20_MTE_ONF_MIGBio'!Y177+'EnC5_2020_DEAL_Titè_IPA Desira'!Y177+'Sol1_2018_DEAL_ONF_Lutte IC DSD'!Y177+'Sol2_2019_DEAL_ONF_Lutte IC'!Y177+'€8-xxxx(AAAA-AAAA)'!Y177+'€9-xxxx(AAAA-AAAA)'!Y177+'€10-xxxx(AAAA-AAAA)'!Y177+'€11-xxxx(AAAA-AAAA)'!Y177+'€12-xxxx(AAAA-AAAA)'!Y177+'€13-xxxx(AAAA-AAAA)'!Y177+'€14-xxxx(AAAA-AAAA)'!Y177+'€15-xxxx(AAAA-AAAA)'!Y177+'€16-xxxx(AAAA-AAAA)'!Y177+'€17-xxxx(AAAA-AAAA)'!Y177+'€18-xxxx(AAAA-AAAA)'!Y177+'€19-xxxx(AAAA-AAAA)'!Y177+'€20-xxxx(AAAA-AAAA)'!Y177</f>
        <v>0</v>
      </c>
      <c r="AG177" s="195">
        <f t="shared" si="129"/>
        <v>0</v>
      </c>
      <c r="AH177" s="196">
        <f t="shared" si="134"/>
        <v>0</v>
      </c>
      <c r="AI177" s="641">
        <f t="shared" si="135"/>
        <v>0</v>
      </c>
      <c r="AJ177" s="641">
        <f t="shared" si="136"/>
        <v>0</v>
      </c>
      <c r="AK177" s="619">
        <f t="shared" si="137"/>
        <v>0</v>
      </c>
      <c r="AL177" s="682">
        <f t="shared" si="138"/>
        <v>0</v>
      </c>
      <c r="AM177" s="198">
        <f t="shared" si="130"/>
        <v>0</v>
      </c>
      <c r="AN177" s="196">
        <f t="shared" si="139"/>
        <v>0</v>
      </c>
      <c r="AO177" s="641">
        <f t="shared" si="140"/>
        <v>0</v>
      </c>
      <c r="AP177" s="641">
        <f t="shared" si="141"/>
        <v>0</v>
      </c>
      <c r="AQ177" s="619">
        <f t="shared" si="142"/>
        <v>0</v>
      </c>
      <c r="AR177" s="624">
        <f t="shared" si="143"/>
        <v>0</v>
      </c>
      <c r="AS177" s="44"/>
      <c r="AT177" s="28"/>
      <c r="AU177" s="28"/>
    </row>
    <row r="178" spans="1:47" s="38" customFormat="1" ht="14">
      <c r="A178" s="26"/>
      <c r="B178" s="1116"/>
      <c r="C178" s="1230"/>
      <c r="D178" s="1119"/>
      <c r="E178" s="1122"/>
      <c r="F178" s="1156"/>
      <c r="G178" s="495" t="s">
        <v>109</v>
      </c>
      <c r="H178" s="165"/>
      <c r="I178" s="166"/>
      <c r="J178" s="174"/>
      <c r="K178" s="171"/>
      <c r="L178" s="60"/>
      <c r="M178" s="729"/>
      <c r="N178" s="495" t="s">
        <v>109</v>
      </c>
      <c r="O178" s="199">
        <f>'EnC1_2017-22_DEAL_ONF_Animation'!H178+'EnC2_2018-22_FEDER_ONF_Conserv'!H178+'EnC3_2019-21_OFB-DEAL_ONF_Coli'!H178+'EnC4_2018-20_MTE_ONF_MIGBio'!H178+'EnC5_2020_DEAL_Titè_IPA Desira'!H178+'Sol1_2018_DEAL_ONF_Lutte IC DSD'!H178+'Sol2_2019_DEAL_ONF_Lutte IC'!H178+'€8-xxxx(AAAA-AAAA)'!H178+'€9-xxxx(AAAA-AAAA)'!H178+'€10-xxxx(AAAA-AAAA)'!H178+'€11-xxxx(AAAA-AAAA)'!H178+'€12-xxxx(AAAA-AAAA)'!H178+'€13-xxxx(AAAA-AAAA)'!H178+'€14-xxxx(AAAA-AAAA)'!H178+'€15-xxxx(AAAA-AAAA)'!H178+'€16-xxxx(AAAA-AAAA)'!H178+'€17-xxxx(AAAA-AAAA)'!H178+'€18-xxxx(AAAA-AAAA)'!H178+'€19-xxxx(AAAA-AAAA)'!H178+'€20-xxxx(AAAA-AAAA)'!H178</f>
        <v>0</v>
      </c>
      <c r="P178" s="200">
        <f>'EnC1_2017-22_DEAL_ONF_Animation'!I178+'EnC2_2018-22_FEDER_ONF_Conserv'!I178+'EnC3_2019-21_OFB-DEAL_ONF_Coli'!I178+'EnC4_2018-20_MTE_ONF_MIGBio'!I178+'EnC5_2020_DEAL_Titè_IPA Desira'!I178+'Sol1_2018_DEAL_ONF_Lutte IC DSD'!I178+'Sol2_2019_DEAL_ONF_Lutte IC'!I178+'€8-xxxx(AAAA-AAAA)'!I178+'€9-xxxx(AAAA-AAAA)'!I178+'€10-xxxx(AAAA-AAAA)'!I178+'€11-xxxx(AAAA-AAAA)'!I178+'€12-xxxx(AAAA-AAAA)'!I178+'€13-xxxx(AAAA-AAAA)'!I178+'€14-xxxx(AAAA-AAAA)'!I178+'€15-xxxx(AAAA-AAAA)'!I178+'€16-xxxx(AAAA-AAAA)'!I178+'€17-xxxx(AAAA-AAAA)'!I178+'€18-xxxx(AAAA-AAAA)'!I178+'€19-xxxx(AAAA-AAAA)'!I178+'€20-xxxx(AAAA-AAAA)'!I178</f>
        <v>0</v>
      </c>
      <c r="Q178" s="229">
        <f>'EnC1_2017-22_DEAL_ONF_Animation'!J178+'EnC2_2018-22_FEDER_ONF_Conserv'!J178+'EnC3_2019-21_OFB-DEAL_ONF_Coli'!J178+'EnC4_2018-20_MTE_ONF_MIGBio'!J178+'EnC5_2020_DEAL_Titè_IPA Desira'!J178+'Sol1_2018_DEAL_ONF_Lutte IC DSD'!J178+'Sol2_2019_DEAL_ONF_Lutte IC'!J178+'€8-xxxx(AAAA-AAAA)'!J178+'€9-xxxx(AAAA-AAAA)'!J178+'€10-xxxx(AAAA-AAAA)'!J178+'€11-xxxx(AAAA-AAAA)'!J178+'€12-xxxx(AAAA-AAAA)'!J178+'€13-xxxx(AAAA-AAAA)'!J178+'€14-xxxx(AAAA-AAAA)'!J178+'€15-xxxx(AAAA-AAAA)'!J178+'€16-xxxx(AAAA-AAAA)'!J178+'€17-xxxx(AAAA-AAAA)'!J178+'€18-xxxx(AAAA-AAAA)'!J178+'€19-xxxx(AAAA-AAAA)'!J178+'€20-xxxx(AAAA-AAAA)'!J178</f>
        <v>0</v>
      </c>
      <c r="R178" s="229">
        <f>'EnC1_2017-22_DEAL_ONF_Animation'!K178+'EnC2_2018-22_FEDER_ONF_Conserv'!K178+'EnC3_2019-21_OFB-DEAL_ONF_Coli'!K178+'EnC4_2018-20_MTE_ONF_MIGBio'!K178+'EnC5_2020_DEAL_Titè_IPA Desira'!K178+'Sol1_2018_DEAL_ONF_Lutte IC DSD'!K178+'Sol2_2019_DEAL_ONF_Lutte IC'!K178+'€8-xxxx(AAAA-AAAA)'!K178+'€9-xxxx(AAAA-AAAA)'!K178+'€10-xxxx(AAAA-AAAA)'!K178+'€11-xxxx(AAAA-AAAA)'!K178+'€12-xxxx(AAAA-AAAA)'!K178+'€13-xxxx(AAAA-AAAA)'!K178+'€14-xxxx(AAAA-AAAA)'!K178+'€15-xxxx(AAAA-AAAA)'!K178+'€16-xxxx(AAAA-AAAA)'!K178+'€17-xxxx(AAAA-AAAA)'!K178+'€18-xxxx(AAAA-AAAA)'!K178+'€19-xxxx(AAAA-AAAA)'!K178+'€20-xxxx(AAAA-AAAA)'!K178</f>
        <v>0</v>
      </c>
      <c r="S178" s="153">
        <f>'EnC1_2017-22_DEAL_ONF_Animation'!L178+'EnC2_2018-22_FEDER_ONF_Conserv'!L178+'EnC3_2019-21_OFB-DEAL_ONF_Coli'!L178+'EnC4_2018-20_MTE_ONF_MIGBio'!L178+'EnC5_2020_DEAL_Titè_IPA Desira'!L178+'Sol1_2018_DEAL_ONF_Lutte IC DSD'!L178+'Sol2_2019_DEAL_ONF_Lutte IC'!L178+'€8-xxxx(AAAA-AAAA)'!L178+'€9-xxxx(AAAA-AAAA)'!L178+'€10-xxxx(AAAA-AAAA)'!L178+'€11-xxxx(AAAA-AAAA)'!L178+'€12-xxxx(AAAA-AAAA)'!L178+'€13-xxxx(AAAA-AAAA)'!L178+'€14-xxxx(AAAA-AAAA)'!L178+'€15-xxxx(AAAA-AAAA)'!L178+'€16-xxxx(AAAA-AAAA)'!L178+'€17-xxxx(AAAA-AAAA)'!L178+'€18-xxxx(AAAA-AAAA)'!L178+'€19-xxxx(AAAA-AAAA)'!L178+'€20-xxxx(AAAA-AAAA)'!L178</f>
        <v>0</v>
      </c>
      <c r="T178" s="190">
        <f>'EnC1_2017-22_DEAL_ONF_Animation'!M178+'EnC2_2018-22_FEDER_ONF_Conserv'!M178+'EnC3_2019-21_OFB-DEAL_ONF_Coli'!M178+'EnC4_2018-20_MTE_ONF_MIGBio'!M178+'EnC5_2020_DEAL_Titè_IPA Desira'!M178+'Sol1_2018_DEAL_ONF_Lutte IC DSD'!M178+'Sol2_2019_DEAL_ONF_Lutte IC'!M178+'€8-xxxx(AAAA-AAAA)'!M178+'€9-xxxx(AAAA-AAAA)'!M178+'€10-xxxx(AAAA-AAAA)'!M178+'€11-xxxx(AAAA-AAAA)'!M178+'€12-xxxx(AAAA-AAAA)'!M178+'€13-xxxx(AAAA-AAAA)'!M178+'€14-xxxx(AAAA-AAAA)'!M178+'€15-xxxx(AAAA-AAAA)'!M178+'€16-xxxx(AAAA-AAAA)'!M178+'€17-xxxx(AAAA-AAAA)'!M178+'€18-xxxx(AAAA-AAAA)'!M178+'€19-xxxx(AAAA-AAAA)'!M178+'€20-xxxx(AAAA-AAAA)'!M178</f>
        <v>0</v>
      </c>
      <c r="U178" s="199">
        <f>'EnC1_2017-22_DEAL_ONF_Animation'!N178+'EnC2_2018-22_FEDER_ONF_Conserv'!N178+'EnC3_2019-21_OFB-DEAL_ONF_Coli'!N178+'EnC4_2018-20_MTE_ONF_MIGBio'!N178+'EnC5_2020_DEAL_Titè_IPA Desira'!N178+'Sol1_2018_DEAL_ONF_Lutte IC DSD'!N178+'Sol2_2019_DEAL_ONF_Lutte IC'!N178+'€8-xxxx(AAAA-AAAA)'!N178+'€9-xxxx(AAAA-AAAA)'!N178+'€10-xxxx(AAAA-AAAA)'!N178+'€11-xxxx(AAAA-AAAA)'!N178+'€12-xxxx(AAAA-AAAA)'!N178+'€13-xxxx(AAAA-AAAA)'!N178+'€14-xxxx(AAAA-AAAA)'!N178+'€15-xxxx(AAAA-AAAA)'!N178+'€16-xxxx(AAAA-AAAA)'!N178+'€17-xxxx(AAAA-AAAA)'!N178+'€18-xxxx(AAAA-AAAA)'!N178+'€19-xxxx(AAAA-AAAA)'!N178+'€20-xxxx(AAAA-AAAA)'!N178</f>
        <v>0</v>
      </c>
      <c r="V178" s="200">
        <f>'EnC1_2017-22_DEAL_ONF_Animation'!O178+'EnC2_2018-22_FEDER_ONF_Conserv'!O178+'EnC3_2019-21_OFB-DEAL_ONF_Coli'!O178+'EnC4_2018-20_MTE_ONF_MIGBio'!O178+'EnC5_2020_DEAL_Titè_IPA Desira'!O178+'Sol1_2018_DEAL_ONF_Lutte IC DSD'!O178+'Sol2_2019_DEAL_ONF_Lutte IC'!O178+'€8-xxxx(AAAA-AAAA)'!O178+'€9-xxxx(AAAA-AAAA)'!O178+'€10-xxxx(AAAA-AAAA)'!O178+'€11-xxxx(AAAA-AAAA)'!O178+'€12-xxxx(AAAA-AAAA)'!O178+'€13-xxxx(AAAA-AAAA)'!O178+'€14-xxxx(AAAA-AAAA)'!O178+'€15-xxxx(AAAA-AAAA)'!O178+'€16-xxxx(AAAA-AAAA)'!O178+'€17-xxxx(AAAA-AAAA)'!O178+'€18-xxxx(AAAA-AAAA)'!O178+'€19-xxxx(AAAA-AAAA)'!O178+'€20-xxxx(AAAA-AAAA)'!O178</f>
        <v>0</v>
      </c>
      <c r="W178" s="229">
        <f>'EnC1_2017-22_DEAL_ONF_Animation'!P178+'EnC2_2018-22_FEDER_ONF_Conserv'!P178+'EnC3_2019-21_OFB-DEAL_ONF_Coli'!P178+'EnC4_2018-20_MTE_ONF_MIGBio'!P178+'EnC5_2020_DEAL_Titè_IPA Desira'!P178+'Sol1_2018_DEAL_ONF_Lutte IC DSD'!P178+'Sol2_2019_DEAL_ONF_Lutte IC'!P178+'€8-xxxx(AAAA-AAAA)'!P178+'€9-xxxx(AAAA-AAAA)'!P178+'€10-xxxx(AAAA-AAAA)'!P178+'€11-xxxx(AAAA-AAAA)'!P178+'€12-xxxx(AAAA-AAAA)'!P178+'€13-xxxx(AAAA-AAAA)'!P178+'€14-xxxx(AAAA-AAAA)'!P178+'€15-xxxx(AAAA-AAAA)'!P178+'€16-xxxx(AAAA-AAAA)'!P178+'€17-xxxx(AAAA-AAAA)'!P178+'€18-xxxx(AAAA-AAAA)'!P178+'€19-xxxx(AAAA-AAAA)'!P178+'€20-xxxx(AAAA-AAAA)'!P178</f>
        <v>0</v>
      </c>
      <c r="X178" s="229">
        <f>'EnC1_2017-22_DEAL_ONF_Animation'!Q178+'EnC2_2018-22_FEDER_ONF_Conserv'!Q178+'EnC3_2019-21_OFB-DEAL_ONF_Coli'!Q178+'EnC4_2018-20_MTE_ONF_MIGBio'!Q178+'EnC5_2020_DEAL_Titè_IPA Desira'!Q178+'Sol1_2018_DEAL_ONF_Lutte IC DSD'!Q178+'Sol2_2019_DEAL_ONF_Lutte IC'!Q178+'€8-xxxx(AAAA-AAAA)'!Q178+'€9-xxxx(AAAA-AAAA)'!Q178+'€10-xxxx(AAAA-AAAA)'!Q178+'€11-xxxx(AAAA-AAAA)'!Q178+'€12-xxxx(AAAA-AAAA)'!Q178+'€13-xxxx(AAAA-AAAA)'!Q178+'€14-xxxx(AAAA-AAAA)'!Q178+'€15-xxxx(AAAA-AAAA)'!Q178+'€16-xxxx(AAAA-AAAA)'!Q178+'€17-xxxx(AAAA-AAAA)'!Q178+'€18-xxxx(AAAA-AAAA)'!Q178+'€19-xxxx(AAAA-AAAA)'!Q178+'€20-xxxx(AAAA-AAAA)'!Q178</f>
        <v>0</v>
      </c>
      <c r="Y178" s="153">
        <f>'EnC1_2017-22_DEAL_ONF_Animation'!R178+'EnC2_2018-22_FEDER_ONF_Conserv'!R178+'EnC3_2019-21_OFB-DEAL_ONF_Coli'!R178+'EnC4_2018-20_MTE_ONF_MIGBio'!R178+'EnC5_2020_DEAL_Titè_IPA Desira'!R178+'Sol1_2018_DEAL_ONF_Lutte IC DSD'!R178+'Sol2_2019_DEAL_ONF_Lutte IC'!R178+'€8-xxxx(AAAA-AAAA)'!R178+'€9-xxxx(AAAA-AAAA)'!R178+'€10-xxxx(AAAA-AAAA)'!R178+'€11-xxxx(AAAA-AAAA)'!R178+'€12-xxxx(AAAA-AAAA)'!R178+'€13-xxxx(AAAA-AAAA)'!R178+'€14-xxxx(AAAA-AAAA)'!R178+'€15-xxxx(AAAA-AAAA)'!R178+'€16-xxxx(AAAA-AAAA)'!R178+'€17-xxxx(AAAA-AAAA)'!R178+'€18-xxxx(AAAA-AAAA)'!R178+'€19-xxxx(AAAA-AAAA)'!R178+'€20-xxxx(AAAA-AAAA)'!R178</f>
        <v>0</v>
      </c>
      <c r="Z178" s="154">
        <f>'EnC1_2017-22_DEAL_ONF_Animation'!S178+'EnC2_2018-22_FEDER_ONF_Conserv'!S178+'EnC3_2019-21_OFB-DEAL_ONF_Coli'!S178+'EnC4_2018-20_MTE_ONF_MIGBio'!S178+'EnC5_2020_DEAL_Titè_IPA Desira'!S178+'Sol1_2018_DEAL_ONF_Lutte IC DSD'!S178+'Sol2_2019_DEAL_ONF_Lutte IC'!S178+'€8-xxxx(AAAA-AAAA)'!S178+'€9-xxxx(AAAA-AAAA)'!S178+'€10-xxxx(AAAA-AAAA)'!S178+'€11-xxxx(AAAA-AAAA)'!S178+'€12-xxxx(AAAA-AAAA)'!S178+'€13-xxxx(AAAA-AAAA)'!S178+'€14-xxxx(AAAA-AAAA)'!S178+'€15-xxxx(AAAA-AAAA)'!S178+'€16-xxxx(AAAA-AAAA)'!S178+'€17-xxxx(AAAA-AAAA)'!S178+'€18-xxxx(AAAA-AAAA)'!S178+'€19-xxxx(AAAA-AAAA)'!S178+'€20-xxxx(AAAA-AAAA)'!S178</f>
        <v>0</v>
      </c>
      <c r="AA178" s="201">
        <f>'EnC1_2017-22_DEAL_ONF_Animation'!T178+'EnC2_2018-22_FEDER_ONF_Conserv'!T178+'EnC3_2019-21_OFB-DEAL_ONF_Coli'!T178+'EnC4_2018-20_MTE_ONF_MIGBio'!T178+'EnC5_2020_DEAL_Titè_IPA Desira'!T178+'Sol1_2018_DEAL_ONF_Lutte IC DSD'!T178+'Sol2_2019_DEAL_ONF_Lutte IC'!T178+'€8-xxxx(AAAA-AAAA)'!T178+'€9-xxxx(AAAA-AAAA)'!T178+'€10-xxxx(AAAA-AAAA)'!T178+'€11-xxxx(AAAA-AAAA)'!T178+'€12-xxxx(AAAA-AAAA)'!T178+'€13-xxxx(AAAA-AAAA)'!T178+'€14-xxxx(AAAA-AAAA)'!T178+'€15-xxxx(AAAA-AAAA)'!T178+'€16-xxxx(AAAA-AAAA)'!T178+'€17-xxxx(AAAA-AAAA)'!T178+'€18-xxxx(AAAA-AAAA)'!T178+'€19-xxxx(AAAA-AAAA)'!T178+'€20-xxxx(AAAA-AAAA)'!T178</f>
        <v>0</v>
      </c>
      <c r="AB178" s="202">
        <f>'EnC1_2017-22_DEAL_ONF_Animation'!U178+'EnC2_2018-22_FEDER_ONF_Conserv'!U178+'EnC3_2019-21_OFB-DEAL_ONF_Coli'!U178+'EnC4_2018-20_MTE_ONF_MIGBio'!U178+'EnC5_2020_DEAL_Titè_IPA Desira'!U178+'Sol1_2018_DEAL_ONF_Lutte IC DSD'!U178+'Sol2_2019_DEAL_ONF_Lutte IC'!U178+'€8-xxxx(AAAA-AAAA)'!U178+'€9-xxxx(AAAA-AAAA)'!U178+'€10-xxxx(AAAA-AAAA)'!U178+'€11-xxxx(AAAA-AAAA)'!U178+'€12-xxxx(AAAA-AAAA)'!U178+'€13-xxxx(AAAA-AAAA)'!U178+'€14-xxxx(AAAA-AAAA)'!U178+'€15-xxxx(AAAA-AAAA)'!U178+'€16-xxxx(AAAA-AAAA)'!U178+'€17-xxxx(AAAA-AAAA)'!U178+'€18-xxxx(AAAA-AAAA)'!U178+'€19-xxxx(AAAA-AAAA)'!U178+'€20-xxxx(AAAA-AAAA)'!U178</f>
        <v>0</v>
      </c>
      <c r="AC178" s="230">
        <f>'EnC1_2017-22_DEAL_ONF_Animation'!V178+'EnC2_2018-22_FEDER_ONF_Conserv'!V178+'EnC3_2019-21_OFB-DEAL_ONF_Coli'!V178+'EnC4_2018-20_MTE_ONF_MIGBio'!V178+'EnC5_2020_DEAL_Titè_IPA Desira'!V178+'Sol1_2018_DEAL_ONF_Lutte IC DSD'!V178+'Sol2_2019_DEAL_ONF_Lutte IC'!V178+'€8-xxxx(AAAA-AAAA)'!V178+'€9-xxxx(AAAA-AAAA)'!V178+'€10-xxxx(AAAA-AAAA)'!V178+'€11-xxxx(AAAA-AAAA)'!V178+'€12-xxxx(AAAA-AAAA)'!V178+'€13-xxxx(AAAA-AAAA)'!V178+'€14-xxxx(AAAA-AAAA)'!V178+'€15-xxxx(AAAA-AAAA)'!V178+'€16-xxxx(AAAA-AAAA)'!V178+'€17-xxxx(AAAA-AAAA)'!V178+'€18-xxxx(AAAA-AAAA)'!V178+'€19-xxxx(AAAA-AAAA)'!V178+'€20-xxxx(AAAA-AAAA)'!V178</f>
        <v>0</v>
      </c>
      <c r="AD178" s="230">
        <f>'EnC1_2017-22_DEAL_ONF_Animation'!W178+'EnC2_2018-22_FEDER_ONF_Conserv'!W178+'EnC3_2019-21_OFB-DEAL_ONF_Coli'!W178+'EnC4_2018-20_MTE_ONF_MIGBio'!W178+'EnC5_2020_DEAL_Titè_IPA Desira'!W178+'Sol1_2018_DEAL_ONF_Lutte IC DSD'!W178+'Sol2_2019_DEAL_ONF_Lutte IC'!W178+'€8-xxxx(AAAA-AAAA)'!W178+'€9-xxxx(AAAA-AAAA)'!W178+'€10-xxxx(AAAA-AAAA)'!W178+'€11-xxxx(AAAA-AAAA)'!W178+'€12-xxxx(AAAA-AAAA)'!W178+'€13-xxxx(AAAA-AAAA)'!W178+'€14-xxxx(AAAA-AAAA)'!W178+'€15-xxxx(AAAA-AAAA)'!W178+'€16-xxxx(AAAA-AAAA)'!W178+'€17-xxxx(AAAA-AAAA)'!W178+'€18-xxxx(AAAA-AAAA)'!W178+'€19-xxxx(AAAA-AAAA)'!W178+'€20-xxxx(AAAA-AAAA)'!W178</f>
        <v>0</v>
      </c>
      <c r="AE178" s="193">
        <f>'EnC1_2017-22_DEAL_ONF_Animation'!X178+'EnC2_2018-22_FEDER_ONF_Conserv'!X178+'EnC3_2019-21_OFB-DEAL_ONF_Coli'!X178+'EnC4_2018-20_MTE_ONF_MIGBio'!X178+'EnC5_2020_DEAL_Titè_IPA Desira'!X178+'Sol1_2018_DEAL_ONF_Lutte IC DSD'!X178+'Sol2_2019_DEAL_ONF_Lutte IC'!X178+'€8-xxxx(AAAA-AAAA)'!X178+'€9-xxxx(AAAA-AAAA)'!X178+'€10-xxxx(AAAA-AAAA)'!X178+'€11-xxxx(AAAA-AAAA)'!X178+'€12-xxxx(AAAA-AAAA)'!X178+'€13-xxxx(AAAA-AAAA)'!X178+'€14-xxxx(AAAA-AAAA)'!X178+'€15-xxxx(AAAA-AAAA)'!X178+'€16-xxxx(AAAA-AAAA)'!X178+'€17-xxxx(AAAA-AAAA)'!X178+'€18-xxxx(AAAA-AAAA)'!X178+'€19-xxxx(AAAA-AAAA)'!X178+'€20-xxxx(AAAA-AAAA)'!X178</f>
        <v>0</v>
      </c>
      <c r="AF178" s="194">
        <f>'EnC1_2017-22_DEAL_ONF_Animation'!Y178+'EnC2_2018-22_FEDER_ONF_Conserv'!Y178+'EnC3_2019-21_OFB-DEAL_ONF_Coli'!Y178+'EnC4_2018-20_MTE_ONF_MIGBio'!Y178+'EnC5_2020_DEAL_Titè_IPA Desira'!Y178+'Sol1_2018_DEAL_ONF_Lutte IC DSD'!Y178+'Sol2_2019_DEAL_ONF_Lutte IC'!Y178+'€8-xxxx(AAAA-AAAA)'!Y178+'€9-xxxx(AAAA-AAAA)'!Y178+'€10-xxxx(AAAA-AAAA)'!Y178+'€11-xxxx(AAAA-AAAA)'!Y178+'€12-xxxx(AAAA-AAAA)'!Y178+'€13-xxxx(AAAA-AAAA)'!Y178+'€14-xxxx(AAAA-AAAA)'!Y178+'€15-xxxx(AAAA-AAAA)'!Y178+'€16-xxxx(AAAA-AAAA)'!Y178+'€17-xxxx(AAAA-AAAA)'!Y178+'€18-xxxx(AAAA-AAAA)'!Y178+'€19-xxxx(AAAA-AAAA)'!Y178+'€20-xxxx(AAAA-AAAA)'!Y178</f>
        <v>0</v>
      </c>
      <c r="AG178" s="203">
        <f t="shared" si="129"/>
        <v>0</v>
      </c>
      <c r="AH178" s="204">
        <f t="shared" si="134"/>
        <v>0</v>
      </c>
      <c r="AI178" s="683">
        <f t="shared" si="135"/>
        <v>0</v>
      </c>
      <c r="AJ178" s="683">
        <f t="shared" si="136"/>
        <v>0</v>
      </c>
      <c r="AK178" s="627">
        <f t="shared" si="137"/>
        <v>0</v>
      </c>
      <c r="AL178" s="684">
        <f t="shared" si="138"/>
        <v>0</v>
      </c>
      <c r="AM178" s="205">
        <f t="shared" si="130"/>
        <v>0</v>
      </c>
      <c r="AN178" s="204">
        <f t="shared" si="139"/>
        <v>0</v>
      </c>
      <c r="AO178" s="683">
        <f t="shared" si="140"/>
        <v>0</v>
      </c>
      <c r="AP178" s="683">
        <f t="shared" si="141"/>
        <v>0</v>
      </c>
      <c r="AQ178" s="627">
        <f t="shared" si="142"/>
        <v>0</v>
      </c>
      <c r="AR178" s="633">
        <f t="shared" si="143"/>
        <v>0</v>
      </c>
      <c r="AS178" s="44"/>
      <c r="AT178" s="28"/>
      <c r="AU178" s="28"/>
    </row>
    <row r="179" spans="1:47" s="38" customFormat="1" ht="14">
      <c r="A179" s="26"/>
      <c r="B179" s="1116"/>
      <c r="C179" s="1230"/>
      <c r="D179" s="1127" t="s">
        <v>67</v>
      </c>
      <c r="E179" s="1128" t="s">
        <v>97</v>
      </c>
      <c r="F179" s="1154">
        <v>3</v>
      </c>
      <c r="G179" s="496" t="s">
        <v>106</v>
      </c>
      <c r="H179" s="157">
        <v>0</v>
      </c>
      <c r="I179" s="158"/>
      <c r="J179" s="169"/>
      <c r="K179" s="169"/>
      <c r="L179" s="59"/>
      <c r="M179" s="730"/>
      <c r="N179" s="496" t="s">
        <v>106</v>
      </c>
      <c r="O179" s="206">
        <f>'EnC1_2017-22_DEAL_ONF_Animation'!H179+'EnC2_2018-22_FEDER_ONF_Conserv'!H179+'EnC3_2019-21_OFB-DEAL_ONF_Coli'!H179+'EnC4_2018-20_MTE_ONF_MIGBio'!H179+'EnC5_2020_DEAL_Titè_IPA Desira'!H179+'Sol1_2018_DEAL_ONF_Lutte IC DSD'!H179+'Sol2_2019_DEAL_ONF_Lutte IC'!H179+'€8-xxxx(AAAA-AAAA)'!H179+'€9-xxxx(AAAA-AAAA)'!H179+'€10-xxxx(AAAA-AAAA)'!H179+'€11-xxxx(AAAA-AAAA)'!H179+'€12-xxxx(AAAA-AAAA)'!H179+'€13-xxxx(AAAA-AAAA)'!H179+'€14-xxxx(AAAA-AAAA)'!H179+'€15-xxxx(AAAA-AAAA)'!H179+'€16-xxxx(AAAA-AAAA)'!H179+'€17-xxxx(AAAA-AAAA)'!H179+'€18-xxxx(AAAA-AAAA)'!H179+'€19-xxxx(AAAA-AAAA)'!H179+'€20-xxxx(AAAA-AAAA)'!H179</f>
        <v>0</v>
      </c>
      <c r="P179" s="207">
        <f>'EnC1_2017-22_DEAL_ONF_Animation'!I179+'EnC2_2018-22_FEDER_ONF_Conserv'!I179+'EnC3_2019-21_OFB-DEAL_ONF_Coli'!I179+'EnC4_2018-20_MTE_ONF_MIGBio'!I179+'EnC5_2020_DEAL_Titè_IPA Desira'!I179+'Sol1_2018_DEAL_ONF_Lutte IC DSD'!I179+'Sol2_2019_DEAL_ONF_Lutte IC'!I179+'€8-xxxx(AAAA-AAAA)'!I179+'€9-xxxx(AAAA-AAAA)'!I179+'€10-xxxx(AAAA-AAAA)'!I179+'€11-xxxx(AAAA-AAAA)'!I179+'€12-xxxx(AAAA-AAAA)'!I179+'€13-xxxx(AAAA-AAAA)'!I179+'€14-xxxx(AAAA-AAAA)'!I179+'€15-xxxx(AAAA-AAAA)'!I179+'€16-xxxx(AAAA-AAAA)'!I179+'€17-xxxx(AAAA-AAAA)'!I179+'€18-xxxx(AAAA-AAAA)'!I179+'€19-xxxx(AAAA-AAAA)'!I179+'€20-xxxx(AAAA-AAAA)'!I179</f>
        <v>0</v>
      </c>
      <c r="Q179" s="215">
        <f>'EnC1_2017-22_DEAL_ONF_Animation'!J179+'EnC2_2018-22_FEDER_ONF_Conserv'!J179+'EnC3_2019-21_OFB-DEAL_ONF_Coli'!J179+'EnC4_2018-20_MTE_ONF_MIGBio'!J179+'EnC5_2020_DEAL_Titè_IPA Desira'!J179+'Sol1_2018_DEAL_ONF_Lutte IC DSD'!J179+'Sol2_2019_DEAL_ONF_Lutte IC'!J179+'€8-xxxx(AAAA-AAAA)'!J179+'€9-xxxx(AAAA-AAAA)'!J179+'€10-xxxx(AAAA-AAAA)'!J179+'€11-xxxx(AAAA-AAAA)'!J179+'€12-xxxx(AAAA-AAAA)'!J179+'€13-xxxx(AAAA-AAAA)'!J179+'€14-xxxx(AAAA-AAAA)'!J179+'€15-xxxx(AAAA-AAAA)'!J179+'€16-xxxx(AAAA-AAAA)'!J179+'€17-xxxx(AAAA-AAAA)'!J179+'€18-xxxx(AAAA-AAAA)'!J179+'€19-xxxx(AAAA-AAAA)'!J179+'€20-xxxx(AAAA-AAAA)'!J179</f>
        <v>0</v>
      </c>
      <c r="R179" s="215">
        <f>'EnC1_2017-22_DEAL_ONF_Animation'!K179+'EnC2_2018-22_FEDER_ONF_Conserv'!K179+'EnC3_2019-21_OFB-DEAL_ONF_Coli'!K179+'EnC4_2018-20_MTE_ONF_MIGBio'!K179+'EnC5_2020_DEAL_Titè_IPA Desira'!K179+'Sol1_2018_DEAL_ONF_Lutte IC DSD'!K179+'Sol2_2019_DEAL_ONF_Lutte IC'!K179+'€8-xxxx(AAAA-AAAA)'!K179+'€9-xxxx(AAAA-AAAA)'!K179+'€10-xxxx(AAAA-AAAA)'!K179+'€11-xxxx(AAAA-AAAA)'!K179+'€12-xxxx(AAAA-AAAA)'!K179+'€13-xxxx(AAAA-AAAA)'!K179+'€14-xxxx(AAAA-AAAA)'!K179+'€15-xxxx(AAAA-AAAA)'!K179+'€16-xxxx(AAAA-AAAA)'!K179+'€17-xxxx(AAAA-AAAA)'!K179+'€18-xxxx(AAAA-AAAA)'!K179+'€19-xxxx(AAAA-AAAA)'!K179+'€20-xxxx(AAAA-AAAA)'!K179</f>
        <v>0</v>
      </c>
      <c r="S179" s="159">
        <f>'EnC1_2017-22_DEAL_ONF_Animation'!L179+'EnC2_2018-22_FEDER_ONF_Conserv'!L179+'EnC3_2019-21_OFB-DEAL_ONF_Coli'!L179+'EnC4_2018-20_MTE_ONF_MIGBio'!L179+'EnC5_2020_DEAL_Titè_IPA Desira'!L179+'Sol1_2018_DEAL_ONF_Lutte IC DSD'!L179+'Sol2_2019_DEAL_ONF_Lutte IC'!L179+'€8-xxxx(AAAA-AAAA)'!L179+'€9-xxxx(AAAA-AAAA)'!L179+'€10-xxxx(AAAA-AAAA)'!L179+'€11-xxxx(AAAA-AAAA)'!L179+'€12-xxxx(AAAA-AAAA)'!L179+'€13-xxxx(AAAA-AAAA)'!L179+'€14-xxxx(AAAA-AAAA)'!L179+'€15-xxxx(AAAA-AAAA)'!L179+'€16-xxxx(AAAA-AAAA)'!L179+'€17-xxxx(AAAA-AAAA)'!L179+'€18-xxxx(AAAA-AAAA)'!L179+'€19-xxxx(AAAA-AAAA)'!L179+'€20-xxxx(AAAA-AAAA)'!L179</f>
        <v>0</v>
      </c>
      <c r="T179" s="208">
        <f>'EnC1_2017-22_DEAL_ONF_Animation'!M179+'EnC2_2018-22_FEDER_ONF_Conserv'!M179+'EnC3_2019-21_OFB-DEAL_ONF_Coli'!M179+'EnC4_2018-20_MTE_ONF_MIGBio'!M179+'EnC5_2020_DEAL_Titè_IPA Desira'!M179+'Sol1_2018_DEAL_ONF_Lutte IC DSD'!M179+'Sol2_2019_DEAL_ONF_Lutte IC'!M179+'€8-xxxx(AAAA-AAAA)'!M179+'€9-xxxx(AAAA-AAAA)'!M179+'€10-xxxx(AAAA-AAAA)'!M179+'€11-xxxx(AAAA-AAAA)'!M179+'€12-xxxx(AAAA-AAAA)'!M179+'€13-xxxx(AAAA-AAAA)'!M179+'€14-xxxx(AAAA-AAAA)'!M179+'€15-xxxx(AAAA-AAAA)'!M179+'€16-xxxx(AAAA-AAAA)'!M179+'€17-xxxx(AAAA-AAAA)'!M179+'€18-xxxx(AAAA-AAAA)'!M179+'€19-xxxx(AAAA-AAAA)'!M179+'€20-xxxx(AAAA-AAAA)'!M179</f>
        <v>0</v>
      </c>
      <c r="U179" s="206">
        <f>'EnC1_2017-22_DEAL_ONF_Animation'!N179+'EnC2_2018-22_FEDER_ONF_Conserv'!N179+'EnC3_2019-21_OFB-DEAL_ONF_Coli'!N179+'EnC4_2018-20_MTE_ONF_MIGBio'!N179+'EnC5_2020_DEAL_Titè_IPA Desira'!N179+'Sol1_2018_DEAL_ONF_Lutte IC DSD'!N179+'Sol2_2019_DEAL_ONF_Lutte IC'!N179+'€8-xxxx(AAAA-AAAA)'!N179+'€9-xxxx(AAAA-AAAA)'!N179+'€10-xxxx(AAAA-AAAA)'!N179+'€11-xxxx(AAAA-AAAA)'!N179+'€12-xxxx(AAAA-AAAA)'!N179+'€13-xxxx(AAAA-AAAA)'!N179+'€14-xxxx(AAAA-AAAA)'!N179+'€15-xxxx(AAAA-AAAA)'!N179+'€16-xxxx(AAAA-AAAA)'!N179+'€17-xxxx(AAAA-AAAA)'!N179+'€18-xxxx(AAAA-AAAA)'!N179+'€19-xxxx(AAAA-AAAA)'!N179+'€20-xxxx(AAAA-AAAA)'!N179</f>
        <v>0</v>
      </c>
      <c r="V179" s="207">
        <f>'EnC1_2017-22_DEAL_ONF_Animation'!O179+'EnC2_2018-22_FEDER_ONF_Conserv'!O179+'EnC3_2019-21_OFB-DEAL_ONF_Coli'!O179+'EnC4_2018-20_MTE_ONF_MIGBio'!O179+'EnC5_2020_DEAL_Titè_IPA Desira'!O179+'Sol1_2018_DEAL_ONF_Lutte IC DSD'!O179+'Sol2_2019_DEAL_ONF_Lutte IC'!O179+'€8-xxxx(AAAA-AAAA)'!O179+'€9-xxxx(AAAA-AAAA)'!O179+'€10-xxxx(AAAA-AAAA)'!O179+'€11-xxxx(AAAA-AAAA)'!O179+'€12-xxxx(AAAA-AAAA)'!O179+'€13-xxxx(AAAA-AAAA)'!O179+'€14-xxxx(AAAA-AAAA)'!O179+'€15-xxxx(AAAA-AAAA)'!O179+'€16-xxxx(AAAA-AAAA)'!O179+'€17-xxxx(AAAA-AAAA)'!O179+'€18-xxxx(AAAA-AAAA)'!O179+'€19-xxxx(AAAA-AAAA)'!O179+'€20-xxxx(AAAA-AAAA)'!O179</f>
        <v>0</v>
      </c>
      <c r="W179" s="215">
        <f>'EnC1_2017-22_DEAL_ONF_Animation'!P179+'EnC2_2018-22_FEDER_ONF_Conserv'!P179+'EnC3_2019-21_OFB-DEAL_ONF_Coli'!P179+'EnC4_2018-20_MTE_ONF_MIGBio'!P179+'EnC5_2020_DEAL_Titè_IPA Desira'!P179+'Sol1_2018_DEAL_ONF_Lutte IC DSD'!P179+'Sol2_2019_DEAL_ONF_Lutte IC'!P179+'€8-xxxx(AAAA-AAAA)'!P179+'€9-xxxx(AAAA-AAAA)'!P179+'€10-xxxx(AAAA-AAAA)'!P179+'€11-xxxx(AAAA-AAAA)'!P179+'€12-xxxx(AAAA-AAAA)'!P179+'€13-xxxx(AAAA-AAAA)'!P179+'€14-xxxx(AAAA-AAAA)'!P179+'€15-xxxx(AAAA-AAAA)'!P179+'€16-xxxx(AAAA-AAAA)'!P179+'€17-xxxx(AAAA-AAAA)'!P179+'€18-xxxx(AAAA-AAAA)'!P179+'€19-xxxx(AAAA-AAAA)'!P179+'€20-xxxx(AAAA-AAAA)'!P179</f>
        <v>0</v>
      </c>
      <c r="X179" s="215">
        <f>'EnC1_2017-22_DEAL_ONF_Animation'!Q179+'EnC2_2018-22_FEDER_ONF_Conserv'!Q179+'EnC3_2019-21_OFB-DEAL_ONF_Coli'!Q179+'EnC4_2018-20_MTE_ONF_MIGBio'!Q179+'EnC5_2020_DEAL_Titè_IPA Desira'!Q179+'Sol1_2018_DEAL_ONF_Lutte IC DSD'!Q179+'Sol2_2019_DEAL_ONF_Lutte IC'!Q179+'€8-xxxx(AAAA-AAAA)'!Q179+'€9-xxxx(AAAA-AAAA)'!Q179+'€10-xxxx(AAAA-AAAA)'!Q179+'€11-xxxx(AAAA-AAAA)'!Q179+'€12-xxxx(AAAA-AAAA)'!Q179+'€13-xxxx(AAAA-AAAA)'!Q179+'€14-xxxx(AAAA-AAAA)'!Q179+'€15-xxxx(AAAA-AAAA)'!Q179+'€16-xxxx(AAAA-AAAA)'!Q179+'€17-xxxx(AAAA-AAAA)'!Q179+'€18-xxxx(AAAA-AAAA)'!Q179+'€19-xxxx(AAAA-AAAA)'!Q179+'€20-xxxx(AAAA-AAAA)'!Q179</f>
        <v>0</v>
      </c>
      <c r="Y179" s="159">
        <f>'EnC1_2017-22_DEAL_ONF_Animation'!R179+'EnC2_2018-22_FEDER_ONF_Conserv'!R179+'EnC3_2019-21_OFB-DEAL_ONF_Coli'!R179+'EnC4_2018-20_MTE_ONF_MIGBio'!R179+'EnC5_2020_DEAL_Titè_IPA Desira'!R179+'Sol1_2018_DEAL_ONF_Lutte IC DSD'!R179+'Sol2_2019_DEAL_ONF_Lutte IC'!R179+'€8-xxxx(AAAA-AAAA)'!R179+'€9-xxxx(AAAA-AAAA)'!R179+'€10-xxxx(AAAA-AAAA)'!R179+'€11-xxxx(AAAA-AAAA)'!R179+'€12-xxxx(AAAA-AAAA)'!R179+'€13-xxxx(AAAA-AAAA)'!R179+'€14-xxxx(AAAA-AAAA)'!R179+'€15-xxxx(AAAA-AAAA)'!R179+'€16-xxxx(AAAA-AAAA)'!R179+'€17-xxxx(AAAA-AAAA)'!R179+'€18-xxxx(AAAA-AAAA)'!R179+'€19-xxxx(AAAA-AAAA)'!R179+'€20-xxxx(AAAA-AAAA)'!R179</f>
        <v>0</v>
      </c>
      <c r="Z179" s="160">
        <f>'EnC1_2017-22_DEAL_ONF_Animation'!S179+'EnC2_2018-22_FEDER_ONF_Conserv'!S179+'EnC3_2019-21_OFB-DEAL_ONF_Coli'!S179+'EnC4_2018-20_MTE_ONF_MIGBio'!S179+'EnC5_2020_DEAL_Titè_IPA Desira'!S179+'Sol1_2018_DEAL_ONF_Lutte IC DSD'!S179+'Sol2_2019_DEAL_ONF_Lutte IC'!S179+'€8-xxxx(AAAA-AAAA)'!S179+'€9-xxxx(AAAA-AAAA)'!S179+'€10-xxxx(AAAA-AAAA)'!S179+'€11-xxxx(AAAA-AAAA)'!S179+'€12-xxxx(AAAA-AAAA)'!S179+'€13-xxxx(AAAA-AAAA)'!S179+'€14-xxxx(AAAA-AAAA)'!S179+'€15-xxxx(AAAA-AAAA)'!S179+'€16-xxxx(AAAA-AAAA)'!S179+'€17-xxxx(AAAA-AAAA)'!S179+'€18-xxxx(AAAA-AAAA)'!S179+'€19-xxxx(AAAA-AAAA)'!S179+'€20-xxxx(AAAA-AAAA)'!S179</f>
        <v>0</v>
      </c>
      <c r="AA179" s="609">
        <f>'EnC1_2017-22_DEAL_ONF_Animation'!T179+'EnC2_2018-22_FEDER_ONF_Conserv'!T179+'EnC3_2019-21_OFB-DEAL_ONF_Coli'!T179+'EnC4_2018-20_MTE_ONF_MIGBio'!T179+'EnC5_2020_DEAL_Titè_IPA Desira'!T179+'Sol1_2018_DEAL_ONF_Lutte IC DSD'!T179+'Sol2_2019_DEAL_ONF_Lutte IC'!T179+'€8-xxxx(AAAA-AAAA)'!T179+'€9-xxxx(AAAA-AAAA)'!T179+'€10-xxxx(AAAA-AAAA)'!T179+'€11-xxxx(AAAA-AAAA)'!T179+'€12-xxxx(AAAA-AAAA)'!T179+'€13-xxxx(AAAA-AAAA)'!T179+'€14-xxxx(AAAA-AAAA)'!T179+'€15-xxxx(AAAA-AAAA)'!T179+'€16-xxxx(AAAA-AAAA)'!T179+'€17-xxxx(AAAA-AAAA)'!T179+'€18-xxxx(AAAA-AAAA)'!T179+'€19-xxxx(AAAA-AAAA)'!T179+'€20-xxxx(AAAA-AAAA)'!T179</f>
        <v>0</v>
      </c>
      <c r="AB179" s="610">
        <f>'EnC1_2017-22_DEAL_ONF_Animation'!U179+'EnC2_2018-22_FEDER_ONF_Conserv'!U179+'EnC3_2019-21_OFB-DEAL_ONF_Coli'!U179+'EnC4_2018-20_MTE_ONF_MIGBio'!U179+'EnC5_2020_DEAL_Titè_IPA Desira'!U179+'Sol1_2018_DEAL_ONF_Lutte IC DSD'!U179+'Sol2_2019_DEAL_ONF_Lutte IC'!U179+'€8-xxxx(AAAA-AAAA)'!U179+'€9-xxxx(AAAA-AAAA)'!U179+'€10-xxxx(AAAA-AAAA)'!U179+'€11-xxxx(AAAA-AAAA)'!U179+'€12-xxxx(AAAA-AAAA)'!U179+'€13-xxxx(AAAA-AAAA)'!U179+'€14-xxxx(AAAA-AAAA)'!U179+'€15-xxxx(AAAA-AAAA)'!U179+'€16-xxxx(AAAA-AAAA)'!U179+'€17-xxxx(AAAA-AAAA)'!U179+'€18-xxxx(AAAA-AAAA)'!U179+'€19-xxxx(AAAA-AAAA)'!U179+'€20-xxxx(AAAA-AAAA)'!U179</f>
        <v>0</v>
      </c>
      <c r="AC179" s="634">
        <f>'EnC1_2017-22_DEAL_ONF_Animation'!V179+'EnC2_2018-22_FEDER_ONF_Conserv'!V179+'EnC3_2019-21_OFB-DEAL_ONF_Coli'!V179+'EnC4_2018-20_MTE_ONF_MIGBio'!V179+'EnC5_2020_DEAL_Titè_IPA Desira'!V179+'Sol1_2018_DEAL_ONF_Lutte IC DSD'!V179+'Sol2_2019_DEAL_ONF_Lutte IC'!V179+'€8-xxxx(AAAA-AAAA)'!V179+'€9-xxxx(AAAA-AAAA)'!V179+'€10-xxxx(AAAA-AAAA)'!V179+'€11-xxxx(AAAA-AAAA)'!V179+'€12-xxxx(AAAA-AAAA)'!V179+'€13-xxxx(AAAA-AAAA)'!V179+'€14-xxxx(AAAA-AAAA)'!V179+'€15-xxxx(AAAA-AAAA)'!V179+'€16-xxxx(AAAA-AAAA)'!V179+'€17-xxxx(AAAA-AAAA)'!V179+'€18-xxxx(AAAA-AAAA)'!V179+'€19-xxxx(AAAA-AAAA)'!V179+'€20-xxxx(AAAA-AAAA)'!V179</f>
        <v>0</v>
      </c>
      <c r="AD179" s="634">
        <f>'EnC1_2017-22_DEAL_ONF_Animation'!W179+'EnC2_2018-22_FEDER_ONF_Conserv'!W179+'EnC3_2019-21_OFB-DEAL_ONF_Coli'!W179+'EnC4_2018-20_MTE_ONF_MIGBio'!W179+'EnC5_2020_DEAL_Titè_IPA Desira'!W179+'Sol1_2018_DEAL_ONF_Lutte IC DSD'!W179+'Sol2_2019_DEAL_ONF_Lutte IC'!W179+'€8-xxxx(AAAA-AAAA)'!W179+'€9-xxxx(AAAA-AAAA)'!W179+'€10-xxxx(AAAA-AAAA)'!W179+'€11-xxxx(AAAA-AAAA)'!W179+'€12-xxxx(AAAA-AAAA)'!W179+'€13-xxxx(AAAA-AAAA)'!W179+'€14-xxxx(AAAA-AAAA)'!W179+'€15-xxxx(AAAA-AAAA)'!W179+'€16-xxxx(AAAA-AAAA)'!W179+'€17-xxxx(AAAA-AAAA)'!W179+'€18-xxxx(AAAA-AAAA)'!W179+'€19-xxxx(AAAA-AAAA)'!W179+'€20-xxxx(AAAA-AAAA)'!W179</f>
        <v>0</v>
      </c>
      <c r="AE179" s="611">
        <f>'EnC1_2017-22_DEAL_ONF_Animation'!X179+'EnC2_2018-22_FEDER_ONF_Conserv'!X179+'EnC3_2019-21_OFB-DEAL_ONF_Coli'!X179+'EnC4_2018-20_MTE_ONF_MIGBio'!X179+'EnC5_2020_DEAL_Titè_IPA Desira'!X179+'Sol1_2018_DEAL_ONF_Lutte IC DSD'!X179+'Sol2_2019_DEAL_ONF_Lutte IC'!X179+'€8-xxxx(AAAA-AAAA)'!X179+'€9-xxxx(AAAA-AAAA)'!X179+'€10-xxxx(AAAA-AAAA)'!X179+'€11-xxxx(AAAA-AAAA)'!X179+'€12-xxxx(AAAA-AAAA)'!X179+'€13-xxxx(AAAA-AAAA)'!X179+'€14-xxxx(AAAA-AAAA)'!X179+'€15-xxxx(AAAA-AAAA)'!X179+'€16-xxxx(AAAA-AAAA)'!X179+'€17-xxxx(AAAA-AAAA)'!X179+'€18-xxxx(AAAA-AAAA)'!X179+'€19-xxxx(AAAA-AAAA)'!X179+'€20-xxxx(AAAA-AAAA)'!X179</f>
        <v>0</v>
      </c>
      <c r="AF179" s="612">
        <f>'EnC1_2017-22_DEAL_ONF_Animation'!Y179+'EnC2_2018-22_FEDER_ONF_Conserv'!Y179+'EnC3_2019-21_OFB-DEAL_ONF_Coli'!Y179+'EnC4_2018-20_MTE_ONF_MIGBio'!Y179+'EnC5_2020_DEAL_Titè_IPA Desira'!Y179+'Sol1_2018_DEAL_ONF_Lutte IC DSD'!Y179+'Sol2_2019_DEAL_ONF_Lutte IC'!Y179+'€8-xxxx(AAAA-AAAA)'!Y179+'€9-xxxx(AAAA-AAAA)'!Y179+'€10-xxxx(AAAA-AAAA)'!Y179+'€11-xxxx(AAAA-AAAA)'!Y179+'€12-xxxx(AAAA-AAAA)'!Y179+'€13-xxxx(AAAA-AAAA)'!Y179+'€14-xxxx(AAAA-AAAA)'!Y179+'€15-xxxx(AAAA-AAAA)'!Y179+'€16-xxxx(AAAA-AAAA)'!Y179+'€17-xxxx(AAAA-AAAA)'!Y179+'€18-xxxx(AAAA-AAAA)'!Y179+'€19-xxxx(AAAA-AAAA)'!Y179+'€20-xxxx(AAAA-AAAA)'!Y179</f>
        <v>0</v>
      </c>
      <c r="AG179" s="613">
        <f t="shared" si="129"/>
        <v>0</v>
      </c>
      <c r="AH179" s="614">
        <f t="shared" si="134"/>
        <v>0</v>
      </c>
      <c r="AI179" s="636">
        <f t="shared" si="135"/>
        <v>0</v>
      </c>
      <c r="AJ179" s="636">
        <f t="shared" si="136"/>
        <v>0</v>
      </c>
      <c r="AK179" s="611">
        <f t="shared" si="137"/>
        <v>0</v>
      </c>
      <c r="AL179" s="688">
        <f t="shared" si="138"/>
        <v>0</v>
      </c>
      <c r="AM179" s="615">
        <f t="shared" si="130"/>
        <v>0</v>
      </c>
      <c r="AN179" s="685">
        <f t="shared" si="139"/>
        <v>0</v>
      </c>
      <c r="AO179" s="636">
        <f t="shared" si="140"/>
        <v>0</v>
      </c>
      <c r="AP179" s="636">
        <f t="shared" si="141"/>
        <v>0</v>
      </c>
      <c r="AQ179" s="611">
        <f t="shared" si="142"/>
        <v>0</v>
      </c>
      <c r="AR179" s="616">
        <f t="shared" si="143"/>
        <v>0</v>
      </c>
      <c r="AS179" s="47"/>
      <c r="AT179" s="28"/>
      <c r="AU179" s="28"/>
    </row>
    <row r="180" spans="1:47" s="38" customFormat="1" ht="14">
      <c r="A180" s="26"/>
      <c r="B180" s="1116"/>
      <c r="C180" s="1230"/>
      <c r="D180" s="1119"/>
      <c r="E180" s="1122"/>
      <c r="F180" s="1156"/>
      <c r="G180" s="497" t="s">
        <v>108</v>
      </c>
      <c r="H180" s="161"/>
      <c r="I180" s="162"/>
      <c r="J180" s="170"/>
      <c r="K180" s="170"/>
      <c r="L180" s="60"/>
      <c r="M180" s="728"/>
      <c r="N180" s="497" t="s">
        <v>108</v>
      </c>
      <c r="O180" s="209">
        <f>'EnC1_2017-22_DEAL_ONF_Animation'!H180+'EnC2_2018-22_FEDER_ONF_Conserv'!H180+'EnC3_2019-21_OFB-DEAL_ONF_Coli'!H180+'EnC4_2018-20_MTE_ONF_MIGBio'!H180+'EnC5_2020_DEAL_Titè_IPA Desira'!H180+'Sol1_2018_DEAL_ONF_Lutte IC DSD'!H180+'Sol2_2019_DEAL_ONF_Lutte IC'!H180+'€8-xxxx(AAAA-AAAA)'!H180+'€9-xxxx(AAAA-AAAA)'!H180+'€10-xxxx(AAAA-AAAA)'!H180+'€11-xxxx(AAAA-AAAA)'!H180+'€12-xxxx(AAAA-AAAA)'!H180+'€13-xxxx(AAAA-AAAA)'!H180+'€14-xxxx(AAAA-AAAA)'!H180+'€15-xxxx(AAAA-AAAA)'!H180+'€16-xxxx(AAAA-AAAA)'!H180+'€17-xxxx(AAAA-AAAA)'!H180+'€18-xxxx(AAAA-AAAA)'!H180+'€19-xxxx(AAAA-AAAA)'!H180+'€20-xxxx(AAAA-AAAA)'!H180</f>
        <v>0</v>
      </c>
      <c r="P180" s="210">
        <f>'EnC1_2017-22_DEAL_ONF_Animation'!I180+'EnC2_2018-22_FEDER_ONF_Conserv'!I180+'EnC3_2019-21_OFB-DEAL_ONF_Coli'!I180+'EnC4_2018-20_MTE_ONF_MIGBio'!I180+'EnC5_2020_DEAL_Titè_IPA Desira'!I180+'Sol1_2018_DEAL_ONF_Lutte IC DSD'!I180+'Sol2_2019_DEAL_ONF_Lutte IC'!I180+'€8-xxxx(AAAA-AAAA)'!I180+'€9-xxxx(AAAA-AAAA)'!I180+'€10-xxxx(AAAA-AAAA)'!I180+'€11-xxxx(AAAA-AAAA)'!I180+'€12-xxxx(AAAA-AAAA)'!I180+'€13-xxxx(AAAA-AAAA)'!I180+'€14-xxxx(AAAA-AAAA)'!I180+'€15-xxxx(AAAA-AAAA)'!I180+'€16-xxxx(AAAA-AAAA)'!I180+'€17-xxxx(AAAA-AAAA)'!I180+'€18-xxxx(AAAA-AAAA)'!I180+'€19-xxxx(AAAA-AAAA)'!I180+'€20-xxxx(AAAA-AAAA)'!I180</f>
        <v>0</v>
      </c>
      <c r="Q180" s="218">
        <f>'EnC1_2017-22_DEAL_ONF_Animation'!J180+'EnC2_2018-22_FEDER_ONF_Conserv'!J180+'EnC3_2019-21_OFB-DEAL_ONF_Coli'!J180+'EnC4_2018-20_MTE_ONF_MIGBio'!J180+'EnC5_2020_DEAL_Titè_IPA Desira'!J180+'Sol1_2018_DEAL_ONF_Lutte IC DSD'!J180+'Sol2_2019_DEAL_ONF_Lutte IC'!J180+'€8-xxxx(AAAA-AAAA)'!J180+'€9-xxxx(AAAA-AAAA)'!J180+'€10-xxxx(AAAA-AAAA)'!J180+'€11-xxxx(AAAA-AAAA)'!J180+'€12-xxxx(AAAA-AAAA)'!J180+'€13-xxxx(AAAA-AAAA)'!J180+'€14-xxxx(AAAA-AAAA)'!J180+'€15-xxxx(AAAA-AAAA)'!J180+'€16-xxxx(AAAA-AAAA)'!J180+'€17-xxxx(AAAA-AAAA)'!J180+'€18-xxxx(AAAA-AAAA)'!J180+'€19-xxxx(AAAA-AAAA)'!J180+'€20-xxxx(AAAA-AAAA)'!J180</f>
        <v>0</v>
      </c>
      <c r="R180" s="218">
        <f>'EnC1_2017-22_DEAL_ONF_Animation'!K180+'EnC2_2018-22_FEDER_ONF_Conserv'!K180+'EnC3_2019-21_OFB-DEAL_ONF_Coli'!K180+'EnC4_2018-20_MTE_ONF_MIGBio'!K180+'EnC5_2020_DEAL_Titè_IPA Desira'!K180+'Sol1_2018_DEAL_ONF_Lutte IC DSD'!K180+'Sol2_2019_DEAL_ONF_Lutte IC'!K180+'€8-xxxx(AAAA-AAAA)'!K180+'€9-xxxx(AAAA-AAAA)'!K180+'€10-xxxx(AAAA-AAAA)'!K180+'€11-xxxx(AAAA-AAAA)'!K180+'€12-xxxx(AAAA-AAAA)'!K180+'€13-xxxx(AAAA-AAAA)'!K180+'€14-xxxx(AAAA-AAAA)'!K180+'€15-xxxx(AAAA-AAAA)'!K180+'€16-xxxx(AAAA-AAAA)'!K180+'€17-xxxx(AAAA-AAAA)'!K180+'€18-xxxx(AAAA-AAAA)'!K180+'€19-xxxx(AAAA-AAAA)'!K180+'€20-xxxx(AAAA-AAAA)'!K180</f>
        <v>0</v>
      </c>
      <c r="S180" s="163">
        <f>'EnC1_2017-22_DEAL_ONF_Animation'!L180+'EnC2_2018-22_FEDER_ONF_Conserv'!L180+'EnC3_2019-21_OFB-DEAL_ONF_Coli'!L180+'EnC4_2018-20_MTE_ONF_MIGBio'!L180+'EnC5_2020_DEAL_Titè_IPA Desira'!L180+'Sol1_2018_DEAL_ONF_Lutte IC DSD'!L180+'Sol2_2019_DEAL_ONF_Lutte IC'!L180+'€8-xxxx(AAAA-AAAA)'!L180+'€9-xxxx(AAAA-AAAA)'!L180+'€10-xxxx(AAAA-AAAA)'!L180+'€11-xxxx(AAAA-AAAA)'!L180+'€12-xxxx(AAAA-AAAA)'!L180+'€13-xxxx(AAAA-AAAA)'!L180+'€14-xxxx(AAAA-AAAA)'!L180+'€15-xxxx(AAAA-AAAA)'!L180+'€16-xxxx(AAAA-AAAA)'!L180+'€17-xxxx(AAAA-AAAA)'!L180+'€18-xxxx(AAAA-AAAA)'!L180+'€19-xxxx(AAAA-AAAA)'!L180+'€20-xxxx(AAAA-AAAA)'!L180</f>
        <v>0</v>
      </c>
      <c r="T180" s="211">
        <f>'EnC1_2017-22_DEAL_ONF_Animation'!M180+'EnC2_2018-22_FEDER_ONF_Conserv'!M180+'EnC3_2019-21_OFB-DEAL_ONF_Coli'!M180+'EnC4_2018-20_MTE_ONF_MIGBio'!M180+'EnC5_2020_DEAL_Titè_IPA Desira'!M180+'Sol1_2018_DEAL_ONF_Lutte IC DSD'!M180+'Sol2_2019_DEAL_ONF_Lutte IC'!M180+'€8-xxxx(AAAA-AAAA)'!M180+'€9-xxxx(AAAA-AAAA)'!M180+'€10-xxxx(AAAA-AAAA)'!M180+'€11-xxxx(AAAA-AAAA)'!M180+'€12-xxxx(AAAA-AAAA)'!M180+'€13-xxxx(AAAA-AAAA)'!M180+'€14-xxxx(AAAA-AAAA)'!M180+'€15-xxxx(AAAA-AAAA)'!M180+'€16-xxxx(AAAA-AAAA)'!M180+'€17-xxxx(AAAA-AAAA)'!M180+'€18-xxxx(AAAA-AAAA)'!M180+'€19-xxxx(AAAA-AAAA)'!M180+'€20-xxxx(AAAA-AAAA)'!M180</f>
        <v>0</v>
      </c>
      <c r="U180" s="209">
        <f>'EnC1_2017-22_DEAL_ONF_Animation'!N180+'EnC2_2018-22_FEDER_ONF_Conserv'!N180+'EnC3_2019-21_OFB-DEAL_ONF_Coli'!N180+'EnC4_2018-20_MTE_ONF_MIGBio'!N180+'EnC5_2020_DEAL_Titè_IPA Desira'!N180+'Sol1_2018_DEAL_ONF_Lutte IC DSD'!N180+'Sol2_2019_DEAL_ONF_Lutte IC'!N180+'€8-xxxx(AAAA-AAAA)'!N180+'€9-xxxx(AAAA-AAAA)'!N180+'€10-xxxx(AAAA-AAAA)'!N180+'€11-xxxx(AAAA-AAAA)'!N180+'€12-xxxx(AAAA-AAAA)'!N180+'€13-xxxx(AAAA-AAAA)'!N180+'€14-xxxx(AAAA-AAAA)'!N180+'€15-xxxx(AAAA-AAAA)'!N180+'€16-xxxx(AAAA-AAAA)'!N180+'€17-xxxx(AAAA-AAAA)'!N180+'€18-xxxx(AAAA-AAAA)'!N180+'€19-xxxx(AAAA-AAAA)'!N180+'€20-xxxx(AAAA-AAAA)'!N180</f>
        <v>0</v>
      </c>
      <c r="V180" s="210">
        <f>'EnC1_2017-22_DEAL_ONF_Animation'!O180+'EnC2_2018-22_FEDER_ONF_Conserv'!O180+'EnC3_2019-21_OFB-DEAL_ONF_Coli'!O180+'EnC4_2018-20_MTE_ONF_MIGBio'!O180+'EnC5_2020_DEAL_Titè_IPA Desira'!O180+'Sol1_2018_DEAL_ONF_Lutte IC DSD'!O180+'Sol2_2019_DEAL_ONF_Lutte IC'!O180+'€8-xxxx(AAAA-AAAA)'!O180+'€9-xxxx(AAAA-AAAA)'!O180+'€10-xxxx(AAAA-AAAA)'!O180+'€11-xxxx(AAAA-AAAA)'!O180+'€12-xxxx(AAAA-AAAA)'!O180+'€13-xxxx(AAAA-AAAA)'!O180+'€14-xxxx(AAAA-AAAA)'!O180+'€15-xxxx(AAAA-AAAA)'!O180+'€16-xxxx(AAAA-AAAA)'!O180+'€17-xxxx(AAAA-AAAA)'!O180+'€18-xxxx(AAAA-AAAA)'!O180+'€19-xxxx(AAAA-AAAA)'!O180+'€20-xxxx(AAAA-AAAA)'!O180</f>
        <v>0</v>
      </c>
      <c r="W180" s="218">
        <f>'EnC1_2017-22_DEAL_ONF_Animation'!P180+'EnC2_2018-22_FEDER_ONF_Conserv'!P180+'EnC3_2019-21_OFB-DEAL_ONF_Coli'!P180+'EnC4_2018-20_MTE_ONF_MIGBio'!P180+'EnC5_2020_DEAL_Titè_IPA Desira'!P180+'Sol1_2018_DEAL_ONF_Lutte IC DSD'!P180+'Sol2_2019_DEAL_ONF_Lutte IC'!P180+'€8-xxxx(AAAA-AAAA)'!P180+'€9-xxxx(AAAA-AAAA)'!P180+'€10-xxxx(AAAA-AAAA)'!P180+'€11-xxxx(AAAA-AAAA)'!P180+'€12-xxxx(AAAA-AAAA)'!P180+'€13-xxxx(AAAA-AAAA)'!P180+'€14-xxxx(AAAA-AAAA)'!P180+'€15-xxxx(AAAA-AAAA)'!P180+'€16-xxxx(AAAA-AAAA)'!P180+'€17-xxxx(AAAA-AAAA)'!P180+'€18-xxxx(AAAA-AAAA)'!P180+'€19-xxxx(AAAA-AAAA)'!P180+'€20-xxxx(AAAA-AAAA)'!P180</f>
        <v>0</v>
      </c>
      <c r="X180" s="218">
        <f>'EnC1_2017-22_DEAL_ONF_Animation'!Q180+'EnC2_2018-22_FEDER_ONF_Conserv'!Q180+'EnC3_2019-21_OFB-DEAL_ONF_Coli'!Q180+'EnC4_2018-20_MTE_ONF_MIGBio'!Q180+'EnC5_2020_DEAL_Titè_IPA Desira'!Q180+'Sol1_2018_DEAL_ONF_Lutte IC DSD'!Q180+'Sol2_2019_DEAL_ONF_Lutte IC'!Q180+'€8-xxxx(AAAA-AAAA)'!Q180+'€9-xxxx(AAAA-AAAA)'!Q180+'€10-xxxx(AAAA-AAAA)'!Q180+'€11-xxxx(AAAA-AAAA)'!Q180+'€12-xxxx(AAAA-AAAA)'!Q180+'€13-xxxx(AAAA-AAAA)'!Q180+'€14-xxxx(AAAA-AAAA)'!Q180+'€15-xxxx(AAAA-AAAA)'!Q180+'€16-xxxx(AAAA-AAAA)'!Q180+'€17-xxxx(AAAA-AAAA)'!Q180+'€18-xxxx(AAAA-AAAA)'!Q180+'€19-xxxx(AAAA-AAAA)'!Q180+'€20-xxxx(AAAA-AAAA)'!Q180</f>
        <v>0</v>
      </c>
      <c r="Y180" s="163">
        <f>'EnC1_2017-22_DEAL_ONF_Animation'!R180+'EnC2_2018-22_FEDER_ONF_Conserv'!R180+'EnC3_2019-21_OFB-DEAL_ONF_Coli'!R180+'EnC4_2018-20_MTE_ONF_MIGBio'!R180+'EnC5_2020_DEAL_Titè_IPA Desira'!R180+'Sol1_2018_DEAL_ONF_Lutte IC DSD'!R180+'Sol2_2019_DEAL_ONF_Lutte IC'!R180+'€8-xxxx(AAAA-AAAA)'!R180+'€9-xxxx(AAAA-AAAA)'!R180+'€10-xxxx(AAAA-AAAA)'!R180+'€11-xxxx(AAAA-AAAA)'!R180+'€12-xxxx(AAAA-AAAA)'!R180+'€13-xxxx(AAAA-AAAA)'!R180+'€14-xxxx(AAAA-AAAA)'!R180+'€15-xxxx(AAAA-AAAA)'!R180+'€16-xxxx(AAAA-AAAA)'!R180+'€17-xxxx(AAAA-AAAA)'!R180+'€18-xxxx(AAAA-AAAA)'!R180+'€19-xxxx(AAAA-AAAA)'!R180+'€20-xxxx(AAAA-AAAA)'!R180</f>
        <v>0</v>
      </c>
      <c r="Z180" s="164">
        <f>'EnC1_2017-22_DEAL_ONF_Animation'!S180+'EnC2_2018-22_FEDER_ONF_Conserv'!S180+'EnC3_2019-21_OFB-DEAL_ONF_Coli'!S180+'EnC4_2018-20_MTE_ONF_MIGBio'!S180+'EnC5_2020_DEAL_Titè_IPA Desira'!S180+'Sol1_2018_DEAL_ONF_Lutte IC DSD'!S180+'Sol2_2019_DEAL_ONF_Lutte IC'!S180+'€8-xxxx(AAAA-AAAA)'!S180+'€9-xxxx(AAAA-AAAA)'!S180+'€10-xxxx(AAAA-AAAA)'!S180+'€11-xxxx(AAAA-AAAA)'!S180+'€12-xxxx(AAAA-AAAA)'!S180+'€13-xxxx(AAAA-AAAA)'!S180+'€14-xxxx(AAAA-AAAA)'!S180+'€15-xxxx(AAAA-AAAA)'!S180+'€16-xxxx(AAAA-AAAA)'!S180+'€17-xxxx(AAAA-AAAA)'!S180+'€18-xxxx(AAAA-AAAA)'!S180+'€19-xxxx(AAAA-AAAA)'!S180+'€20-xxxx(AAAA-AAAA)'!S180</f>
        <v>0</v>
      </c>
      <c r="AA180" s="617">
        <f>'EnC1_2017-22_DEAL_ONF_Animation'!T180+'EnC2_2018-22_FEDER_ONF_Conserv'!T180+'EnC3_2019-21_OFB-DEAL_ONF_Coli'!T180+'EnC4_2018-20_MTE_ONF_MIGBio'!T180+'EnC5_2020_DEAL_Titè_IPA Desira'!T180+'Sol1_2018_DEAL_ONF_Lutte IC DSD'!T180+'Sol2_2019_DEAL_ONF_Lutte IC'!T180+'€8-xxxx(AAAA-AAAA)'!T180+'€9-xxxx(AAAA-AAAA)'!T180+'€10-xxxx(AAAA-AAAA)'!T180+'€11-xxxx(AAAA-AAAA)'!T180+'€12-xxxx(AAAA-AAAA)'!T180+'€13-xxxx(AAAA-AAAA)'!T180+'€14-xxxx(AAAA-AAAA)'!T180+'€15-xxxx(AAAA-AAAA)'!T180+'€16-xxxx(AAAA-AAAA)'!T180+'€17-xxxx(AAAA-AAAA)'!T180+'€18-xxxx(AAAA-AAAA)'!T180+'€19-xxxx(AAAA-AAAA)'!T180+'€20-xxxx(AAAA-AAAA)'!T180</f>
        <v>0</v>
      </c>
      <c r="AB180" s="618">
        <f>'EnC1_2017-22_DEAL_ONF_Animation'!U180+'EnC2_2018-22_FEDER_ONF_Conserv'!U180+'EnC3_2019-21_OFB-DEAL_ONF_Coli'!U180+'EnC4_2018-20_MTE_ONF_MIGBio'!U180+'EnC5_2020_DEAL_Titè_IPA Desira'!U180+'Sol1_2018_DEAL_ONF_Lutte IC DSD'!U180+'Sol2_2019_DEAL_ONF_Lutte IC'!U180+'€8-xxxx(AAAA-AAAA)'!U180+'€9-xxxx(AAAA-AAAA)'!U180+'€10-xxxx(AAAA-AAAA)'!U180+'€11-xxxx(AAAA-AAAA)'!U180+'€12-xxxx(AAAA-AAAA)'!U180+'€13-xxxx(AAAA-AAAA)'!U180+'€14-xxxx(AAAA-AAAA)'!U180+'€15-xxxx(AAAA-AAAA)'!U180+'€16-xxxx(AAAA-AAAA)'!U180+'€17-xxxx(AAAA-AAAA)'!U180+'€18-xxxx(AAAA-AAAA)'!U180+'€19-xxxx(AAAA-AAAA)'!U180+'€20-xxxx(AAAA-AAAA)'!U180</f>
        <v>0</v>
      </c>
      <c r="AC180" s="639">
        <f>'EnC1_2017-22_DEAL_ONF_Animation'!V180+'EnC2_2018-22_FEDER_ONF_Conserv'!V180+'EnC3_2019-21_OFB-DEAL_ONF_Coli'!V180+'EnC4_2018-20_MTE_ONF_MIGBio'!V180+'EnC5_2020_DEAL_Titè_IPA Desira'!V180+'Sol1_2018_DEAL_ONF_Lutte IC DSD'!V180+'Sol2_2019_DEAL_ONF_Lutte IC'!V180+'€8-xxxx(AAAA-AAAA)'!V180+'€9-xxxx(AAAA-AAAA)'!V180+'€10-xxxx(AAAA-AAAA)'!V180+'€11-xxxx(AAAA-AAAA)'!V180+'€12-xxxx(AAAA-AAAA)'!V180+'€13-xxxx(AAAA-AAAA)'!V180+'€14-xxxx(AAAA-AAAA)'!V180+'€15-xxxx(AAAA-AAAA)'!V180+'€16-xxxx(AAAA-AAAA)'!V180+'€17-xxxx(AAAA-AAAA)'!V180+'€18-xxxx(AAAA-AAAA)'!V180+'€19-xxxx(AAAA-AAAA)'!V180+'€20-xxxx(AAAA-AAAA)'!V180</f>
        <v>0</v>
      </c>
      <c r="AD180" s="639">
        <f>'EnC1_2017-22_DEAL_ONF_Animation'!W180+'EnC2_2018-22_FEDER_ONF_Conserv'!W180+'EnC3_2019-21_OFB-DEAL_ONF_Coli'!W180+'EnC4_2018-20_MTE_ONF_MIGBio'!W180+'EnC5_2020_DEAL_Titè_IPA Desira'!W180+'Sol1_2018_DEAL_ONF_Lutte IC DSD'!W180+'Sol2_2019_DEAL_ONF_Lutte IC'!W180+'€8-xxxx(AAAA-AAAA)'!W180+'€9-xxxx(AAAA-AAAA)'!W180+'€10-xxxx(AAAA-AAAA)'!W180+'€11-xxxx(AAAA-AAAA)'!W180+'€12-xxxx(AAAA-AAAA)'!W180+'€13-xxxx(AAAA-AAAA)'!W180+'€14-xxxx(AAAA-AAAA)'!W180+'€15-xxxx(AAAA-AAAA)'!W180+'€16-xxxx(AAAA-AAAA)'!W180+'€17-xxxx(AAAA-AAAA)'!W180+'€18-xxxx(AAAA-AAAA)'!W180+'€19-xxxx(AAAA-AAAA)'!W180+'€20-xxxx(AAAA-AAAA)'!W180</f>
        <v>0</v>
      </c>
      <c r="AE180" s="619">
        <f>'EnC1_2017-22_DEAL_ONF_Animation'!X180+'EnC2_2018-22_FEDER_ONF_Conserv'!X180+'EnC3_2019-21_OFB-DEAL_ONF_Coli'!X180+'EnC4_2018-20_MTE_ONF_MIGBio'!X180+'EnC5_2020_DEAL_Titè_IPA Desira'!X180+'Sol1_2018_DEAL_ONF_Lutte IC DSD'!X180+'Sol2_2019_DEAL_ONF_Lutte IC'!X180+'€8-xxxx(AAAA-AAAA)'!X180+'€9-xxxx(AAAA-AAAA)'!X180+'€10-xxxx(AAAA-AAAA)'!X180+'€11-xxxx(AAAA-AAAA)'!X180+'€12-xxxx(AAAA-AAAA)'!X180+'€13-xxxx(AAAA-AAAA)'!X180+'€14-xxxx(AAAA-AAAA)'!X180+'€15-xxxx(AAAA-AAAA)'!X180+'€16-xxxx(AAAA-AAAA)'!X180+'€17-xxxx(AAAA-AAAA)'!X180+'€18-xxxx(AAAA-AAAA)'!X180+'€19-xxxx(AAAA-AAAA)'!X180+'€20-xxxx(AAAA-AAAA)'!X180</f>
        <v>0</v>
      </c>
      <c r="AF180" s="620">
        <f>'EnC1_2017-22_DEAL_ONF_Animation'!Y180+'EnC2_2018-22_FEDER_ONF_Conserv'!Y180+'EnC3_2019-21_OFB-DEAL_ONF_Coli'!Y180+'EnC4_2018-20_MTE_ONF_MIGBio'!Y180+'EnC5_2020_DEAL_Titè_IPA Desira'!Y180+'Sol1_2018_DEAL_ONF_Lutte IC DSD'!Y180+'Sol2_2019_DEAL_ONF_Lutte IC'!Y180+'€8-xxxx(AAAA-AAAA)'!Y180+'€9-xxxx(AAAA-AAAA)'!Y180+'€10-xxxx(AAAA-AAAA)'!Y180+'€11-xxxx(AAAA-AAAA)'!Y180+'€12-xxxx(AAAA-AAAA)'!Y180+'€13-xxxx(AAAA-AAAA)'!Y180+'€14-xxxx(AAAA-AAAA)'!Y180+'€15-xxxx(AAAA-AAAA)'!Y180+'€16-xxxx(AAAA-AAAA)'!Y180+'€17-xxxx(AAAA-AAAA)'!Y180+'€18-xxxx(AAAA-AAAA)'!Y180+'€19-xxxx(AAAA-AAAA)'!Y180+'€20-xxxx(AAAA-AAAA)'!Y180</f>
        <v>0</v>
      </c>
      <c r="AG180" s="621">
        <f t="shared" si="129"/>
        <v>0</v>
      </c>
      <c r="AH180" s="622">
        <f t="shared" si="134"/>
        <v>0</v>
      </c>
      <c r="AI180" s="641">
        <f t="shared" si="135"/>
        <v>0</v>
      </c>
      <c r="AJ180" s="641">
        <f t="shared" si="136"/>
        <v>0</v>
      </c>
      <c r="AK180" s="619">
        <f t="shared" si="137"/>
        <v>0</v>
      </c>
      <c r="AL180" s="682">
        <f t="shared" si="138"/>
        <v>0</v>
      </c>
      <c r="AM180" s="623">
        <f t="shared" si="130"/>
        <v>0</v>
      </c>
      <c r="AN180" s="686">
        <f t="shared" si="139"/>
        <v>0</v>
      </c>
      <c r="AO180" s="641">
        <f t="shared" si="140"/>
        <v>0</v>
      </c>
      <c r="AP180" s="641">
        <f t="shared" si="141"/>
        <v>0</v>
      </c>
      <c r="AQ180" s="619">
        <f t="shared" si="142"/>
        <v>0</v>
      </c>
      <c r="AR180" s="624">
        <f t="shared" si="143"/>
        <v>0</v>
      </c>
      <c r="AS180" s="44"/>
      <c r="AT180" s="28"/>
      <c r="AU180" s="28"/>
    </row>
    <row r="181" spans="1:47" s="38" customFormat="1" ht="14">
      <c r="A181" s="26"/>
      <c r="B181" s="1116"/>
      <c r="C181" s="1230"/>
      <c r="D181" s="1119"/>
      <c r="E181" s="1122"/>
      <c r="F181" s="1156"/>
      <c r="G181" s="498" t="s">
        <v>109</v>
      </c>
      <c r="H181" s="165"/>
      <c r="I181" s="166"/>
      <c r="J181" s="171"/>
      <c r="K181" s="171"/>
      <c r="L181" s="60"/>
      <c r="M181" s="728"/>
      <c r="N181" s="498" t="s">
        <v>109</v>
      </c>
      <c r="O181" s="212">
        <f>'EnC1_2017-22_DEAL_ONF_Animation'!H181+'EnC2_2018-22_FEDER_ONF_Conserv'!H181+'EnC3_2019-21_OFB-DEAL_ONF_Coli'!H181+'EnC4_2018-20_MTE_ONF_MIGBio'!H181+'EnC5_2020_DEAL_Titè_IPA Desira'!H181+'Sol1_2018_DEAL_ONF_Lutte IC DSD'!H181+'Sol2_2019_DEAL_ONF_Lutte IC'!H181+'€8-xxxx(AAAA-AAAA)'!H181+'€9-xxxx(AAAA-AAAA)'!H181+'€10-xxxx(AAAA-AAAA)'!H181+'€11-xxxx(AAAA-AAAA)'!H181+'€12-xxxx(AAAA-AAAA)'!H181+'€13-xxxx(AAAA-AAAA)'!H181+'€14-xxxx(AAAA-AAAA)'!H181+'€15-xxxx(AAAA-AAAA)'!H181+'€16-xxxx(AAAA-AAAA)'!H181+'€17-xxxx(AAAA-AAAA)'!H181+'€18-xxxx(AAAA-AAAA)'!H181+'€19-xxxx(AAAA-AAAA)'!H181+'€20-xxxx(AAAA-AAAA)'!H181</f>
        <v>0</v>
      </c>
      <c r="P181" s="213">
        <f>'EnC1_2017-22_DEAL_ONF_Animation'!I181+'EnC2_2018-22_FEDER_ONF_Conserv'!I181+'EnC3_2019-21_OFB-DEAL_ONF_Coli'!I181+'EnC4_2018-20_MTE_ONF_MIGBio'!I181+'EnC5_2020_DEAL_Titè_IPA Desira'!I181+'Sol1_2018_DEAL_ONF_Lutte IC DSD'!I181+'Sol2_2019_DEAL_ONF_Lutte IC'!I181+'€8-xxxx(AAAA-AAAA)'!I181+'€9-xxxx(AAAA-AAAA)'!I181+'€10-xxxx(AAAA-AAAA)'!I181+'€11-xxxx(AAAA-AAAA)'!I181+'€12-xxxx(AAAA-AAAA)'!I181+'€13-xxxx(AAAA-AAAA)'!I181+'€14-xxxx(AAAA-AAAA)'!I181+'€15-xxxx(AAAA-AAAA)'!I181+'€16-xxxx(AAAA-AAAA)'!I181+'€17-xxxx(AAAA-AAAA)'!I181+'€18-xxxx(AAAA-AAAA)'!I181+'€19-xxxx(AAAA-AAAA)'!I181+'€20-xxxx(AAAA-AAAA)'!I181</f>
        <v>0</v>
      </c>
      <c r="Q181" s="221">
        <f>'EnC1_2017-22_DEAL_ONF_Animation'!J181+'EnC2_2018-22_FEDER_ONF_Conserv'!J181+'EnC3_2019-21_OFB-DEAL_ONF_Coli'!J181+'EnC4_2018-20_MTE_ONF_MIGBio'!J181+'EnC5_2020_DEAL_Titè_IPA Desira'!J181+'Sol1_2018_DEAL_ONF_Lutte IC DSD'!J181+'Sol2_2019_DEAL_ONF_Lutte IC'!J181+'€8-xxxx(AAAA-AAAA)'!J181+'€9-xxxx(AAAA-AAAA)'!J181+'€10-xxxx(AAAA-AAAA)'!J181+'€11-xxxx(AAAA-AAAA)'!J181+'€12-xxxx(AAAA-AAAA)'!J181+'€13-xxxx(AAAA-AAAA)'!J181+'€14-xxxx(AAAA-AAAA)'!J181+'€15-xxxx(AAAA-AAAA)'!J181+'€16-xxxx(AAAA-AAAA)'!J181+'€17-xxxx(AAAA-AAAA)'!J181+'€18-xxxx(AAAA-AAAA)'!J181+'€19-xxxx(AAAA-AAAA)'!J181+'€20-xxxx(AAAA-AAAA)'!J181</f>
        <v>0</v>
      </c>
      <c r="R181" s="221">
        <f>'EnC1_2017-22_DEAL_ONF_Animation'!K181+'EnC2_2018-22_FEDER_ONF_Conserv'!K181+'EnC3_2019-21_OFB-DEAL_ONF_Coli'!K181+'EnC4_2018-20_MTE_ONF_MIGBio'!K181+'EnC5_2020_DEAL_Titè_IPA Desira'!K181+'Sol1_2018_DEAL_ONF_Lutte IC DSD'!K181+'Sol2_2019_DEAL_ONF_Lutte IC'!K181+'€8-xxxx(AAAA-AAAA)'!K181+'€9-xxxx(AAAA-AAAA)'!K181+'€10-xxxx(AAAA-AAAA)'!K181+'€11-xxxx(AAAA-AAAA)'!K181+'€12-xxxx(AAAA-AAAA)'!K181+'€13-xxxx(AAAA-AAAA)'!K181+'€14-xxxx(AAAA-AAAA)'!K181+'€15-xxxx(AAAA-AAAA)'!K181+'€16-xxxx(AAAA-AAAA)'!K181+'€17-xxxx(AAAA-AAAA)'!K181+'€18-xxxx(AAAA-AAAA)'!K181+'€19-xxxx(AAAA-AAAA)'!K181+'€20-xxxx(AAAA-AAAA)'!K181</f>
        <v>0</v>
      </c>
      <c r="S181" s="167">
        <f>'EnC1_2017-22_DEAL_ONF_Animation'!L181+'EnC2_2018-22_FEDER_ONF_Conserv'!L181+'EnC3_2019-21_OFB-DEAL_ONF_Coli'!L181+'EnC4_2018-20_MTE_ONF_MIGBio'!L181+'EnC5_2020_DEAL_Titè_IPA Desira'!L181+'Sol1_2018_DEAL_ONF_Lutte IC DSD'!L181+'Sol2_2019_DEAL_ONF_Lutte IC'!L181+'€8-xxxx(AAAA-AAAA)'!L181+'€9-xxxx(AAAA-AAAA)'!L181+'€10-xxxx(AAAA-AAAA)'!L181+'€11-xxxx(AAAA-AAAA)'!L181+'€12-xxxx(AAAA-AAAA)'!L181+'€13-xxxx(AAAA-AAAA)'!L181+'€14-xxxx(AAAA-AAAA)'!L181+'€15-xxxx(AAAA-AAAA)'!L181+'€16-xxxx(AAAA-AAAA)'!L181+'€17-xxxx(AAAA-AAAA)'!L181+'€18-xxxx(AAAA-AAAA)'!L181+'€19-xxxx(AAAA-AAAA)'!L181+'€20-xxxx(AAAA-AAAA)'!L181</f>
        <v>0</v>
      </c>
      <c r="T181" s="214">
        <f>'EnC1_2017-22_DEAL_ONF_Animation'!M181+'EnC2_2018-22_FEDER_ONF_Conserv'!M181+'EnC3_2019-21_OFB-DEAL_ONF_Coli'!M181+'EnC4_2018-20_MTE_ONF_MIGBio'!M181+'EnC5_2020_DEAL_Titè_IPA Desira'!M181+'Sol1_2018_DEAL_ONF_Lutte IC DSD'!M181+'Sol2_2019_DEAL_ONF_Lutte IC'!M181+'€8-xxxx(AAAA-AAAA)'!M181+'€9-xxxx(AAAA-AAAA)'!M181+'€10-xxxx(AAAA-AAAA)'!M181+'€11-xxxx(AAAA-AAAA)'!M181+'€12-xxxx(AAAA-AAAA)'!M181+'€13-xxxx(AAAA-AAAA)'!M181+'€14-xxxx(AAAA-AAAA)'!M181+'€15-xxxx(AAAA-AAAA)'!M181+'€16-xxxx(AAAA-AAAA)'!M181+'€17-xxxx(AAAA-AAAA)'!M181+'€18-xxxx(AAAA-AAAA)'!M181+'€19-xxxx(AAAA-AAAA)'!M181+'€20-xxxx(AAAA-AAAA)'!M181</f>
        <v>0</v>
      </c>
      <c r="U181" s="212">
        <f>'EnC1_2017-22_DEAL_ONF_Animation'!N181+'EnC2_2018-22_FEDER_ONF_Conserv'!N181+'EnC3_2019-21_OFB-DEAL_ONF_Coli'!N181+'EnC4_2018-20_MTE_ONF_MIGBio'!N181+'EnC5_2020_DEAL_Titè_IPA Desira'!N181+'Sol1_2018_DEAL_ONF_Lutte IC DSD'!N181+'Sol2_2019_DEAL_ONF_Lutte IC'!N181+'€8-xxxx(AAAA-AAAA)'!N181+'€9-xxxx(AAAA-AAAA)'!N181+'€10-xxxx(AAAA-AAAA)'!N181+'€11-xxxx(AAAA-AAAA)'!N181+'€12-xxxx(AAAA-AAAA)'!N181+'€13-xxxx(AAAA-AAAA)'!N181+'€14-xxxx(AAAA-AAAA)'!N181+'€15-xxxx(AAAA-AAAA)'!N181+'€16-xxxx(AAAA-AAAA)'!N181+'€17-xxxx(AAAA-AAAA)'!N181+'€18-xxxx(AAAA-AAAA)'!N181+'€19-xxxx(AAAA-AAAA)'!N181+'€20-xxxx(AAAA-AAAA)'!N181</f>
        <v>0</v>
      </c>
      <c r="V181" s="213">
        <f>'EnC1_2017-22_DEAL_ONF_Animation'!O181+'EnC2_2018-22_FEDER_ONF_Conserv'!O181+'EnC3_2019-21_OFB-DEAL_ONF_Coli'!O181+'EnC4_2018-20_MTE_ONF_MIGBio'!O181+'EnC5_2020_DEAL_Titè_IPA Desira'!O181+'Sol1_2018_DEAL_ONF_Lutte IC DSD'!O181+'Sol2_2019_DEAL_ONF_Lutte IC'!O181+'€8-xxxx(AAAA-AAAA)'!O181+'€9-xxxx(AAAA-AAAA)'!O181+'€10-xxxx(AAAA-AAAA)'!O181+'€11-xxxx(AAAA-AAAA)'!O181+'€12-xxxx(AAAA-AAAA)'!O181+'€13-xxxx(AAAA-AAAA)'!O181+'€14-xxxx(AAAA-AAAA)'!O181+'€15-xxxx(AAAA-AAAA)'!O181+'€16-xxxx(AAAA-AAAA)'!O181+'€17-xxxx(AAAA-AAAA)'!O181+'€18-xxxx(AAAA-AAAA)'!O181+'€19-xxxx(AAAA-AAAA)'!O181+'€20-xxxx(AAAA-AAAA)'!O181</f>
        <v>0</v>
      </c>
      <c r="W181" s="221">
        <f>'EnC1_2017-22_DEAL_ONF_Animation'!P181+'EnC2_2018-22_FEDER_ONF_Conserv'!P181+'EnC3_2019-21_OFB-DEAL_ONF_Coli'!P181+'EnC4_2018-20_MTE_ONF_MIGBio'!P181+'EnC5_2020_DEAL_Titè_IPA Desira'!P181+'Sol1_2018_DEAL_ONF_Lutte IC DSD'!P181+'Sol2_2019_DEAL_ONF_Lutte IC'!P181+'€8-xxxx(AAAA-AAAA)'!P181+'€9-xxxx(AAAA-AAAA)'!P181+'€10-xxxx(AAAA-AAAA)'!P181+'€11-xxxx(AAAA-AAAA)'!P181+'€12-xxxx(AAAA-AAAA)'!P181+'€13-xxxx(AAAA-AAAA)'!P181+'€14-xxxx(AAAA-AAAA)'!P181+'€15-xxxx(AAAA-AAAA)'!P181+'€16-xxxx(AAAA-AAAA)'!P181+'€17-xxxx(AAAA-AAAA)'!P181+'€18-xxxx(AAAA-AAAA)'!P181+'€19-xxxx(AAAA-AAAA)'!P181+'€20-xxxx(AAAA-AAAA)'!P181</f>
        <v>0</v>
      </c>
      <c r="X181" s="221">
        <f>'EnC1_2017-22_DEAL_ONF_Animation'!Q181+'EnC2_2018-22_FEDER_ONF_Conserv'!Q181+'EnC3_2019-21_OFB-DEAL_ONF_Coli'!Q181+'EnC4_2018-20_MTE_ONF_MIGBio'!Q181+'EnC5_2020_DEAL_Titè_IPA Desira'!Q181+'Sol1_2018_DEAL_ONF_Lutte IC DSD'!Q181+'Sol2_2019_DEAL_ONF_Lutte IC'!Q181+'€8-xxxx(AAAA-AAAA)'!Q181+'€9-xxxx(AAAA-AAAA)'!Q181+'€10-xxxx(AAAA-AAAA)'!Q181+'€11-xxxx(AAAA-AAAA)'!Q181+'€12-xxxx(AAAA-AAAA)'!Q181+'€13-xxxx(AAAA-AAAA)'!Q181+'€14-xxxx(AAAA-AAAA)'!Q181+'€15-xxxx(AAAA-AAAA)'!Q181+'€16-xxxx(AAAA-AAAA)'!Q181+'€17-xxxx(AAAA-AAAA)'!Q181+'€18-xxxx(AAAA-AAAA)'!Q181+'€19-xxxx(AAAA-AAAA)'!Q181+'€20-xxxx(AAAA-AAAA)'!Q181</f>
        <v>0</v>
      </c>
      <c r="Y181" s="167">
        <f>'EnC1_2017-22_DEAL_ONF_Animation'!R181+'EnC2_2018-22_FEDER_ONF_Conserv'!R181+'EnC3_2019-21_OFB-DEAL_ONF_Coli'!R181+'EnC4_2018-20_MTE_ONF_MIGBio'!R181+'EnC5_2020_DEAL_Titè_IPA Desira'!R181+'Sol1_2018_DEAL_ONF_Lutte IC DSD'!R181+'Sol2_2019_DEAL_ONF_Lutte IC'!R181+'€8-xxxx(AAAA-AAAA)'!R181+'€9-xxxx(AAAA-AAAA)'!R181+'€10-xxxx(AAAA-AAAA)'!R181+'€11-xxxx(AAAA-AAAA)'!R181+'€12-xxxx(AAAA-AAAA)'!R181+'€13-xxxx(AAAA-AAAA)'!R181+'€14-xxxx(AAAA-AAAA)'!R181+'€15-xxxx(AAAA-AAAA)'!R181+'€16-xxxx(AAAA-AAAA)'!R181+'€17-xxxx(AAAA-AAAA)'!R181+'€18-xxxx(AAAA-AAAA)'!R181+'€19-xxxx(AAAA-AAAA)'!R181+'€20-xxxx(AAAA-AAAA)'!R181</f>
        <v>0</v>
      </c>
      <c r="Z181" s="168">
        <f>'EnC1_2017-22_DEAL_ONF_Animation'!S181+'EnC2_2018-22_FEDER_ONF_Conserv'!S181+'EnC3_2019-21_OFB-DEAL_ONF_Coli'!S181+'EnC4_2018-20_MTE_ONF_MIGBio'!S181+'EnC5_2020_DEAL_Titè_IPA Desira'!S181+'Sol1_2018_DEAL_ONF_Lutte IC DSD'!S181+'Sol2_2019_DEAL_ONF_Lutte IC'!S181+'€8-xxxx(AAAA-AAAA)'!S181+'€9-xxxx(AAAA-AAAA)'!S181+'€10-xxxx(AAAA-AAAA)'!S181+'€11-xxxx(AAAA-AAAA)'!S181+'€12-xxxx(AAAA-AAAA)'!S181+'€13-xxxx(AAAA-AAAA)'!S181+'€14-xxxx(AAAA-AAAA)'!S181+'€15-xxxx(AAAA-AAAA)'!S181+'€16-xxxx(AAAA-AAAA)'!S181+'€17-xxxx(AAAA-AAAA)'!S181+'€18-xxxx(AAAA-AAAA)'!S181+'€19-xxxx(AAAA-AAAA)'!S181+'€20-xxxx(AAAA-AAAA)'!S181</f>
        <v>0</v>
      </c>
      <c r="AA181" s="625">
        <f>'EnC1_2017-22_DEAL_ONF_Animation'!T181+'EnC2_2018-22_FEDER_ONF_Conserv'!T181+'EnC3_2019-21_OFB-DEAL_ONF_Coli'!T181+'EnC4_2018-20_MTE_ONF_MIGBio'!T181+'EnC5_2020_DEAL_Titè_IPA Desira'!T181+'Sol1_2018_DEAL_ONF_Lutte IC DSD'!T181+'Sol2_2019_DEAL_ONF_Lutte IC'!T181+'€8-xxxx(AAAA-AAAA)'!T181+'€9-xxxx(AAAA-AAAA)'!T181+'€10-xxxx(AAAA-AAAA)'!T181+'€11-xxxx(AAAA-AAAA)'!T181+'€12-xxxx(AAAA-AAAA)'!T181+'€13-xxxx(AAAA-AAAA)'!T181+'€14-xxxx(AAAA-AAAA)'!T181+'€15-xxxx(AAAA-AAAA)'!T181+'€16-xxxx(AAAA-AAAA)'!T181+'€17-xxxx(AAAA-AAAA)'!T181+'€18-xxxx(AAAA-AAAA)'!T181+'€19-xxxx(AAAA-AAAA)'!T181+'€20-xxxx(AAAA-AAAA)'!T181</f>
        <v>0</v>
      </c>
      <c r="AB181" s="626">
        <f>'EnC1_2017-22_DEAL_ONF_Animation'!U181+'EnC2_2018-22_FEDER_ONF_Conserv'!U181+'EnC3_2019-21_OFB-DEAL_ONF_Coli'!U181+'EnC4_2018-20_MTE_ONF_MIGBio'!U181+'EnC5_2020_DEAL_Titè_IPA Desira'!U181+'Sol1_2018_DEAL_ONF_Lutte IC DSD'!U181+'Sol2_2019_DEAL_ONF_Lutte IC'!U181+'€8-xxxx(AAAA-AAAA)'!U181+'€9-xxxx(AAAA-AAAA)'!U181+'€10-xxxx(AAAA-AAAA)'!U181+'€11-xxxx(AAAA-AAAA)'!U181+'€12-xxxx(AAAA-AAAA)'!U181+'€13-xxxx(AAAA-AAAA)'!U181+'€14-xxxx(AAAA-AAAA)'!U181+'€15-xxxx(AAAA-AAAA)'!U181+'€16-xxxx(AAAA-AAAA)'!U181+'€17-xxxx(AAAA-AAAA)'!U181+'€18-xxxx(AAAA-AAAA)'!U181+'€19-xxxx(AAAA-AAAA)'!U181+'€20-xxxx(AAAA-AAAA)'!U181</f>
        <v>0</v>
      </c>
      <c r="AC181" s="644">
        <f>'EnC1_2017-22_DEAL_ONF_Animation'!V181+'EnC2_2018-22_FEDER_ONF_Conserv'!V181+'EnC3_2019-21_OFB-DEAL_ONF_Coli'!V181+'EnC4_2018-20_MTE_ONF_MIGBio'!V181+'EnC5_2020_DEAL_Titè_IPA Desira'!V181+'Sol1_2018_DEAL_ONF_Lutte IC DSD'!V181+'Sol2_2019_DEAL_ONF_Lutte IC'!V181+'€8-xxxx(AAAA-AAAA)'!V181+'€9-xxxx(AAAA-AAAA)'!V181+'€10-xxxx(AAAA-AAAA)'!V181+'€11-xxxx(AAAA-AAAA)'!V181+'€12-xxxx(AAAA-AAAA)'!V181+'€13-xxxx(AAAA-AAAA)'!V181+'€14-xxxx(AAAA-AAAA)'!V181+'€15-xxxx(AAAA-AAAA)'!V181+'€16-xxxx(AAAA-AAAA)'!V181+'€17-xxxx(AAAA-AAAA)'!V181+'€18-xxxx(AAAA-AAAA)'!V181+'€19-xxxx(AAAA-AAAA)'!V181+'€20-xxxx(AAAA-AAAA)'!V181</f>
        <v>0</v>
      </c>
      <c r="AD181" s="644">
        <f>'EnC1_2017-22_DEAL_ONF_Animation'!W181+'EnC2_2018-22_FEDER_ONF_Conserv'!W181+'EnC3_2019-21_OFB-DEAL_ONF_Coli'!W181+'EnC4_2018-20_MTE_ONF_MIGBio'!W181+'EnC5_2020_DEAL_Titè_IPA Desira'!W181+'Sol1_2018_DEAL_ONF_Lutte IC DSD'!W181+'Sol2_2019_DEAL_ONF_Lutte IC'!W181+'€8-xxxx(AAAA-AAAA)'!W181+'€9-xxxx(AAAA-AAAA)'!W181+'€10-xxxx(AAAA-AAAA)'!W181+'€11-xxxx(AAAA-AAAA)'!W181+'€12-xxxx(AAAA-AAAA)'!W181+'€13-xxxx(AAAA-AAAA)'!W181+'€14-xxxx(AAAA-AAAA)'!W181+'€15-xxxx(AAAA-AAAA)'!W181+'€16-xxxx(AAAA-AAAA)'!W181+'€17-xxxx(AAAA-AAAA)'!W181+'€18-xxxx(AAAA-AAAA)'!W181+'€19-xxxx(AAAA-AAAA)'!W181+'€20-xxxx(AAAA-AAAA)'!W181</f>
        <v>0</v>
      </c>
      <c r="AE181" s="627">
        <f>'EnC1_2017-22_DEAL_ONF_Animation'!X181+'EnC2_2018-22_FEDER_ONF_Conserv'!X181+'EnC3_2019-21_OFB-DEAL_ONF_Coli'!X181+'EnC4_2018-20_MTE_ONF_MIGBio'!X181+'EnC5_2020_DEAL_Titè_IPA Desira'!X181+'Sol1_2018_DEAL_ONF_Lutte IC DSD'!X181+'Sol2_2019_DEAL_ONF_Lutte IC'!X181+'€8-xxxx(AAAA-AAAA)'!X181+'€9-xxxx(AAAA-AAAA)'!X181+'€10-xxxx(AAAA-AAAA)'!X181+'€11-xxxx(AAAA-AAAA)'!X181+'€12-xxxx(AAAA-AAAA)'!X181+'€13-xxxx(AAAA-AAAA)'!X181+'€14-xxxx(AAAA-AAAA)'!X181+'€15-xxxx(AAAA-AAAA)'!X181+'€16-xxxx(AAAA-AAAA)'!X181+'€17-xxxx(AAAA-AAAA)'!X181+'€18-xxxx(AAAA-AAAA)'!X181+'€19-xxxx(AAAA-AAAA)'!X181+'€20-xxxx(AAAA-AAAA)'!X181</f>
        <v>0</v>
      </c>
      <c r="AF181" s="628">
        <f>'EnC1_2017-22_DEAL_ONF_Animation'!Y181+'EnC2_2018-22_FEDER_ONF_Conserv'!Y181+'EnC3_2019-21_OFB-DEAL_ONF_Coli'!Y181+'EnC4_2018-20_MTE_ONF_MIGBio'!Y181+'EnC5_2020_DEAL_Titè_IPA Desira'!Y181+'Sol1_2018_DEAL_ONF_Lutte IC DSD'!Y181+'Sol2_2019_DEAL_ONF_Lutte IC'!Y181+'€8-xxxx(AAAA-AAAA)'!Y181+'€9-xxxx(AAAA-AAAA)'!Y181+'€10-xxxx(AAAA-AAAA)'!Y181+'€11-xxxx(AAAA-AAAA)'!Y181+'€12-xxxx(AAAA-AAAA)'!Y181+'€13-xxxx(AAAA-AAAA)'!Y181+'€14-xxxx(AAAA-AAAA)'!Y181+'€15-xxxx(AAAA-AAAA)'!Y181+'€16-xxxx(AAAA-AAAA)'!Y181+'€17-xxxx(AAAA-AAAA)'!Y181+'€18-xxxx(AAAA-AAAA)'!Y181+'€19-xxxx(AAAA-AAAA)'!Y181+'€20-xxxx(AAAA-AAAA)'!Y181</f>
        <v>0</v>
      </c>
      <c r="AG181" s="629">
        <f t="shared" si="129"/>
        <v>0</v>
      </c>
      <c r="AH181" s="630">
        <f t="shared" si="134"/>
        <v>0</v>
      </c>
      <c r="AI181" s="646">
        <f t="shared" si="135"/>
        <v>0</v>
      </c>
      <c r="AJ181" s="646">
        <f t="shared" si="136"/>
        <v>0</v>
      </c>
      <c r="AK181" s="619">
        <f t="shared" si="137"/>
        <v>0</v>
      </c>
      <c r="AL181" s="682">
        <f t="shared" si="138"/>
        <v>0</v>
      </c>
      <c r="AM181" s="632">
        <f t="shared" si="130"/>
        <v>0</v>
      </c>
      <c r="AN181" s="687">
        <f t="shared" si="139"/>
        <v>0</v>
      </c>
      <c r="AO181" s="646">
        <f t="shared" si="140"/>
        <v>0</v>
      </c>
      <c r="AP181" s="646">
        <f t="shared" si="141"/>
        <v>0</v>
      </c>
      <c r="AQ181" s="619">
        <f t="shared" si="142"/>
        <v>0</v>
      </c>
      <c r="AR181" s="624">
        <f t="shared" si="143"/>
        <v>0</v>
      </c>
      <c r="AS181" s="44"/>
      <c r="AT181" s="28"/>
      <c r="AU181" s="28"/>
    </row>
    <row r="182" spans="1:47" s="38" customFormat="1" ht="14">
      <c r="A182" s="26"/>
      <c r="B182" s="1116"/>
      <c r="C182" s="1231"/>
      <c r="D182" s="1119" t="s">
        <v>62</v>
      </c>
      <c r="E182" s="1128" t="s">
        <v>98</v>
      </c>
      <c r="F182" s="1154">
        <v>3</v>
      </c>
      <c r="G182" s="496" t="s">
        <v>106</v>
      </c>
      <c r="H182" s="157">
        <v>0</v>
      </c>
      <c r="I182" s="62"/>
      <c r="J182" s="169"/>
      <c r="K182" s="169"/>
      <c r="L182" s="169"/>
      <c r="M182" s="499"/>
      <c r="N182" s="496" t="s">
        <v>106</v>
      </c>
      <c r="O182" s="206">
        <f>'EnC1_2017-22_DEAL_ONF_Animation'!H182+'EnC2_2018-22_FEDER_ONF_Conserv'!H182+'EnC3_2019-21_OFB-DEAL_ONF_Coli'!H182+'EnC4_2018-20_MTE_ONF_MIGBio'!H182+'EnC5_2020_DEAL_Titè_IPA Desira'!H182+'Sol1_2018_DEAL_ONF_Lutte IC DSD'!H182+'Sol2_2019_DEAL_ONF_Lutte IC'!H182+'€8-xxxx(AAAA-AAAA)'!H182+'€9-xxxx(AAAA-AAAA)'!H182+'€10-xxxx(AAAA-AAAA)'!H182+'€11-xxxx(AAAA-AAAA)'!H182+'€12-xxxx(AAAA-AAAA)'!H182+'€13-xxxx(AAAA-AAAA)'!H182+'€14-xxxx(AAAA-AAAA)'!H182+'€15-xxxx(AAAA-AAAA)'!H182+'€16-xxxx(AAAA-AAAA)'!H182+'€17-xxxx(AAAA-AAAA)'!H182+'€18-xxxx(AAAA-AAAA)'!H182+'€19-xxxx(AAAA-AAAA)'!H182+'€20-xxxx(AAAA-AAAA)'!H182</f>
        <v>0</v>
      </c>
      <c r="P182" s="233">
        <f>'EnC1_2017-22_DEAL_ONF_Animation'!I182+'EnC2_2018-22_FEDER_ONF_Conserv'!I182+'EnC3_2019-21_OFB-DEAL_ONF_Coli'!I182+'EnC4_2018-20_MTE_ONF_MIGBio'!I182+'EnC5_2020_DEAL_Titè_IPA Desira'!I182+'Sol1_2018_DEAL_ONF_Lutte IC DSD'!I182+'Sol2_2019_DEAL_ONF_Lutte IC'!I182+'€8-xxxx(AAAA-AAAA)'!I182+'€9-xxxx(AAAA-AAAA)'!I182+'€10-xxxx(AAAA-AAAA)'!I182+'€11-xxxx(AAAA-AAAA)'!I182+'€12-xxxx(AAAA-AAAA)'!I182+'€13-xxxx(AAAA-AAAA)'!I182+'€14-xxxx(AAAA-AAAA)'!I182+'€15-xxxx(AAAA-AAAA)'!I182+'€16-xxxx(AAAA-AAAA)'!I182+'€17-xxxx(AAAA-AAAA)'!I182+'€18-xxxx(AAAA-AAAA)'!I182+'€19-xxxx(AAAA-AAAA)'!I182+'€20-xxxx(AAAA-AAAA)'!I182</f>
        <v>0</v>
      </c>
      <c r="Q182" s="215">
        <f>'EnC1_2017-22_DEAL_ONF_Animation'!J182+'EnC2_2018-22_FEDER_ONF_Conserv'!J182+'EnC3_2019-21_OFB-DEAL_ONF_Coli'!J182+'EnC4_2018-20_MTE_ONF_MIGBio'!J182+'EnC5_2020_DEAL_Titè_IPA Desira'!J182+'Sol1_2018_DEAL_ONF_Lutte IC DSD'!J182+'Sol2_2019_DEAL_ONF_Lutte IC'!J182+'€8-xxxx(AAAA-AAAA)'!J182+'€9-xxxx(AAAA-AAAA)'!J182+'€10-xxxx(AAAA-AAAA)'!J182+'€11-xxxx(AAAA-AAAA)'!J182+'€12-xxxx(AAAA-AAAA)'!J182+'€13-xxxx(AAAA-AAAA)'!J182+'€14-xxxx(AAAA-AAAA)'!J182+'€15-xxxx(AAAA-AAAA)'!J182+'€16-xxxx(AAAA-AAAA)'!J182+'€17-xxxx(AAAA-AAAA)'!J182+'€18-xxxx(AAAA-AAAA)'!J182+'€19-xxxx(AAAA-AAAA)'!J182+'€20-xxxx(AAAA-AAAA)'!J182</f>
        <v>0</v>
      </c>
      <c r="R182" s="215">
        <f>'EnC1_2017-22_DEAL_ONF_Animation'!K182+'EnC2_2018-22_FEDER_ONF_Conserv'!K182+'EnC3_2019-21_OFB-DEAL_ONF_Coli'!K182+'EnC4_2018-20_MTE_ONF_MIGBio'!K182+'EnC5_2020_DEAL_Titè_IPA Desira'!K182+'Sol1_2018_DEAL_ONF_Lutte IC DSD'!K182+'Sol2_2019_DEAL_ONF_Lutte IC'!K182+'€8-xxxx(AAAA-AAAA)'!K182+'€9-xxxx(AAAA-AAAA)'!K182+'€10-xxxx(AAAA-AAAA)'!K182+'€11-xxxx(AAAA-AAAA)'!K182+'€12-xxxx(AAAA-AAAA)'!K182+'€13-xxxx(AAAA-AAAA)'!K182+'€14-xxxx(AAAA-AAAA)'!K182+'€15-xxxx(AAAA-AAAA)'!K182+'€16-xxxx(AAAA-AAAA)'!K182+'€17-xxxx(AAAA-AAAA)'!K182+'€18-xxxx(AAAA-AAAA)'!K182+'€19-xxxx(AAAA-AAAA)'!K182+'€20-xxxx(AAAA-AAAA)'!K182</f>
        <v>0</v>
      </c>
      <c r="S182" s="215">
        <f>'EnC1_2017-22_DEAL_ONF_Animation'!L182+'EnC2_2018-22_FEDER_ONF_Conserv'!L182+'EnC3_2019-21_OFB-DEAL_ONF_Coli'!L182+'EnC4_2018-20_MTE_ONF_MIGBio'!L182+'EnC5_2020_DEAL_Titè_IPA Desira'!L182+'Sol1_2018_DEAL_ONF_Lutte IC DSD'!L182+'Sol2_2019_DEAL_ONF_Lutte IC'!L182+'€8-xxxx(AAAA-AAAA)'!L182+'€9-xxxx(AAAA-AAAA)'!L182+'€10-xxxx(AAAA-AAAA)'!L182+'€11-xxxx(AAAA-AAAA)'!L182+'€12-xxxx(AAAA-AAAA)'!L182+'€13-xxxx(AAAA-AAAA)'!L182+'€14-xxxx(AAAA-AAAA)'!L182+'€15-xxxx(AAAA-AAAA)'!L182+'€16-xxxx(AAAA-AAAA)'!L182+'€17-xxxx(AAAA-AAAA)'!L182+'€18-xxxx(AAAA-AAAA)'!L182+'€19-xxxx(AAAA-AAAA)'!L182+'€20-xxxx(AAAA-AAAA)'!L182</f>
        <v>0</v>
      </c>
      <c r="T182" s="216">
        <f>'EnC1_2017-22_DEAL_ONF_Animation'!M182+'EnC2_2018-22_FEDER_ONF_Conserv'!M182+'EnC3_2019-21_OFB-DEAL_ONF_Coli'!M182+'EnC4_2018-20_MTE_ONF_MIGBio'!M182+'EnC5_2020_DEAL_Titè_IPA Desira'!M182+'Sol1_2018_DEAL_ONF_Lutte IC DSD'!M182+'Sol2_2019_DEAL_ONF_Lutte IC'!M182+'€8-xxxx(AAAA-AAAA)'!M182+'€9-xxxx(AAAA-AAAA)'!M182+'€10-xxxx(AAAA-AAAA)'!M182+'€11-xxxx(AAAA-AAAA)'!M182+'€12-xxxx(AAAA-AAAA)'!M182+'€13-xxxx(AAAA-AAAA)'!M182+'€14-xxxx(AAAA-AAAA)'!M182+'€15-xxxx(AAAA-AAAA)'!M182+'€16-xxxx(AAAA-AAAA)'!M182+'€17-xxxx(AAAA-AAAA)'!M182+'€18-xxxx(AAAA-AAAA)'!M182+'€19-xxxx(AAAA-AAAA)'!M182+'€20-xxxx(AAAA-AAAA)'!M182</f>
        <v>0</v>
      </c>
      <c r="U182" s="206">
        <f>'EnC1_2017-22_DEAL_ONF_Animation'!N182+'EnC2_2018-22_FEDER_ONF_Conserv'!N182+'EnC3_2019-21_OFB-DEAL_ONF_Coli'!N182+'EnC4_2018-20_MTE_ONF_MIGBio'!N182+'EnC5_2020_DEAL_Titè_IPA Desira'!N182+'Sol1_2018_DEAL_ONF_Lutte IC DSD'!N182+'Sol2_2019_DEAL_ONF_Lutte IC'!N182+'€8-xxxx(AAAA-AAAA)'!N182+'€9-xxxx(AAAA-AAAA)'!N182+'€10-xxxx(AAAA-AAAA)'!N182+'€11-xxxx(AAAA-AAAA)'!N182+'€12-xxxx(AAAA-AAAA)'!N182+'€13-xxxx(AAAA-AAAA)'!N182+'€14-xxxx(AAAA-AAAA)'!N182+'€15-xxxx(AAAA-AAAA)'!N182+'€16-xxxx(AAAA-AAAA)'!N182+'€17-xxxx(AAAA-AAAA)'!N182+'€18-xxxx(AAAA-AAAA)'!N182+'€19-xxxx(AAAA-AAAA)'!N182+'€20-xxxx(AAAA-AAAA)'!N182</f>
        <v>0</v>
      </c>
      <c r="V182" s="233">
        <f>'EnC1_2017-22_DEAL_ONF_Animation'!O182+'EnC2_2018-22_FEDER_ONF_Conserv'!O182+'EnC3_2019-21_OFB-DEAL_ONF_Coli'!O182+'EnC4_2018-20_MTE_ONF_MIGBio'!O182+'EnC5_2020_DEAL_Titè_IPA Desira'!O182+'Sol1_2018_DEAL_ONF_Lutte IC DSD'!O182+'Sol2_2019_DEAL_ONF_Lutte IC'!O182+'€8-xxxx(AAAA-AAAA)'!O182+'€9-xxxx(AAAA-AAAA)'!O182+'€10-xxxx(AAAA-AAAA)'!O182+'€11-xxxx(AAAA-AAAA)'!O182+'€12-xxxx(AAAA-AAAA)'!O182+'€13-xxxx(AAAA-AAAA)'!O182+'€14-xxxx(AAAA-AAAA)'!O182+'€15-xxxx(AAAA-AAAA)'!O182+'€16-xxxx(AAAA-AAAA)'!O182+'€17-xxxx(AAAA-AAAA)'!O182+'€18-xxxx(AAAA-AAAA)'!O182+'€19-xxxx(AAAA-AAAA)'!O182+'€20-xxxx(AAAA-AAAA)'!O182</f>
        <v>0</v>
      </c>
      <c r="W182" s="215">
        <f>'EnC1_2017-22_DEAL_ONF_Animation'!P182+'EnC2_2018-22_FEDER_ONF_Conserv'!P182+'EnC3_2019-21_OFB-DEAL_ONF_Coli'!P182+'EnC4_2018-20_MTE_ONF_MIGBio'!P182+'EnC5_2020_DEAL_Titè_IPA Desira'!P182+'Sol1_2018_DEAL_ONF_Lutte IC DSD'!P182+'Sol2_2019_DEAL_ONF_Lutte IC'!P182+'€8-xxxx(AAAA-AAAA)'!P182+'€9-xxxx(AAAA-AAAA)'!P182+'€10-xxxx(AAAA-AAAA)'!P182+'€11-xxxx(AAAA-AAAA)'!P182+'€12-xxxx(AAAA-AAAA)'!P182+'€13-xxxx(AAAA-AAAA)'!P182+'€14-xxxx(AAAA-AAAA)'!P182+'€15-xxxx(AAAA-AAAA)'!P182+'€16-xxxx(AAAA-AAAA)'!P182+'€17-xxxx(AAAA-AAAA)'!P182+'€18-xxxx(AAAA-AAAA)'!P182+'€19-xxxx(AAAA-AAAA)'!P182+'€20-xxxx(AAAA-AAAA)'!P182</f>
        <v>0</v>
      </c>
      <c r="X182" s="215">
        <f>'EnC1_2017-22_DEAL_ONF_Animation'!Q182+'EnC2_2018-22_FEDER_ONF_Conserv'!Q182+'EnC3_2019-21_OFB-DEAL_ONF_Coli'!Q182+'EnC4_2018-20_MTE_ONF_MIGBio'!Q182+'EnC5_2020_DEAL_Titè_IPA Desira'!Q182+'Sol1_2018_DEAL_ONF_Lutte IC DSD'!Q182+'Sol2_2019_DEAL_ONF_Lutte IC'!Q182+'€8-xxxx(AAAA-AAAA)'!Q182+'€9-xxxx(AAAA-AAAA)'!Q182+'€10-xxxx(AAAA-AAAA)'!Q182+'€11-xxxx(AAAA-AAAA)'!Q182+'€12-xxxx(AAAA-AAAA)'!Q182+'€13-xxxx(AAAA-AAAA)'!Q182+'€14-xxxx(AAAA-AAAA)'!Q182+'€15-xxxx(AAAA-AAAA)'!Q182+'€16-xxxx(AAAA-AAAA)'!Q182+'€17-xxxx(AAAA-AAAA)'!Q182+'€18-xxxx(AAAA-AAAA)'!Q182+'€19-xxxx(AAAA-AAAA)'!Q182+'€20-xxxx(AAAA-AAAA)'!Q182</f>
        <v>0</v>
      </c>
      <c r="Y182" s="215">
        <f>'EnC1_2017-22_DEAL_ONF_Animation'!R182+'EnC2_2018-22_FEDER_ONF_Conserv'!R182+'EnC3_2019-21_OFB-DEAL_ONF_Coli'!R182+'EnC4_2018-20_MTE_ONF_MIGBio'!R182+'EnC5_2020_DEAL_Titè_IPA Desira'!R182+'Sol1_2018_DEAL_ONF_Lutte IC DSD'!R182+'Sol2_2019_DEAL_ONF_Lutte IC'!R182+'€8-xxxx(AAAA-AAAA)'!R182+'€9-xxxx(AAAA-AAAA)'!R182+'€10-xxxx(AAAA-AAAA)'!R182+'€11-xxxx(AAAA-AAAA)'!R182+'€12-xxxx(AAAA-AAAA)'!R182+'€13-xxxx(AAAA-AAAA)'!R182+'€14-xxxx(AAAA-AAAA)'!R182+'€15-xxxx(AAAA-AAAA)'!R182+'€16-xxxx(AAAA-AAAA)'!R182+'€17-xxxx(AAAA-AAAA)'!R182+'€18-xxxx(AAAA-AAAA)'!R182+'€19-xxxx(AAAA-AAAA)'!R182+'€20-xxxx(AAAA-AAAA)'!R182</f>
        <v>0</v>
      </c>
      <c r="Z182" s="217">
        <f>'EnC1_2017-22_DEAL_ONF_Animation'!S182+'EnC2_2018-22_FEDER_ONF_Conserv'!S182+'EnC3_2019-21_OFB-DEAL_ONF_Coli'!S182+'EnC4_2018-20_MTE_ONF_MIGBio'!S182+'EnC5_2020_DEAL_Titè_IPA Desira'!S182+'Sol1_2018_DEAL_ONF_Lutte IC DSD'!S182+'Sol2_2019_DEAL_ONF_Lutte IC'!S182+'€8-xxxx(AAAA-AAAA)'!S182+'€9-xxxx(AAAA-AAAA)'!S182+'€10-xxxx(AAAA-AAAA)'!S182+'€11-xxxx(AAAA-AAAA)'!S182+'€12-xxxx(AAAA-AAAA)'!S182+'€13-xxxx(AAAA-AAAA)'!S182+'€14-xxxx(AAAA-AAAA)'!S182+'€15-xxxx(AAAA-AAAA)'!S182+'€16-xxxx(AAAA-AAAA)'!S182+'€17-xxxx(AAAA-AAAA)'!S182+'€18-xxxx(AAAA-AAAA)'!S182+'€19-xxxx(AAAA-AAAA)'!S182+'€20-xxxx(AAAA-AAAA)'!S182</f>
        <v>0</v>
      </c>
      <c r="AA182" s="609">
        <f>'EnC1_2017-22_DEAL_ONF_Animation'!T182+'EnC2_2018-22_FEDER_ONF_Conserv'!T182+'EnC3_2019-21_OFB-DEAL_ONF_Coli'!T182+'EnC4_2018-20_MTE_ONF_MIGBio'!T182+'EnC5_2020_DEAL_Titè_IPA Desira'!T182+'Sol1_2018_DEAL_ONF_Lutte IC DSD'!T182+'Sol2_2019_DEAL_ONF_Lutte IC'!T182+'€8-xxxx(AAAA-AAAA)'!T182+'€9-xxxx(AAAA-AAAA)'!T182+'€10-xxxx(AAAA-AAAA)'!T182+'€11-xxxx(AAAA-AAAA)'!T182+'€12-xxxx(AAAA-AAAA)'!T182+'€13-xxxx(AAAA-AAAA)'!T182+'€14-xxxx(AAAA-AAAA)'!T182+'€15-xxxx(AAAA-AAAA)'!T182+'€16-xxxx(AAAA-AAAA)'!T182+'€17-xxxx(AAAA-AAAA)'!T182+'€18-xxxx(AAAA-AAAA)'!T182+'€19-xxxx(AAAA-AAAA)'!T182+'€20-xxxx(AAAA-AAAA)'!T182</f>
        <v>0</v>
      </c>
      <c r="AB182" s="689">
        <f>'EnC1_2017-22_DEAL_ONF_Animation'!U182+'EnC2_2018-22_FEDER_ONF_Conserv'!U182+'EnC3_2019-21_OFB-DEAL_ONF_Coli'!U182+'EnC4_2018-20_MTE_ONF_MIGBio'!U182+'EnC5_2020_DEAL_Titè_IPA Desira'!U182+'Sol1_2018_DEAL_ONF_Lutte IC DSD'!U182+'Sol2_2019_DEAL_ONF_Lutte IC'!U182+'€8-xxxx(AAAA-AAAA)'!U182+'€9-xxxx(AAAA-AAAA)'!U182+'€10-xxxx(AAAA-AAAA)'!U182+'€11-xxxx(AAAA-AAAA)'!U182+'€12-xxxx(AAAA-AAAA)'!U182+'€13-xxxx(AAAA-AAAA)'!U182+'€14-xxxx(AAAA-AAAA)'!U182+'€15-xxxx(AAAA-AAAA)'!U182+'€16-xxxx(AAAA-AAAA)'!U182+'€17-xxxx(AAAA-AAAA)'!U182+'€18-xxxx(AAAA-AAAA)'!U182+'€19-xxxx(AAAA-AAAA)'!U182+'€20-xxxx(AAAA-AAAA)'!U182</f>
        <v>0</v>
      </c>
      <c r="AC182" s="634">
        <f>'EnC1_2017-22_DEAL_ONF_Animation'!V182+'EnC2_2018-22_FEDER_ONF_Conserv'!V182+'EnC3_2019-21_OFB-DEAL_ONF_Coli'!V182+'EnC4_2018-20_MTE_ONF_MIGBio'!V182+'EnC5_2020_DEAL_Titè_IPA Desira'!V182+'Sol1_2018_DEAL_ONF_Lutte IC DSD'!V182+'Sol2_2019_DEAL_ONF_Lutte IC'!V182+'€8-xxxx(AAAA-AAAA)'!V182+'€9-xxxx(AAAA-AAAA)'!V182+'€10-xxxx(AAAA-AAAA)'!V182+'€11-xxxx(AAAA-AAAA)'!V182+'€12-xxxx(AAAA-AAAA)'!V182+'€13-xxxx(AAAA-AAAA)'!V182+'€14-xxxx(AAAA-AAAA)'!V182+'€15-xxxx(AAAA-AAAA)'!V182+'€16-xxxx(AAAA-AAAA)'!V182+'€17-xxxx(AAAA-AAAA)'!V182+'€18-xxxx(AAAA-AAAA)'!V182+'€19-xxxx(AAAA-AAAA)'!V182+'€20-xxxx(AAAA-AAAA)'!V182</f>
        <v>0</v>
      </c>
      <c r="AD182" s="634">
        <f>'EnC1_2017-22_DEAL_ONF_Animation'!W182+'EnC2_2018-22_FEDER_ONF_Conserv'!W182+'EnC3_2019-21_OFB-DEAL_ONF_Coli'!W182+'EnC4_2018-20_MTE_ONF_MIGBio'!W182+'EnC5_2020_DEAL_Titè_IPA Desira'!W182+'Sol1_2018_DEAL_ONF_Lutte IC DSD'!W182+'Sol2_2019_DEAL_ONF_Lutte IC'!W182+'€8-xxxx(AAAA-AAAA)'!W182+'€9-xxxx(AAAA-AAAA)'!W182+'€10-xxxx(AAAA-AAAA)'!W182+'€11-xxxx(AAAA-AAAA)'!W182+'€12-xxxx(AAAA-AAAA)'!W182+'€13-xxxx(AAAA-AAAA)'!W182+'€14-xxxx(AAAA-AAAA)'!W182+'€15-xxxx(AAAA-AAAA)'!W182+'€16-xxxx(AAAA-AAAA)'!W182+'€17-xxxx(AAAA-AAAA)'!W182+'€18-xxxx(AAAA-AAAA)'!W182+'€19-xxxx(AAAA-AAAA)'!W182+'€20-xxxx(AAAA-AAAA)'!W182</f>
        <v>0</v>
      </c>
      <c r="AE182" s="634">
        <f>'EnC1_2017-22_DEAL_ONF_Animation'!X182+'EnC2_2018-22_FEDER_ONF_Conserv'!X182+'EnC3_2019-21_OFB-DEAL_ONF_Coli'!X182+'EnC4_2018-20_MTE_ONF_MIGBio'!X182+'EnC5_2020_DEAL_Titè_IPA Desira'!X182+'Sol1_2018_DEAL_ONF_Lutte IC DSD'!X182+'Sol2_2019_DEAL_ONF_Lutte IC'!X182+'€8-xxxx(AAAA-AAAA)'!X182+'€9-xxxx(AAAA-AAAA)'!X182+'€10-xxxx(AAAA-AAAA)'!X182+'€11-xxxx(AAAA-AAAA)'!X182+'€12-xxxx(AAAA-AAAA)'!X182+'€13-xxxx(AAAA-AAAA)'!X182+'€14-xxxx(AAAA-AAAA)'!X182+'€15-xxxx(AAAA-AAAA)'!X182+'€16-xxxx(AAAA-AAAA)'!X182+'€17-xxxx(AAAA-AAAA)'!X182+'€18-xxxx(AAAA-AAAA)'!X182+'€19-xxxx(AAAA-AAAA)'!X182+'€20-xxxx(AAAA-AAAA)'!X182</f>
        <v>0</v>
      </c>
      <c r="AF182" s="635">
        <f>'EnC1_2017-22_DEAL_ONF_Animation'!Y182+'EnC2_2018-22_FEDER_ONF_Conserv'!Y182+'EnC3_2019-21_OFB-DEAL_ONF_Coli'!Y182+'EnC4_2018-20_MTE_ONF_MIGBio'!Y182+'EnC5_2020_DEAL_Titè_IPA Desira'!Y182+'Sol1_2018_DEAL_ONF_Lutte IC DSD'!Y182+'Sol2_2019_DEAL_ONF_Lutte IC'!Y182+'€8-xxxx(AAAA-AAAA)'!Y182+'€9-xxxx(AAAA-AAAA)'!Y182+'€10-xxxx(AAAA-AAAA)'!Y182+'€11-xxxx(AAAA-AAAA)'!Y182+'€12-xxxx(AAAA-AAAA)'!Y182+'€13-xxxx(AAAA-AAAA)'!Y182+'€14-xxxx(AAAA-AAAA)'!Y182+'€15-xxxx(AAAA-AAAA)'!Y182+'€16-xxxx(AAAA-AAAA)'!Y182+'€17-xxxx(AAAA-AAAA)'!Y182+'€18-xxxx(AAAA-AAAA)'!Y182+'€19-xxxx(AAAA-AAAA)'!Y182+'€20-xxxx(AAAA-AAAA)'!Y182</f>
        <v>0</v>
      </c>
      <c r="AG182" s="613">
        <f t="shared" si="129"/>
        <v>0</v>
      </c>
      <c r="AH182" s="689">
        <f t="shared" si="134"/>
        <v>0</v>
      </c>
      <c r="AI182" s="636">
        <f t="shared" si="135"/>
        <v>0</v>
      </c>
      <c r="AJ182" s="636">
        <f t="shared" si="136"/>
        <v>0</v>
      </c>
      <c r="AK182" s="636">
        <f t="shared" si="137"/>
        <v>0</v>
      </c>
      <c r="AL182" s="637">
        <f t="shared" si="138"/>
        <v>0</v>
      </c>
      <c r="AM182" s="615">
        <f t="shared" si="130"/>
        <v>0</v>
      </c>
      <c r="AN182" s="690">
        <f t="shared" si="139"/>
        <v>0</v>
      </c>
      <c r="AO182" s="636">
        <f t="shared" si="140"/>
        <v>0</v>
      </c>
      <c r="AP182" s="636">
        <f t="shared" si="141"/>
        <v>0</v>
      </c>
      <c r="AQ182" s="636">
        <f t="shared" si="142"/>
        <v>0</v>
      </c>
      <c r="AR182" s="638">
        <f t="shared" si="143"/>
        <v>0</v>
      </c>
      <c r="AS182" s="44"/>
      <c r="AT182" s="28"/>
      <c r="AU182" s="28"/>
    </row>
    <row r="183" spans="1:47" s="38" customFormat="1" ht="14">
      <c r="A183" s="26"/>
      <c r="B183" s="1116"/>
      <c r="C183" s="1231"/>
      <c r="D183" s="1119"/>
      <c r="E183" s="1122"/>
      <c r="F183" s="1156"/>
      <c r="G183" s="497" t="s">
        <v>108</v>
      </c>
      <c r="H183" s="161"/>
      <c r="I183" s="62"/>
      <c r="J183" s="170"/>
      <c r="K183" s="170"/>
      <c r="L183" s="170"/>
      <c r="M183" s="500"/>
      <c r="N183" s="497" t="s">
        <v>108</v>
      </c>
      <c r="O183" s="209">
        <f>'EnC1_2017-22_DEAL_ONF_Animation'!H183+'EnC2_2018-22_FEDER_ONF_Conserv'!H183+'EnC3_2019-21_OFB-DEAL_ONF_Coli'!H183+'EnC4_2018-20_MTE_ONF_MIGBio'!H183+'EnC5_2020_DEAL_Titè_IPA Desira'!H183+'Sol1_2018_DEAL_ONF_Lutte IC DSD'!H183+'Sol2_2019_DEAL_ONF_Lutte IC'!H183+'€8-xxxx(AAAA-AAAA)'!H183+'€9-xxxx(AAAA-AAAA)'!H183+'€10-xxxx(AAAA-AAAA)'!H183+'€11-xxxx(AAAA-AAAA)'!H183+'€12-xxxx(AAAA-AAAA)'!H183+'€13-xxxx(AAAA-AAAA)'!H183+'€14-xxxx(AAAA-AAAA)'!H183+'€15-xxxx(AAAA-AAAA)'!H183+'€16-xxxx(AAAA-AAAA)'!H183+'€17-xxxx(AAAA-AAAA)'!H183+'€18-xxxx(AAAA-AAAA)'!H183+'€19-xxxx(AAAA-AAAA)'!H183+'€20-xxxx(AAAA-AAAA)'!H183</f>
        <v>0</v>
      </c>
      <c r="P183" s="234">
        <f>'EnC1_2017-22_DEAL_ONF_Animation'!I183+'EnC2_2018-22_FEDER_ONF_Conserv'!I183+'EnC3_2019-21_OFB-DEAL_ONF_Coli'!I183+'EnC4_2018-20_MTE_ONF_MIGBio'!I183+'EnC5_2020_DEAL_Titè_IPA Desira'!I183+'Sol1_2018_DEAL_ONF_Lutte IC DSD'!I183+'Sol2_2019_DEAL_ONF_Lutte IC'!I183+'€8-xxxx(AAAA-AAAA)'!I183+'€9-xxxx(AAAA-AAAA)'!I183+'€10-xxxx(AAAA-AAAA)'!I183+'€11-xxxx(AAAA-AAAA)'!I183+'€12-xxxx(AAAA-AAAA)'!I183+'€13-xxxx(AAAA-AAAA)'!I183+'€14-xxxx(AAAA-AAAA)'!I183+'€15-xxxx(AAAA-AAAA)'!I183+'€16-xxxx(AAAA-AAAA)'!I183+'€17-xxxx(AAAA-AAAA)'!I183+'€18-xxxx(AAAA-AAAA)'!I183+'€19-xxxx(AAAA-AAAA)'!I183+'€20-xxxx(AAAA-AAAA)'!I183</f>
        <v>0</v>
      </c>
      <c r="Q183" s="218">
        <f>'EnC1_2017-22_DEAL_ONF_Animation'!J183+'EnC2_2018-22_FEDER_ONF_Conserv'!J183+'EnC3_2019-21_OFB-DEAL_ONF_Coli'!J183+'EnC4_2018-20_MTE_ONF_MIGBio'!J183+'EnC5_2020_DEAL_Titè_IPA Desira'!J183+'Sol1_2018_DEAL_ONF_Lutte IC DSD'!J183+'Sol2_2019_DEAL_ONF_Lutte IC'!J183+'€8-xxxx(AAAA-AAAA)'!J183+'€9-xxxx(AAAA-AAAA)'!J183+'€10-xxxx(AAAA-AAAA)'!J183+'€11-xxxx(AAAA-AAAA)'!J183+'€12-xxxx(AAAA-AAAA)'!J183+'€13-xxxx(AAAA-AAAA)'!J183+'€14-xxxx(AAAA-AAAA)'!J183+'€15-xxxx(AAAA-AAAA)'!J183+'€16-xxxx(AAAA-AAAA)'!J183+'€17-xxxx(AAAA-AAAA)'!J183+'€18-xxxx(AAAA-AAAA)'!J183+'€19-xxxx(AAAA-AAAA)'!J183+'€20-xxxx(AAAA-AAAA)'!J183</f>
        <v>0</v>
      </c>
      <c r="R183" s="218">
        <f>'EnC1_2017-22_DEAL_ONF_Animation'!K183+'EnC2_2018-22_FEDER_ONF_Conserv'!K183+'EnC3_2019-21_OFB-DEAL_ONF_Coli'!K183+'EnC4_2018-20_MTE_ONF_MIGBio'!K183+'EnC5_2020_DEAL_Titè_IPA Desira'!K183+'Sol1_2018_DEAL_ONF_Lutte IC DSD'!K183+'Sol2_2019_DEAL_ONF_Lutte IC'!K183+'€8-xxxx(AAAA-AAAA)'!K183+'€9-xxxx(AAAA-AAAA)'!K183+'€10-xxxx(AAAA-AAAA)'!K183+'€11-xxxx(AAAA-AAAA)'!K183+'€12-xxxx(AAAA-AAAA)'!K183+'€13-xxxx(AAAA-AAAA)'!K183+'€14-xxxx(AAAA-AAAA)'!K183+'€15-xxxx(AAAA-AAAA)'!K183+'€16-xxxx(AAAA-AAAA)'!K183+'€17-xxxx(AAAA-AAAA)'!K183+'€18-xxxx(AAAA-AAAA)'!K183+'€19-xxxx(AAAA-AAAA)'!K183+'€20-xxxx(AAAA-AAAA)'!K183</f>
        <v>0</v>
      </c>
      <c r="S183" s="218">
        <f>'EnC1_2017-22_DEAL_ONF_Animation'!L183+'EnC2_2018-22_FEDER_ONF_Conserv'!L183+'EnC3_2019-21_OFB-DEAL_ONF_Coli'!L183+'EnC4_2018-20_MTE_ONF_MIGBio'!L183+'EnC5_2020_DEAL_Titè_IPA Desira'!L183+'Sol1_2018_DEAL_ONF_Lutte IC DSD'!L183+'Sol2_2019_DEAL_ONF_Lutte IC'!L183+'€8-xxxx(AAAA-AAAA)'!L183+'€9-xxxx(AAAA-AAAA)'!L183+'€10-xxxx(AAAA-AAAA)'!L183+'€11-xxxx(AAAA-AAAA)'!L183+'€12-xxxx(AAAA-AAAA)'!L183+'€13-xxxx(AAAA-AAAA)'!L183+'€14-xxxx(AAAA-AAAA)'!L183+'€15-xxxx(AAAA-AAAA)'!L183+'€16-xxxx(AAAA-AAAA)'!L183+'€17-xxxx(AAAA-AAAA)'!L183+'€18-xxxx(AAAA-AAAA)'!L183+'€19-xxxx(AAAA-AAAA)'!L183+'€20-xxxx(AAAA-AAAA)'!L183</f>
        <v>0</v>
      </c>
      <c r="T183" s="219">
        <f>'EnC1_2017-22_DEAL_ONF_Animation'!M183+'EnC2_2018-22_FEDER_ONF_Conserv'!M183+'EnC3_2019-21_OFB-DEAL_ONF_Coli'!M183+'EnC4_2018-20_MTE_ONF_MIGBio'!M183+'EnC5_2020_DEAL_Titè_IPA Desira'!M183+'Sol1_2018_DEAL_ONF_Lutte IC DSD'!M183+'Sol2_2019_DEAL_ONF_Lutte IC'!M183+'€8-xxxx(AAAA-AAAA)'!M183+'€9-xxxx(AAAA-AAAA)'!M183+'€10-xxxx(AAAA-AAAA)'!M183+'€11-xxxx(AAAA-AAAA)'!M183+'€12-xxxx(AAAA-AAAA)'!M183+'€13-xxxx(AAAA-AAAA)'!M183+'€14-xxxx(AAAA-AAAA)'!M183+'€15-xxxx(AAAA-AAAA)'!M183+'€16-xxxx(AAAA-AAAA)'!M183+'€17-xxxx(AAAA-AAAA)'!M183+'€18-xxxx(AAAA-AAAA)'!M183+'€19-xxxx(AAAA-AAAA)'!M183+'€20-xxxx(AAAA-AAAA)'!M183</f>
        <v>0</v>
      </c>
      <c r="U183" s="209">
        <f>'EnC1_2017-22_DEAL_ONF_Animation'!N183+'EnC2_2018-22_FEDER_ONF_Conserv'!N183+'EnC3_2019-21_OFB-DEAL_ONF_Coli'!N183+'EnC4_2018-20_MTE_ONF_MIGBio'!N183+'EnC5_2020_DEAL_Titè_IPA Desira'!N183+'Sol1_2018_DEAL_ONF_Lutte IC DSD'!N183+'Sol2_2019_DEAL_ONF_Lutte IC'!N183+'€8-xxxx(AAAA-AAAA)'!N183+'€9-xxxx(AAAA-AAAA)'!N183+'€10-xxxx(AAAA-AAAA)'!N183+'€11-xxxx(AAAA-AAAA)'!N183+'€12-xxxx(AAAA-AAAA)'!N183+'€13-xxxx(AAAA-AAAA)'!N183+'€14-xxxx(AAAA-AAAA)'!N183+'€15-xxxx(AAAA-AAAA)'!N183+'€16-xxxx(AAAA-AAAA)'!N183+'€17-xxxx(AAAA-AAAA)'!N183+'€18-xxxx(AAAA-AAAA)'!N183+'€19-xxxx(AAAA-AAAA)'!N183+'€20-xxxx(AAAA-AAAA)'!N183</f>
        <v>0</v>
      </c>
      <c r="V183" s="234">
        <f>'EnC1_2017-22_DEAL_ONF_Animation'!O183+'EnC2_2018-22_FEDER_ONF_Conserv'!O183+'EnC3_2019-21_OFB-DEAL_ONF_Coli'!O183+'EnC4_2018-20_MTE_ONF_MIGBio'!O183+'EnC5_2020_DEAL_Titè_IPA Desira'!O183+'Sol1_2018_DEAL_ONF_Lutte IC DSD'!O183+'Sol2_2019_DEAL_ONF_Lutte IC'!O183+'€8-xxxx(AAAA-AAAA)'!O183+'€9-xxxx(AAAA-AAAA)'!O183+'€10-xxxx(AAAA-AAAA)'!O183+'€11-xxxx(AAAA-AAAA)'!O183+'€12-xxxx(AAAA-AAAA)'!O183+'€13-xxxx(AAAA-AAAA)'!O183+'€14-xxxx(AAAA-AAAA)'!O183+'€15-xxxx(AAAA-AAAA)'!O183+'€16-xxxx(AAAA-AAAA)'!O183+'€17-xxxx(AAAA-AAAA)'!O183+'€18-xxxx(AAAA-AAAA)'!O183+'€19-xxxx(AAAA-AAAA)'!O183+'€20-xxxx(AAAA-AAAA)'!O183</f>
        <v>0</v>
      </c>
      <c r="W183" s="218">
        <f>'EnC1_2017-22_DEAL_ONF_Animation'!P183+'EnC2_2018-22_FEDER_ONF_Conserv'!P183+'EnC3_2019-21_OFB-DEAL_ONF_Coli'!P183+'EnC4_2018-20_MTE_ONF_MIGBio'!P183+'EnC5_2020_DEAL_Titè_IPA Desira'!P183+'Sol1_2018_DEAL_ONF_Lutte IC DSD'!P183+'Sol2_2019_DEAL_ONF_Lutte IC'!P183+'€8-xxxx(AAAA-AAAA)'!P183+'€9-xxxx(AAAA-AAAA)'!P183+'€10-xxxx(AAAA-AAAA)'!P183+'€11-xxxx(AAAA-AAAA)'!P183+'€12-xxxx(AAAA-AAAA)'!P183+'€13-xxxx(AAAA-AAAA)'!P183+'€14-xxxx(AAAA-AAAA)'!P183+'€15-xxxx(AAAA-AAAA)'!P183+'€16-xxxx(AAAA-AAAA)'!P183+'€17-xxxx(AAAA-AAAA)'!P183+'€18-xxxx(AAAA-AAAA)'!P183+'€19-xxxx(AAAA-AAAA)'!P183+'€20-xxxx(AAAA-AAAA)'!P183</f>
        <v>0</v>
      </c>
      <c r="X183" s="218">
        <f>'EnC1_2017-22_DEAL_ONF_Animation'!Q183+'EnC2_2018-22_FEDER_ONF_Conserv'!Q183+'EnC3_2019-21_OFB-DEAL_ONF_Coli'!Q183+'EnC4_2018-20_MTE_ONF_MIGBio'!Q183+'EnC5_2020_DEAL_Titè_IPA Desira'!Q183+'Sol1_2018_DEAL_ONF_Lutte IC DSD'!Q183+'Sol2_2019_DEAL_ONF_Lutte IC'!Q183+'€8-xxxx(AAAA-AAAA)'!Q183+'€9-xxxx(AAAA-AAAA)'!Q183+'€10-xxxx(AAAA-AAAA)'!Q183+'€11-xxxx(AAAA-AAAA)'!Q183+'€12-xxxx(AAAA-AAAA)'!Q183+'€13-xxxx(AAAA-AAAA)'!Q183+'€14-xxxx(AAAA-AAAA)'!Q183+'€15-xxxx(AAAA-AAAA)'!Q183+'€16-xxxx(AAAA-AAAA)'!Q183+'€17-xxxx(AAAA-AAAA)'!Q183+'€18-xxxx(AAAA-AAAA)'!Q183+'€19-xxxx(AAAA-AAAA)'!Q183+'€20-xxxx(AAAA-AAAA)'!Q183</f>
        <v>0</v>
      </c>
      <c r="Y183" s="218">
        <f>'EnC1_2017-22_DEAL_ONF_Animation'!R183+'EnC2_2018-22_FEDER_ONF_Conserv'!R183+'EnC3_2019-21_OFB-DEAL_ONF_Coli'!R183+'EnC4_2018-20_MTE_ONF_MIGBio'!R183+'EnC5_2020_DEAL_Titè_IPA Desira'!R183+'Sol1_2018_DEAL_ONF_Lutte IC DSD'!R183+'Sol2_2019_DEAL_ONF_Lutte IC'!R183+'€8-xxxx(AAAA-AAAA)'!R183+'€9-xxxx(AAAA-AAAA)'!R183+'€10-xxxx(AAAA-AAAA)'!R183+'€11-xxxx(AAAA-AAAA)'!R183+'€12-xxxx(AAAA-AAAA)'!R183+'€13-xxxx(AAAA-AAAA)'!R183+'€14-xxxx(AAAA-AAAA)'!R183+'€15-xxxx(AAAA-AAAA)'!R183+'€16-xxxx(AAAA-AAAA)'!R183+'€17-xxxx(AAAA-AAAA)'!R183+'€18-xxxx(AAAA-AAAA)'!R183+'€19-xxxx(AAAA-AAAA)'!R183+'€20-xxxx(AAAA-AAAA)'!R183</f>
        <v>0</v>
      </c>
      <c r="Z183" s="220">
        <f>'EnC1_2017-22_DEAL_ONF_Animation'!S183+'EnC2_2018-22_FEDER_ONF_Conserv'!S183+'EnC3_2019-21_OFB-DEAL_ONF_Coli'!S183+'EnC4_2018-20_MTE_ONF_MIGBio'!S183+'EnC5_2020_DEAL_Titè_IPA Desira'!S183+'Sol1_2018_DEAL_ONF_Lutte IC DSD'!S183+'Sol2_2019_DEAL_ONF_Lutte IC'!S183+'€8-xxxx(AAAA-AAAA)'!S183+'€9-xxxx(AAAA-AAAA)'!S183+'€10-xxxx(AAAA-AAAA)'!S183+'€11-xxxx(AAAA-AAAA)'!S183+'€12-xxxx(AAAA-AAAA)'!S183+'€13-xxxx(AAAA-AAAA)'!S183+'€14-xxxx(AAAA-AAAA)'!S183+'€15-xxxx(AAAA-AAAA)'!S183+'€16-xxxx(AAAA-AAAA)'!S183+'€17-xxxx(AAAA-AAAA)'!S183+'€18-xxxx(AAAA-AAAA)'!S183+'€19-xxxx(AAAA-AAAA)'!S183+'€20-xxxx(AAAA-AAAA)'!S183</f>
        <v>0</v>
      </c>
      <c r="AA183" s="617">
        <f>'EnC1_2017-22_DEAL_ONF_Animation'!T183+'EnC2_2018-22_FEDER_ONF_Conserv'!T183+'EnC3_2019-21_OFB-DEAL_ONF_Coli'!T183+'EnC4_2018-20_MTE_ONF_MIGBio'!T183+'EnC5_2020_DEAL_Titè_IPA Desira'!T183+'Sol1_2018_DEAL_ONF_Lutte IC DSD'!T183+'Sol2_2019_DEAL_ONF_Lutte IC'!T183+'€8-xxxx(AAAA-AAAA)'!T183+'€9-xxxx(AAAA-AAAA)'!T183+'€10-xxxx(AAAA-AAAA)'!T183+'€11-xxxx(AAAA-AAAA)'!T183+'€12-xxxx(AAAA-AAAA)'!T183+'€13-xxxx(AAAA-AAAA)'!T183+'€14-xxxx(AAAA-AAAA)'!T183+'€15-xxxx(AAAA-AAAA)'!T183+'€16-xxxx(AAAA-AAAA)'!T183+'€17-xxxx(AAAA-AAAA)'!T183+'€18-xxxx(AAAA-AAAA)'!T183+'€19-xxxx(AAAA-AAAA)'!T183+'€20-xxxx(AAAA-AAAA)'!T183</f>
        <v>0</v>
      </c>
      <c r="AB183" s="691">
        <f>'EnC1_2017-22_DEAL_ONF_Animation'!U183+'EnC2_2018-22_FEDER_ONF_Conserv'!U183+'EnC3_2019-21_OFB-DEAL_ONF_Coli'!U183+'EnC4_2018-20_MTE_ONF_MIGBio'!U183+'EnC5_2020_DEAL_Titè_IPA Desira'!U183+'Sol1_2018_DEAL_ONF_Lutte IC DSD'!U183+'Sol2_2019_DEAL_ONF_Lutte IC'!U183+'€8-xxxx(AAAA-AAAA)'!U183+'€9-xxxx(AAAA-AAAA)'!U183+'€10-xxxx(AAAA-AAAA)'!U183+'€11-xxxx(AAAA-AAAA)'!U183+'€12-xxxx(AAAA-AAAA)'!U183+'€13-xxxx(AAAA-AAAA)'!U183+'€14-xxxx(AAAA-AAAA)'!U183+'€15-xxxx(AAAA-AAAA)'!U183+'€16-xxxx(AAAA-AAAA)'!U183+'€17-xxxx(AAAA-AAAA)'!U183+'€18-xxxx(AAAA-AAAA)'!U183+'€19-xxxx(AAAA-AAAA)'!U183+'€20-xxxx(AAAA-AAAA)'!U183</f>
        <v>0</v>
      </c>
      <c r="AC183" s="639">
        <f>'EnC1_2017-22_DEAL_ONF_Animation'!V183+'EnC2_2018-22_FEDER_ONF_Conserv'!V183+'EnC3_2019-21_OFB-DEAL_ONF_Coli'!V183+'EnC4_2018-20_MTE_ONF_MIGBio'!V183+'EnC5_2020_DEAL_Titè_IPA Desira'!V183+'Sol1_2018_DEAL_ONF_Lutte IC DSD'!V183+'Sol2_2019_DEAL_ONF_Lutte IC'!V183+'€8-xxxx(AAAA-AAAA)'!V183+'€9-xxxx(AAAA-AAAA)'!V183+'€10-xxxx(AAAA-AAAA)'!V183+'€11-xxxx(AAAA-AAAA)'!V183+'€12-xxxx(AAAA-AAAA)'!V183+'€13-xxxx(AAAA-AAAA)'!V183+'€14-xxxx(AAAA-AAAA)'!V183+'€15-xxxx(AAAA-AAAA)'!V183+'€16-xxxx(AAAA-AAAA)'!V183+'€17-xxxx(AAAA-AAAA)'!V183+'€18-xxxx(AAAA-AAAA)'!V183+'€19-xxxx(AAAA-AAAA)'!V183+'€20-xxxx(AAAA-AAAA)'!V183</f>
        <v>0</v>
      </c>
      <c r="AD183" s="639">
        <f>'EnC1_2017-22_DEAL_ONF_Animation'!W183+'EnC2_2018-22_FEDER_ONF_Conserv'!W183+'EnC3_2019-21_OFB-DEAL_ONF_Coli'!W183+'EnC4_2018-20_MTE_ONF_MIGBio'!W183+'EnC5_2020_DEAL_Titè_IPA Desira'!W183+'Sol1_2018_DEAL_ONF_Lutte IC DSD'!W183+'Sol2_2019_DEAL_ONF_Lutte IC'!W183+'€8-xxxx(AAAA-AAAA)'!W183+'€9-xxxx(AAAA-AAAA)'!W183+'€10-xxxx(AAAA-AAAA)'!W183+'€11-xxxx(AAAA-AAAA)'!W183+'€12-xxxx(AAAA-AAAA)'!W183+'€13-xxxx(AAAA-AAAA)'!W183+'€14-xxxx(AAAA-AAAA)'!W183+'€15-xxxx(AAAA-AAAA)'!W183+'€16-xxxx(AAAA-AAAA)'!W183+'€17-xxxx(AAAA-AAAA)'!W183+'€18-xxxx(AAAA-AAAA)'!W183+'€19-xxxx(AAAA-AAAA)'!W183+'€20-xxxx(AAAA-AAAA)'!W183</f>
        <v>0</v>
      </c>
      <c r="AE183" s="639">
        <f>'EnC1_2017-22_DEAL_ONF_Animation'!X183+'EnC2_2018-22_FEDER_ONF_Conserv'!X183+'EnC3_2019-21_OFB-DEAL_ONF_Coli'!X183+'EnC4_2018-20_MTE_ONF_MIGBio'!X183+'EnC5_2020_DEAL_Titè_IPA Desira'!X183+'Sol1_2018_DEAL_ONF_Lutte IC DSD'!X183+'Sol2_2019_DEAL_ONF_Lutte IC'!X183+'€8-xxxx(AAAA-AAAA)'!X183+'€9-xxxx(AAAA-AAAA)'!X183+'€10-xxxx(AAAA-AAAA)'!X183+'€11-xxxx(AAAA-AAAA)'!X183+'€12-xxxx(AAAA-AAAA)'!X183+'€13-xxxx(AAAA-AAAA)'!X183+'€14-xxxx(AAAA-AAAA)'!X183+'€15-xxxx(AAAA-AAAA)'!X183+'€16-xxxx(AAAA-AAAA)'!X183+'€17-xxxx(AAAA-AAAA)'!X183+'€18-xxxx(AAAA-AAAA)'!X183+'€19-xxxx(AAAA-AAAA)'!X183+'€20-xxxx(AAAA-AAAA)'!X183</f>
        <v>0</v>
      </c>
      <c r="AF183" s="640">
        <f>'EnC1_2017-22_DEAL_ONF_Animation'!Y183+'EnC2_2018-22_FEDER_ONF_Conserv'!Y183+'EnC3_2019-21_OFB-DEAL_ONF_Coli'!Y183+'EnC4_2018-20_MTE_ONF_MIGBio'!Y183+'EnC5_2020_DEAL_Titè_IPA Desira'!Y183+'Sol1_2018_DEAL_ONF_Lutte IC DSD'!Y183+'Sol2_2019_DEAL_ONF_Lutte IC'!Y183+'€8-xxxx(AAAA-AAAA)'!Y183+'€9-xxxx(AAAA-AAAA)'!Y183+'€10-xxxx(AAAA-AAAA)'!Y183+'€11-xxxx(AAAA-AAAA)'!Y183+'€12-xxxx(AAAA-AAAA)'!Y183+'€13-xxxx(AAAA-AAAA)'!Y183+'€14-xxxx(AAAA-AAAA)'!Y183+'€15-xxxx(AAAA-AAAA)'!Y183+'€16-xxxx(AAAA-AAAA)'!Y183+'€17-xxxx(AAAA-AAAA)'!Y183+'€18-xxxx(AAAA-AAAA)'!Y183+'€19-xxxx(AAAA-AAAA)'!Y183+'€20-xxxx(AAAA-AAAA)'!Y183</f>
        <v>0</v>
      </c>
      <c r="AG183" s="621">
        <f t="shared" si="129"/>
        <v>0</v>
      </c>
      <c r="AH183" s="691">
        <f t="shared" si="134"/>
        <v>0</v>
      </c>
      <c r="AI183" s="641">
        <f t="shared" si="135"/>
        <v>0</v>
      </c>
      <c r="AJ183" s="641">
        <f t="shared" si="136"/>
        <v>0</v>
      </c>
      <c r="AK183" s="641">
        <f t="shared" si="137"/>
        <v>0</v>
      </c>
      <c r="AL183" s="642">
        <f t="shared" si="138"/>
        <v>0</v>
      </c>
      <c r="AM183" s="623">
        <f t="shared" si="130"/>
        <v>0</v>
      </c>
      <c r="AN183" s="692">
        <f t="shared" si="139"/>
        <v>0</v>
      </c>
      <c r="AO183" s="641">
        <f t="shared" si="140"/>
        <v>0</v>
      </c>
      <c r="AP183" s="641">
        <f t="shared" si="141"/>
        <v>0</v>
      </c>
      <c r="AQ183" s="641">
        <f t="shared" si="142"/>
        <v>0</v>
      </c>
      <c r="AR183" s="643">
        <f t="shared" si="143"/>
        <v>0</v>
      </c>
      <c r="AS183" s="44"/>
      <c r="AT183" s="28"/>
      <c r="AU183" s="28"/>
    </row>
    <row r="184" spans="1:47" s="38" customFormat="1" ht="14">
      <c r="A184" s="26"/>
      <c r="B184" s="1116"/>
      <c r="C184" s="1232"/>
      <c r="D184" s="1119"/>
      <c r="E184" s="1122"/>
      <c r="F184" s="1156"/>
      <c r="G184" s="502" t="s">
        <v>109</v>
      </c>
      <c r="H184" s="175"/>
      <c r="I184" s="62"/>
      <c r="J184" s="171"/>
      <c r="K184" s="171"/>
      <c r="L184" s="171"/>
      <c r="M184" s="501"/>
      <c r="N184" s="502" t="s">
        <v>109</v>
      </c>
      <c r="O184" s="236">
        <f>'EnC1_2017-22_DEAL_ONF_Animation'!H184+'EnC2_2018-22_FEDER_ONF_Conserv'!H184+'EnC3_2019-21_OFB-DEAL_ONF_Coli'!H184+'EnC4_2018-20_MTE_ONF_MIGBio'!H184+'EnC5_2020_DEAL_Titè_IPA Desira'!H184+'Sol1_2018_DEAL_ONF_Lutte IC DSD'!H184+'Sol2_2019_DEAL_ONF_Lutte IC'!H184+'€8-xxxx(AAAA-AAAA)'!H184+'€9-xxxx(AAAA-AAAA)'!H184+'€10-xxxx(AAAA-AAAA)'!H184+'€11-xxxx(AAAA-AAAA)'!H184+'€12-xxxx(AAAA-AAAA)'!H184+'€13-xxxx(AAAA-AAAA)'!H184+'€14-xxxx(AAAA-AAAA)'!H184+'€15-xxxx(AAAA-AAAA)'!H184+'€16-xxxx(AAAA-AAAA)'!H184+'€17-xxxx(AAAA-AAAA)'!H184+'€18-xxxx(AAAA-AAAA)'!H184+'€19-xxxx(AAAA-AAAA)'!H184+'€20-xxxx(AAAA-AAAA)'!H184</f>
        <v>0</v>
      </c>
      <c r="P184" s="234">
        <f>'EnC1_2017-22_DEAL_ONF_Animation'!I184+'EnC2_2018-22_FEDER_ONF_Conserv'!I184+'EnC3_2019-21_OFB-DEAL_ONF_Coli'!I184+'EnC4_2018-20_MTE_ONF_MIGBio'!I184+'EnC5_2020_DEAL_Titè_IPA Desira'!I184+'Sol1_2018_DEAL_ONF_Lutte IC DSD'!I184+'Sol2_2019_DEAL_ONF_Lutte IC'!I184+'€8-xxxx(AAAA-AAAA)'!I184+'€9-xxxx(AAAA-AAAA)'!I184+'€10-xxxx(AAAA-AAAA)'!I184+'€11-xxxx(AAAA-AAAA)'!I184+'€12-xxxx(AAAA-AAAA)'!I184+'€13-xxxx(AAAA-AAAA)'!I184+'€14-xxxx(AAAA-AAAA)'!I184+'€15-xxxx(AAAA-AAAA)'!I184+'€16-xxxx(AAAA-AAAA)'!I184+'€17-xxxx(AAAA-AAAA)'!I184+'€18-xxxx(AAAA-AAAA)'!I184+'€19-xxxx(AAAA-AAAA)'!I184+'€20-xxxx(AAAA-AAAA)'!I184</f>
        <v>0</v>
      </c>
      <c r="Q184" s="237">
        <f>'EnC1_2017-22_DEAL_ONF_Animation'!J184+'EnC2_2018-22_FEDER_ONF_Conserv'!J184+'EnC3_2019-21_OFB-DEAL_ONF_Coli'!J184+'EnC4_2018-20_MTE_ONF_MIGBio'!J184+'EnC5_2020_DEAL_Titè_IPA Desira'!J184+'Sol1_2018_DEAL_ONF_Lutte IC DSD'!J184+'Sol2_2019_DEAL_ONF_Lutte IC'!J184+'€8-xxxx(AAAA-AAAA)'!J184+'€9-xxxx(AAAA-AAAA)'!J184+'€10-xxxx(AAAA-AAAA)'!J184+'€11-xxxx(AAAA-AAAA)'!J184+'€12-xxxx(AAAA-AAAA)'!J184+'€13-xxxx(AAAA-AAAA)'!J184+'€14-xxxx(AAAA-AAAA)'!J184+'€15-xxxx(AAAA-AAAA)'!J184+'€16-xxxx(AAAA-AAAA)'!J184+'€17-xxxx(AAAA-AAAA)'!J184+'€18-xxxx(AAAA-AAAA)'!J184+'€19-xxxx(AAAA-AAAA)'!J184+'€20-xxxx(AAAA-AAAA)'!J184</f>
        <v>0</v>
      </c>
      <c r="R184" s="237">
        <f>'EnC1_2017-22_DEAL_ONF_Animation'!K184+'EnC2_2018-22_FEDER_ONF_Conserv'!K184+'EnC3_2019-21_OFB-DEAL_ONF_Coli'!K184+'EnC4_2018-20_MTE_ONF_MIGBio'!K184+'EnC5_2020_DEAL_Titè_IPA Desira'!K184+'Sol1_2018_DEAL_ONF_Lutte IC DSD'!K184+'Sol2_2019_DEAL_ONF_Lutte IC'!K184+'€8-xxxx(AAAA-AAAA)'!K184+'€9-xxxx(AAAA-AAAA)'!K184+'€10-xxxx(AAAA-AAAA)'!K184+'€11-xxxx(AAAA-AAAA)'!K184+'€12-xxxx(AAAA-AAAA)'!K184+'€13-xxxx(AAAA-AAAA)'!K184+'€14-xxxx(AAAA-AAAA)'!K184+'€15-xxxx(AAAA-AAAA)'!K184+'€16-xxxx(AAAA-AAAA)'!K184+'€17-xxxx(AAAA-AAAA)'!K184+'€18-xxxx(AAAA-AAAA)'!K184+'€19-xxxx(AAAA-AAAA)'!K184+'€20-xxxx(AAAA-AAAA)'!K184</f>
        <v>0</v>
      </c>
      <c r="S184" s="237">
        <f>'EnC1_2017-22_DEAL_ONF_Animation'!L184+'EnC2_2018-22_FEDER_ONF_Conserv'!L184+'EnC3_2019-21_OFB-DEAL_ONF_Coli'!L184+'EnC4_2018-20_MTE_ONF_MIGBio'!L184+'EnC5_2020_DEAL_Titè_IPA Desira'!L184+'Sol1_2018_DEAL_ONF_Lutte IC DSD'!L184+'Sol2_2019_DEAL_ONF_Lutte IC'!L184+'€8-xxxx(AAAA-AAAA)'!L184+'€9-xxxx(AAAA-AAAA)'!L184+'€10-xxxx(AAAA-AAAA)'!L184+'€11-xxxx(AAAA-AAAA)'!L184+'€12-xxxx(AAAA-AAAA)'!L184+'€13-xxxx(AAAA-AAAA)'!L184+'€14-xxxx(AAAA-AAAA)'!L184+'€15-xxxx(AAAA-AAAA)'!L184+'€16-xxxx(AAAA-AAAA)'!L184+'€17-xxxx(AAAA-AAAA)'!L184+'€18-xxxx(AAAA-AAAA)'!L184+'€19-xxxx(AAAA-AAAA)'!L184+'€20-xxxx(AAAA-AAAA)'!L184</f>
        <v>0</v>
      </c>
      <c r="T184" s="238">
        <f>'EnC1_2017-22_DEAL_ONF_Animation'!M184+'EnC2_2018-22_FEDER_ONF_Conserv'!M184+'EnC3_2019-21_OFB-DEAL_ONF_Coli'!M184+'EnC4_2018-20_MTE_ONF_MIGBio'!M184+'EnC5_2020_DEAL_Titè_IPA Desira'!M184+'Sol1_2018_DEAL_ONF_Lutte IC DSD'!M184+'Sol2_2019_DEAL_ONF_Lutte IC'!M184+'€8-xxxx(AAAA-AAAA)'!M184+'€9-xxxx(AAAA-AAAA)'!M184+'€10-xxxx(AAAA-AAAA)'!M184+'€11-xxxx(AAAA-AAAA)'!M184+'€12-xxxx(AAAA-AAAA)'!M184+'€13-xxxx(AAAA-AAAA)'!M184+'€14-xxxx(AAAA-AAAA)'!M184+'€15-xxxx(AAAA-AAAA)'!M184+'€16-xxxx(AAAA-AAAA)'!M184+'€17-xxxx(AAAA-AAAA)'!M184+'€18-xxxx(AAAA-AAAA)'!M184+'€19-xxxx(AAAA-AAAA)'!M184+'€20-xxxx(AAAA-AAAA)'!M184</f>
        <v>0</v>
      </c>
      <c r="U184" s="236">
        <f>'EnC1_2017-22_DEAL_ONF_Animation'!N184+'EnC2_2018-22_FEDER_ONF_Conserv'!N184+'EnC3_2019-21_OFB-DEAL_ONF_Coli'!N184+'EnC4_2018-20_MTE_ONF_MIGBio'!N184+'EnC5_2020_DEAL_Titè_IPA Desira'!N184+'Sol1_2018_DEAL_ONF_Lutte IC DSD'!N184+'Sol2_2019_DEAL_ONF_Lutte IC'!N184+'€8-xxxx(AAAA-AAAA)'!N184+'€9-xxxx(AAAA-AAAA)'!N184+'€10-xxxx(AAAA-AAAA)'!N184+'€11-xxxx(AAAA-AAAA)'!N184+'€12-xxxx(AAAA-AAAA)'!N184+'€13-xxxx(AAAA-AAAA)'!N184+'€14-xxxx(AAAA-AAAA)'!N184+'€15-xxxx(AAAA-AAAA)'!N184+'€16-xxxx(AAAA-AAAA)'!N184+'€17-xxxx(AAAA-AAAA)'!N184+'€18-xxxx(AAAA-AAAA)'!N184+'€19-xxxx(AAAA-AAAA)'!N184+'€20-xxxx(AAAA-AAAA)'!N184</f>
        <v>0</v>
      </c>
      <c r="V184" s="234">
        <f>'EnC1_2017-22_DEAL_ONF_Animation'!O184+'EnC2_2018-22_FEDER_ONF_Conserv'!O184+'EnC3_2019-21_OFB-DEAL_ONF_Coli'!O184+'EnC4_2018-20_MTE_ONF_MIGBio'!O184+'EnC5_2020_DEAL_Titè_IPA Desira'!O184+'Sol1_2018_DEAL_ONF_Lutte IC DSD'!O184+'Sol2_2019_DEAL_ONF_Lutte IC'!O184+'€8-xxxx(AAAA-AAAA)'!O184+'€9-xxxx(AAAA-AAAA)'!O184+'€10-xxxx(AAAA-AAAA)'!O184+'€11-xxxx(AAAA-AAAA)'!O184+'€12-xxxx(AAAA-AAAA)'!O184+'€13-xxxx(AAAA-AAAA)'!O184+'€14-xxxx(AAAA-AAAA)'!O184+'€15-xxxx(AAAA-AAAA)'!O184+'€16-xxxx(AAAA-AAAA)'!O184+'€17-xxxx(AAAA-AAAA)'!O184+'€18-xxxx(AAAA-AAAA)'!O184+'€19-xxxx(AAAA-AAAA)'!O184+'€20-xxxx(AAAA-AAAA)'!O184</f>
        <v>0</v>
      </c>
      <c r="W184" s="237">
        <f>'EnC1_2017-22_DEAL_ONF_Animation'!P184+'EnC2_2018-22_FEDER_ONF_Conserv'!P184+'EnC3_2019-21_OFB-DEAL_ONF_Coli'!P184+'EnC4_2018-20_MTE_ONF_MIGBio'!P184+'EnC5_2020_DEAL_Titè_IPA Desira'!P184+'Sol1_2018_DEAL_ONF_Lutte IC DSD'!P184+'Sol2_2019_DEAL_ONF_Lutte IC'!P184+'€8-xxxx(AAAA-AAAA)'!P184+'€9-xxxx(AAAA-AAAA)'!P184+'€10-xxxx(AAAA-AAAA)'!P184+'€11-xxxx(AAAA-AAAA)'!P184+'€12-xxxx(AAAA-AAAA)'!P184+'€13-xxxx(AAAA-AAAA)'!P184+'€14-xxxx(AAAA-AAAA)'!P184+'€15-xxxx(AAAA-AAAA)'!P184+'€16-xxxx(AAAA-AAAA)'!P184+'€17-xxxx(AAAA-AAAA)'!P184+'€18-xxxx(AAAA-AAAA)'!P184+'€19-xxxx(AAAA-AAAA)'!P184+'€20-xxxx(AAAA-AAAA)'!P184</f>
        <v>0</v>
      </c>
      <c r="X184" s="237">
        <f>'EnC1_2017-22_DEAL_ONF_Animation'!Q184+'EnC2_2018-22_FEDER_ONF_Conserv'!Q184+'EnC3_2019-21_OFB-DEAL_ONF_Coli'!Q184+'EnC4_2018-20_MTE_ONF_MIGBio'!Q184+'EnC5_2020_DEAL_Titè_IPA Desira'!Q184+'Sol1_2018_DEAL_ONF_Lutte IC DSD'!Q184+'Sol2_2019_DEAL_ONF_Lutte IC'!Q184+'€8-xxxx(AAAA-AAAA)'!Q184+'€9-xxxx(AAAA-AAAA)'!Q184+'€10-xxxx(AAAA-AAAA)'!Q184+'€11-xxxx(AAAA-AAAA)'!Q184+'€12-xxxx(AAAA-AAAA)'!Q184+'€13-xxxx(AAAA-AAAA)'!Q184+'€14-xxxx(AAAA-AAAA)'!Q184+'€15-xxxx(AAAA-AAAA)'!Q184+'€16-xxxx(AAAA-AAAA)'!Q184+'€17-xxxx(AAAA-AAAA)'!Q184+'€18-xxxx(AAAA-AAAA)'!Q184+'€19-xxxx(AAAA-AAAA)'!Q184+'€20-xxxx(AAAA-AAAA)'!Q184</f>
        <v>0</v>
      </c>
      <c r="Y184" s="237">
        <f>'EnC1_2017-22_DEAL_ONF_Animation'!R184+'EnC2_2018-22_FEDER_ONF_Conserv'!R184+'EnC3_2019-21_OFB-DEAL_ONF_Coli'!R184+'EnC4_2018-20_MTE_ONF_MIGBio'!R184+'EnC5_2020_DEAL_Titè_IPA Desira'!R184+'Sol1_2018_DEAL_ONF_Lutte IC DSD'!R184+'Sol2_2019_DEAL_ONF_Lutte IC'!R184+'€8-xxxx(AAAA-AAAA)'!R184+'€9-xxxx(AAAA-AAAA)'!R184+'€10-xxxx(AAAA-AAAA)'!R184+'€11-xxxx(AAAA-AAAA)'!R184+'€12-xxxx(AAAA-AAAA)'!R184+'€13-xxxx(AAAA-AAAA)'!R184+'€14-xxxx(AAAA-AAAA)'!R184+'€15-xxxx(AAAA-AAAA)'!R184+'€16-xxxx(AAAA-AAAA)'!R184+'€17-xxxx(AAAA-AAAA)'!R184+'€18-xxxx(AAAA-AAAA)'!R184+'€19-xxxx(AAAA-AAAA)'!R184+'€20-xxxx(AAAA-AAAA)'!R184</f>
        <v>0</v>
      </c>
      <c r="Z184" s="239">
        <f>'EnC1_2017-22_DEAL_ONF_Animation'!S184+'EnC2_2018-22_FEDER_ONF_Conserv'!S184+'EnC3_2019-21_OFB-DEAL_ONF_Coli'!S184+'EnC4_2018-20_MTE_ONF_MIGBio'!S184+'EnC5_2020_DEAL_Titè_IPA Desira'!S184+'Sol1_2018_DEAL_ONF_Lutte IC DSD'!S184+'Sol2_2019_DEAL_ONF_Lutte IC'!S184+'€8-xxxx(AAAA-AAAA)'!S184+'€9-xxxx(AAAA-AAAA)'!S184+'€10-xxxx(AAAA-AAAA)'!S184+'€11-xxxx(AAAA-AAAA)'!S184+'€12-xxxx(AAAA-AAAA)'!S184+'€13-xxxx(AAAA-AAAA)'!S184+'€14-xxxx(AAAA-AAAA)'!S184+'€15-xxxx(AAAA-AAAA)'!S184+'€16-xxxx(AAAA-AAAA)'!S184+'€17-xxxx(AAAA-AAAA)'!S184+'€18-xxxx(AAAA-AAAA)'!S184+'€19-xxxx(AAAA-AAAA)'!S184+'€20-xxxx(AAAA-AAAA)'!S184</f>
        <v>0</v>
      </c>
      <c r="AA184" s="693">
        <f>'EnC1_2017-22_DEAL_ONF_Animation'!T184+'EnC2_2018-22_FEDER_ONF_Conserv'!T184+'EnC3_2019-21_OFB-DEAL_ONF_Coli'!T184+'EnC4_2018-20_MTE_ONF_MIGBio'!T184+'EnC5_2020_DEAL_Titè_IPA Desira'!T184+'Sol1_2018_DEAL_ONF_Lutte IC DSD'!T184+'Sol2_2019_DEAL_ONF_Lutte IC'!T184+'€8-xxxx(AAAA-AAAA)'!T184+'€9-xxxx(AAAA-AAAA)'!T184+'€10-xxxx(AAAA-AAAA)'!T184+'€11-xxxx(AAAA-AAAA)'!T184+'€12-xxxx(AAAA-AAAA)'!T184+'€13-xxxx(AAAA-AAAA)'!T184+'€14-xxxx(AAAA-AAAA)'!T184+'€15-xxxx(AAAA-AAAA)'!T184+'€16-xxxx(AAAA-AAAA)'!T184+'€17-xxxx(AAAA-AAAA)'!T184+'€18-xxxx(AAAA-AAAA)'!T184+'€19-xxxx(AAAA-AAAA)'!T184+'€20-xxxx(AAAA-AAAA)'!T184</f>
        <v>0</v>
      </c>
      <c r="AB184" s="691">
        <f>'EnC1_2017-22_DEAL_ONF_Animation'!U184+'EnC2_2018-22_FEDER_ONF_Conserv'!U184+'EnC3_2019-21_OFB-DEAL_ONF_Coli'!U184+'EnC4_2018-20_MTE_ONF_MIGBio'!U184+'EnC5_2020_DEAL_Titè_IPA Desira'!U184+'Sol1_2018_DEAL_ONF_Lutte IC DSD'!U184+'Sol2_2019_DEAL_ONF_Lutte IC'!U184+'€8-xxxx(AAAA-AAAA)'!U184+'€9-xxxx(AAAA-AAAA)'!U184+'€10-xxxx(AAAA-AAAA)'!U184+'€11-xxxx(AAAA-AAAA)'!U184+'€12-xxxx(AAAA-AAAA)'!U184+'€13-xxxx(AAAA-AAAA)'!U184+'€14-xxxx(AAAA-AAAA)'!U184+'€15-xxxx(AAAA-AAAA)'!U184+'€16-xxxx(AAAA-AAAA)'!U184+'€17-xxxx(AAAA-AAAA)'!U184+'€18-xxxx(AAAA-AAAA)'!U184+'€19-xxxx(AAAA-AAAA)'!U184+'€20-xxxx(AAAA-AAAA)'!U184</f>
        <v>0</v>
      </c>
      <c r="AC184" s="694">
        <f>'EnC1_2017-22_DEAL_ONF_Animation'!V184+'EnC2_2018-22_FEDER_ONF_Conserv'!V184+'EnC3_2019-21_OFB-DEAL_ONF_Coli'!V184+'EnC4_2018-20_MTE_ONF_MIGBio'!V184+'EnC5_2020_DEAL_Titè_IPA Desira'!V184+'Sol1_2018_DEAL_ONF_Lutte IC DSD'!V184+'Sol2_2019_DEAL_ONF_Lutte IC'!V184+'€8-xxxx(AAAA-AAAA)'!V184+'€9-xxxx(AAAA-AAAA)'!V184+'€10-xxxx(AAAA-AAAA)'!V184+'€11-xxxx(AAAA-AAAA)'!V184+'€12-xxxx(AAAA-AAAA)'!V184+'€13-xxxx(AAAA-AAAA)'!V184+'€14-xxxx(AAAA-AAAA)'!V184+'€15-xxxx(AAAA-AAAA)'!V184+'€16-xxxx(AAAA-AAAA)'!V184+'€17-xxxx(AAAA-AAAA)'!V184+'€18-xxxx(AAAA-AAAA)'!V184+'€19-xxxx(AAAA-AAAA)'!V184+'€20-xxxx(AAAA-AAAA)'!V184</f>
        <v>0</v>
      </c>
      <c r="AD184" s="694">
        <f>'EnC1_2017-22_DEAL_ONF_Animation'!W184+'EnC2_2018-22_FEDER_ONF_Conserv'!W184+'EnC3_2019-21_OFB-DEAL_ONF_Coli'!W184+'EnC4_2018-20_MTE_ONF_MIGBio'!W184+'EnC5_2020_DEAL_Titè_IPA Desira'!W184+'Sol1_2018_DEAL_ONF_Lutte IC DSD'!W184+'Sol2_2019_DEAL_ONF_Lutte IC'!W184+'€8-xxxx(AAAA-AAAA)'!W184+'€9-xxxx(AAAA-AAAA)'!W184+'€10-xxxx(AAAA-AAAA)'!W184+'€11-xxxx(AAAA-AAAA)'!W184+'€12-xxxx(AAAA-AAAA)'!W184+'€13-xxxx(AAAA-AAAA)'!W184+'€14-xxxx(AAAA-AAAA)'!W184+'€15-xxxx(AAAA-AAAA)'!W184+'€16-xxxx(AAAA-AAAA)'!W184+'€17-xxxx(AAAA-AAAA)'!W184+'€18-xxxx(AAAA-AAAA)'!W184+'€19-xxxx(AAAA-AAAA)'!W184+'€20-xxxx(AAAA-AAAA)'!W184</f>
        <v>0</v>
      </c>
      <c r="AE184" s="694">
        <f>'EnC1_2017-22_DEAL_ONF_Animation'!X184+'EnC2_2018-22_FEDER_ONF_Conserv'!X184+'EnC3_2019-21_OFB-DEAL_ONF_Coli'!X184+'EnC4_2018-20_MTE_ONF_MIGBio'!X184+'EnC5_2020_DEAL_Titè_IPA Desira'!X184+'Sol1_2018_DEAL_ONF_Lutte IC DSD'!X184+'Sol2_2019_DEAL_ONF_Lutte IC'!X184+'€8-xxxx(AAAA-AAAA)'!X184+'€9-xxxx(AAAA-AAAA)'!X184+'€10-xxxx(AAAA-AAAA)'!X184+'€11-xxxx(AAAA-AAAA)'!X184+'€12-xxxx(AAAA-AAAA)'!X184+'€13-xxxx(AAAA-AAAA)'!X184+'€14-xxxx(AAAA-AAAA)'!X184+'€15-xxxx(AAAA-AAAA)'!X184+'€16-xxxx(AAAA-AAAA)'!X184+'€17-xxxx(AAAA-AAAA)'!X184+'€18-xxxx(AAAA-AAAA)'!X184+'€19-xxxx(AAAA-AAAA)'!X184+'€20-xxxx(AAAA-AAAA)'!X184</f>
        <v>0</v>
      </c>
      <c r="AF184" s="695">
        <f>'EnC1_2017-22_DEAL_ONF_Animation'!Y184+'EnC2_2018-22_FEDER_ONF_Conserv'!Y184+'EnC3_2019-21_OFB-DEAL_ONF_Coli'!Y184+'EnC4_2018-20_MTE_ONF_MIGBio'!Y184+'EnC5_2020_DEAL_Titè_IPA Desira'!Y184+'Sol1_2018_DEAL_ONF_Lutte IC DSD'!Y184+'Sol2_2019_DEAL_ONF_Lutte IC'!Y184+'€8-xxxx(AAAA-AAAA)'!Y184+'€9-xxxx(AAAA-AAAA)'!Y184+'€10-xxxx(AAAA-AAAA)'!Y184+'€11-xxxx(AAAA-AAAA)'!Y184+'€12-xxxx(AAAA-AAAA)'!Y184+'€13-xxxx(AAAA-AAAA)'!Y184+'€14-xxxx(AAAA-AAAA)'!Y184+'€15-xxxx(AAAA-AAAA)'!Y184+'€16-xxxx(AAAA-AAAA)'!Y184+'€17-xxxx(AAAA-AAAA)'!Y184+'€18-xxxx(AAAA-AAAA)'!Y184+'€19-xxxx(AAAA-AAAA)'!Y184+'€20-xxxx(AAAA-AAAA)'!Y184</f>
        <v>0</v>
      </c>
      <c r="AG184" s="696">
        <f t="shared" si="129"/>
        <v>0</v>
      </c>
      <c r="AH184" s="691">
        <f t="shared" si="134"/>
        <v>0</v>
      </c>
      <c r="AI184" s="646">
        <f t="shared" si="135"/>
        <v>0</v>
      </c>
      <c r="AJ184" s="646">
        <f t="shared" si="136"/>
        <v>0</v>
      </c>
      <c r="AK184" s="646">
        <f t="shared" si="137"/>
        <v>0</v>
      </c>
      <c r="AL184" s="647">
        <f t="shared" si="138"/>
        <v>0</v>
      </c>
      <c r="AM184" s="697">
        <f t="shared" si="130"/>
        <v>0</v>
      </c>
      <c r="AN184" s="692">
        <f t="shared" si="139"/>
        <v>0</v>
      </c>
      <c r="AO184" s="646">
        <f t="shared" si="140"/>
        <v>0</v>
      </c>
      <c r="AP184" s="646">
        <f t="shared" si="141"/>
        <v>0</v>
      </c>
      <c r="AQ184" s="646">
        <f t="shared" si="142"/>
        <v>0</v>
      </c>
      <c r="AR184" s="648">
        <f t="shared" si="143"/>
        <v>0</v>
      </c>
      <c r="AS184" s="44"/>
      <c r="AT184" s="28"/>
      <c r="AU184" s="28"/>
    </row>
    <row r="185" spans="1:47" s="38" customFormat="1" ht="14" customHeight="1">
      <c r="A185" s="14"/>
      <c r="B185" s="1116"/>
      <c r="C185" s="1107" t="s">
        <v>124</v>
      </c>
      <c r="D185" s="1108"/>
      <c r="E185" s="1108"/>
      <c r="F185" s="1113">
        <v>2</v>
      </c>
      <c r="G185" s="517" t="s">
        <v>106</v>
      </c>
      <c r="H185" s="850">
        <f>H176+H179+H182</f>
        <v>0</v>
      </c>
      <c r="I185" s="115">
        <f t="shared" ref="I185:M185" si="145">I176+I179+I182</f>
        <v>0</v>
      </c>
      <c r="J185" s="102">
        <f t="shared" si="145"/>
        <v>0</v>
      </c>
      <c r="K185" s="102">
        <f t="shared" si="145"/>
        <v>0</v>
      </c>
      <c r="L185" s="102">
        <f t="shared" si="145"/>
        <v>0</v>
      </c>
      <c r="M185" s="504">
        <f t="shared" si="145"/>
        <v>0</v>
      </c>
      <c r="N185" s="517" t="s">
        <v>106</v>
      </c>
      <c r="O185" s="100">
        <f>'EnC1_2017-22_DEAL_ONF_Animation'!H185+'EnC2_2018-22_FEDER_ONF_Conserv'!H185+'EnC3_2019-21_OFB-DEAL_ONF_Coli'!H185+'EnC4_2018-20_MTE_ONF_MIGBio'!H185+'EnC5_2020_DEAL_Titè_IPA Desira'!H185+'Sol1_2018_DEAL_ONF_Lutte IC DSD'!H185+'Sol2_2019_DEAL_ONF_Lutte IC'!H185+'€8-xxxx(AAAA-AAAA)'!H185+'€9-xxxx(AAAA-AAAA)'!H185+'€10-xxxx(AAAA-AAAA)'!H185+'€11-xxxx(AAAA-AAAA)'!H185+'€12-xxxx(AAAA-AAAA)'!H185+'€13-xxxx(AAAA-AAAA)'!H185+'€14-xxxx(AAAA-AAAA)'!H185+'€15-xxxx(AAAA-AAAA)'!H185+'€16-xxxx(AAAA-AAAA)'!H185+'€17-xxxx(AAAA-AAAA)'!H185+'€18-xxxx(AAAA-AAAA)'!H185+'€19-xxxx(AAAA-AAAA)'!H185+'€20-xxxx(AAAA-AAAA)'!H185</f>
        <v>0</v>
      </c>
      <c r="P185" s="101">
        <f>'EnC1_2017-22_DEAL_ONF_Animation'!I185+'EnC2_2018-22_FEDER_ONF_Conserv'!I185+'EnC3_2019-21_OFB-DEAL_ONF_Coli'!I185+'EnC4_2018-20_MTE_ONF_MIGBio'!I185+'EnC5_2020_DEAL_Titè_IPA Desira'!I185+'Sol1_2018_DEAL_ONF_Lutte IC DSD'!I185+'Sol2_2019_DEAL_ONF_Lutte IC'!I185+'€8-xxxx(AAAA-AAAA)'!I185+'€9-xxxx(AAAA-AAAA)'!I185+'€10-xxxx(AAAA-AAAA)'!I185+'€11-xxxx(AAAA-AAAA)'!I185+'€12-xxxx(AAAA-AAAA)'!I185+'€13-xxxx(AAAA-AAAA)'!I185+'€14-xxxx(AAAA-AAAA)'!I185+'€15-xxxx(AAAA-AAAA)'!I185+'€16-xxxx(AAAA-AAAA)'!I185+'€17-xxxx(AAAA-AAAA)'!I185+'€18-xxxx(AAAA-AAAA)'!I185+'€19-xxxx(AAAA-AAAA)'!I185+'€20-xxxx(AAAA-AAAA)'!I185</f>
        <v>0</v>
      </c>
      <c r="Q185" s="102">
        <f>'EnC1_2017-22_DEAL_ONF_Animation'!J185+'EnC2_2018-22_FEDER_ONF_Conserv'!J185+'EnC3_2019-21_OFB-DEAL_ONF_Coli'!J185+'EnC4_2018-20_MTE_ONF_MIGBio'!J185+'EnC5_2020_DEAL_Titè_IPA Desira'!J185+'Sol1_2018_DEAL_ONF_Lutte IC DSD'!J185+'Sol2_2019_DEAL_ONF_Lutte IC'!J185+'€8-xxxx(AAAA-AAAA)'!J185+'€9-xxxx(AAAA-AAAA)'!J185+'€10-xxxx(AAAA-AAAA)'!J185+'€11-xxxx(AAAA-AAAA)'!J185+'€12-xxxx(AAAA-AAAA)'!J185+'€13-xxxx(AAAA-AAAA)'!J185+'€14-xxxx(AAAA-AAAA)'!J185+'€15-xxxx(AAAA-AAAA)'!J185+'€16-xxxx(AAAA-AAAA)'!J185+'€17-xxxx(AAAA-AAAA)'!J185+'€18-xxxx(AAAA-AAAA)'!J185+'€19-xxxx(AAAA-AAAA)'!J185+'€20-xxxx(AAAA-AAAA)'!J185</f>
        <v>0</v>
      </c>
      <c r="R185" s="102">
        <f>'EnC1_2017-22_DEAL_ONF_Animation'!K185+'EnC2_2018-22_FEDER_ONF_Conserv'!K185+'EnC3_2019-21_OFB-DEAL_ONF_Coli'!K185+'EnC4_2018-20_MTE_ONF_MIGBio'!K185+'EnC5_2020_DEAL_Titè_IPA Desira'!K185+'Sol1_2018_DEAL_ONF_Lutte IC DSD'!K185+'Sol2_2019_DEAL_ONF_Lutte IC'!K185+'€8-xxxx(AAAA-AAAA)'!K185+'€9-xxxx(AAAA-AAAA)'!K185+'€10-xxxx(AAAA-AAAA)'!K185+'€11-xxxx(AAAA-AAAA)'!K185+'€12-xxxx(AAAA-AAAA)'!K185+'€13-xxxx(AAAA-AAAA)'!K185+'€14-xxxx(AAAA-AAAA)'!K185+'€15-xxxx(AAAA-AAAA)'!K185+'€16-xxxx(AAAA-AAAA)'!K185+'€17-xxxx(AAAA-AAAA)'!K185+'€18-xxxx(AAAA-AAAA)'!K185+'€19-xxxx(AAAA-AAAA)'!K185+'€20-xxxx(AAAA-AAAA)'!K185</f>
        <v>0</v>
      </c>
      <c r="S185" s="102">
        <f>'EnC1_2017-22_DEAL_ONF_Animation'!L185+'EnC2_2018-22_FEDER_ONF_Conserv'!L185+'EnC3_2019-21_OFB-DEAL_ONF_Coli'!L185+'EnC4_2018-20_MTE_ONF_MIGBio'!L185+'EnC5_2020_DEAL_Titè_IPA Desira'!L185+'Sol1_2018_DEAL_ONF_Lutte IC DSD'!L185+'Sol2_2019_DEAL_ONF_Lutte IC'!L185+'€8-xxxx(AAAA-AAAA)'!L185+'€9-xxxx(AAAA-AAAA)'!L185+'€10-xxxx(AAAA-AAAA)'!L185+'€11-xxxx(AAAA-AAAA)'!L185+'€12-xxxx(AAAA-AAAA)'!L185+'€13-xxxx(AAAA-AAAA)'!L185+'€14-xxxx(AAAA-AAAA)'!L185+'€15-xxxx(AAAA-AAAA)'!L185+'€16-xxxx(AAAA-AAAA)'!L185+'€17-xxxx(AAAA-AAAA)'!L185+'€18-xxxx(AAAA-AAAA)'!L185+'€19-xxxx(AAAA-AAAA)'!L185+'€20-xxxx(AAAA-AAAA)'!L185</f>
        <v>0</v>
      </c>
      <c r="T185" s="103">
        <f>'EnC1_2017-22_DEAL_ONF_Animation'!M185+'EnC2_2018-22_FEDER_ONF_Conserv'!M185+'EnC3_2019-21_OFB-DEAL_ONF_Coli'!M185+'EnC4_2018-20_MTE_ONF_MIGBio'!M185+'EnC5_2020_DEAL_Titè_IPA Desira'!M185+'Sol1_2018_DEAL_ONF_Lutte IC DSD'!M185+'Sol2_2019_DEAL_ONF_Lutte IC'!M185+'€8-xxxx(AAAA-AAAA)'!M185+'€9-xxxx(AAAA-AAAA)'!M185+'€10-xxxx(AAAA-AAAA)'!M185+'€11-xxxx(AAAA-AAAA)'!M185+'€12-xxxx(AAAA-AAAA)'!M185+'€13-xxxx(AAAA-AAAA)'!M185+'€14-xxxx(AAAA-AAAA)'!M185+'€15-xxxx(AAAA-AAAA)'!M185+'€16-xxxx(AAAA-AAAA)'!M185+'€17-xxxx(AAAA-AAAA)'!M185+'€18-xxxx(AAAA-AAAA)'!M185+'€19-xxxx(AAAA-AAAA)'!M185+'€20-xxxx(AAAA-AAAA)'!M185</f>
        <v>0</v>
      </c>
      <c r="U185" s="100">
        <f>'EnC1_2017-22_DEAL_ONF_Animation'!N185+'EnC2_2018-22_FEDER_ONF_Conserv'!N185+'EnC3_2019-21_OFB-DEAL_ONF_Coli'!N185+'EnC4_2018-20_MTE_ONF_MIGBio'!N185+'EnC5_2020_DEAL_Titè_IPA Desira'!N185+'Sol1_2018_DEAL_ONF_Lutte IC DSD'!N185+'Sol2_2019_DEAL_ONF_Lutte IC'!N185+'€8-xxxx(AAAA-AAAA)'!N185+'€9-xxxx(AAAA-AAAA)'!N185+'€10-xxxx(AAAA-AAAA)'!N185+'€11-xxxx(AAAA-AAAA)'!N185+'€12-xxxx(AAAA-AAAA)'!N185+'€13-xxxx(AAAA-AAAA)'!N185+'€14-xxxx(AAAA-AAAA)'!N185+'€15-xxxx(AAAA-AAAA)'!N185+'€16-xxxx(AAAA-AAAA)'!N185+'€17-xxxx(AAAA-AAAA)'!N185+'€18-xxxx(AAAA-AAAA)'!N185+'€19-xxxx(AAAA-AAAA)'!N185+'€20-xxxx(AAAA-AAAA)'!N185</f>
        <v>0</v>
      </c>
      <c r="V185" s="101">
        <f>'EnC1_2017-22_DEAL_ONF_Animation'!O185+'EnC2_2018-22_FEDER_ONF_Conserv'!O185+'EnC3_2019-21_OFB-DEAL_ONF_Coli'!O185+'EnC4_2018-20_MTE_ONF_MIGBio'!O185+'EnC5_2020_DEAL_Titè_IPA Desira'!O185+'Sol1_2018_DEAL_ONF_Lutte IC DSD'!O185+'Sol2_2019_DEAL_ONF_Lutte IC'!O185+'€8-xxxx(AAAA-AAAA)'!O185+'€9-xxxx(AAAA-AAAA)'!O185+'€10-xxxx(AAAA-AAAA)'!O185+'€11-xxxx(AAAA-AAAA)'!O185+'€12-xxxx(AAAA-AAAA)'!O185+'€13-xxxx(AAAA-AAAA)'!O185+'€14-xxxx(AAAA-AAAA)'!O185+'€15-xxxx(AAAA-AAAA)'!O185+'€16-xxxx(AAAA-AAAA)'!O185+'€17-xxxx(AAAA-AAAA)'!O185+'€18-xxxx(AAAA-AAAA)'!O185+'€19-xxxx(AAAA-AAAA)'!O185+'€20-xxxx(AAAA-AAAA)'!O185</f>
        <v>0</v>
      </c>
      <c r="W185" s="102">
        <f>'EnC1_2017-22_DEAL_ONF_Animation'!P185+'EnC2_2018-22_FEDER_ONF_Conserv'!P185+'EnC3_2019-21_OFB-DEAL_ONF_Coli'!P185+'EnC4_2018-20_MTE_ONF_MIGBio'!P185+'EnC5_2020_DEAL_Titè_IPA Desira'!P185+'Sol1_2018_DEAL_ONF_Lutte IC DSD'!P185+'Sol2_2019_DEAL_ONF_Lutte IC'!P185+'€8-xxxx(AAAA-AAAA)'!P185+'€9-xxxx(AAAA-AAAA)'!P185+'€10-xxxx(AAAA-AAAA)'!P185+'€11-xxxx(AAAA-AAAA)'!P185+'€12-xxxx(AAAA-AAAA)'!P185+'€13-xxxx(AAAA-AAAA)'!P185+'€14-xxxx(AAAA-AAAA)'!P185+'€15-xxxx(AAAA-AAAA)'!P185+'€16-xxxx(AAAA-AAAA)'!P185+'€17-xxxx(AAAA-AAAA)'!P185+'€18-xxxx(AAAA-AAAA)'!P185+'€19-xxxx(AAAA-AAAA)'!P185+'€20-xxxx(AAAA-AAAA)'!P185</f>
        <v>0</v>
      </c>
      <c r="X185" s="102">
        <f>'EnC1_2017-22_DEAL_ONF_Animation'!Q185+'EnC2_2018-22_FEDER_ONF_Conserv'!Q185+'EnC3_2019-21_OFB-DEAL_ONF_Coli'!Q185+'EnC4_2018-20_MTE_ONF_MIGBio'!Q185+'EnC5_2020_DEAL_Titè_IPA Desira'!Q185+'Sol1_2018_DEAL_ONF_Lutte IC DSD'!Q185+'Sol2_2019_DEAL_ONF_Lutte IC'!Q185+'€8-xxxx(AAAA-AAAA)'!Q185+'€9-xxxx(AAAA-AAAA)'!Q185+'€10-xxxx(AAAA-AAAA)'!Q185+'€11-xxxx(AAAA-AAAA)'!Q185+'€12-xxxx(AAAA-AAAA)'!Q185+'€13-xxxx(AAAA-AAAA)'!Q185+'€14-xxxx(AAAA-AAAA)'!Q185+'€15-xxxx(AAAA-AAAA)'!Q185+'€16-xxxx(AAAA-AAAA)'!Q185+'€17-xxxx(AAAA-AAAA)'!Q185+'€18-xxxx(AAAA-AAAA)'!Q185+'€19-xxxx(AAAA-AAAA)'!Q185+'€20-xxxx(AAAA-AAAA)'!Q185</f>
        <v>0</v>
      </c>
      <c r="Y185" s="102">
        <f>'EnC1_2017-22_DEAL_ONF_Animation'!R185+'EnC2_2018-22_FEDER_ONF_Conserv'!R185+'EnC3_2019-21_OFB-DEAL_ONF_Coli'!R185+'EnC4_2018-20_MTE_ONF_MIGBio'!R185+'EnC5_2020_DEAL_Titè_IPA Desira'!R185+'Sol1_2018_DEAL_ONF_Lutte IC DSD'!R185+'Sol2_2019_DEAL_ONF_Lutte IC'!R185+'€8-xxxx(AAAA-AAAA)'!R185+'€9-xxxx(AAAA-AAAA)'!R185+'€10-xxxx(AAAA-AAAA)'!R185+'€11-xxxx(AAAA-AAAA)'!R185+'€12-xxxx(AAAA-AAAA)'!R185+'€13-xxxx(AAAA-AAAA)'!R185+'€14-xxxx(AAAA-AAAA)'!R185+'€15-xxxx(AAAA-AAAA)'!R185+'€16-xxxx(AAAA-AAAA)'!R185+'€17-xxxx(AAAA-AAAA)'!R185+'€18-xxxx(AAAA-AAAA)'!R185+'€19-xxxx(AAAA-AAAA)'!R185+'€20-xxxx(AAAA-AAAA)'!R185</f>
        <v>0</v>
      </c>
      <c r="Z185" s="104">
        <f>'EnC1_2017-22_DEAL_ONF_Animation'!S185+'EnC2_2018-22_FEDER_ONF_Conserv'!S185+'EnC3_2019-21_OFB-DEAL_ONF_Coli'!S185+'EnC4_2018-20_MTE_ONF_MIGBio'!S185+'EnC5_2020_DEAL_Titè_IPA Desira'!S185+'Sol1_2018_DEAL_ONF_Lutte IC DSD'!S185+'Sol2_2019_DEAL_ONF_Lutte IC'!S185+'€8-xxxx(AAAA-AAAA)'!S185+'€9-xxxx(AAAA-AAAA)'!S185+'€10-xxxx(AAAA-AAAA)'!S185+'€11-xxxx(AAAA-AAAA)'!S185+'€12-xxxx(AAAA-AAAA)'!S185+'€13-xxxx(AAAA-AAAA)'!S185+'€14-xxxx(AAAA-AAAA)'!S185+'€15-xxxx(AAAA-AAAA)'!S185+'€16-xxxx(AAAA-AAAA)'!S185+'€17-xxxx(AAAA-AAAA)'!S185+'€18-xxxx(AAAA-AAAA)'!S185+'€19-xxxx(AAAA-AAAA)'!S185+'€20-xxxx(AAAA-AAAA)'!S185</f>
        <v>0</v>
      </c>
      <c r="AA185" s="655">
        <f>'EnC1_2017-22_DEAL_ONF_Animation'!T185+'EnC2_2018-22_FEDER_ONF_Conserv'!T185+'EnC3_2019-21_OFB-DEAL_ONF_Coli'!T185+'EnC4_2018-20_MTE_ONF_MIGBio'!T185+'EnC5_2020_DEAL_Titè_IPA Desira'!T185+'Sol1_2018_DEAL_ONF_Lutte IC DSD'!T185+'Sol2_2019_DEAL_ONF_Lutte IC'!T185+'€8-xxxx(AAAA-AAAA)'!T185+'€9-xxxx(AAAA-AAAA)'!T185+'€10-xxxx(AAAA-AAAA)'!T185+'€11-xxxx(AAAA-AAAA)'!T185+'€12-xxxx(AAAA-AAAA)'!T185+'€13-xxxx(AAAA-AAAA)'!T185+'€14-xxxx(AAAA-AAAA)'!T185+'€15-xxxx(AAAA-AAAA)'!T185+'€16-xxxx(AAAA-AAAA)'!T185+'€17-xxxx(AAAA-AAAA)'!T185+'€18-xxxx(AAAA-AAAA)'!T185+'€19-xxxx(AAAA-AAAA)'!T185+'€20-xxxx(AAAA-AAAA)'!T185</f>
        <v>0</v>
      </c>
      <c r="AB185" s="656">
        <f>'EnC1_2017-22_DEAL_ONF_Animation'!U185+'EnC2_2018-22_FEDER_ONF_Conserv'!U185+'EnC3_2019-21_OFB-DEAL_ONF_Coli'!U185+'EnC4_2018-20_MTE_ONF_MIGBio'!U185+'EnC5_2020_DEAL_Titè_IPA Desira'!U185+'Sol1_2018_DEAL_ONF_Lutte IC DSD'!U185+'Sol2_2019_DEAL_ONF_Lutte IC'!U185+'€8-xxxx(AAAA-AAAA)'!U185+'€9-xxxx(AAAA-AAAA)'!U185+'€10-xxxx(AAAA-AAAA)'!U185+'€11-xxxx(AAAA-AAAA)'!U185+'€12-xxxx(AAAA-AAAA)'!U185+'€13-xxxx(AAAA-AAAA)'!U185+'€14-xxxx(AAAA-AAAA)'!U185+'€15-xxxx(AAAA-AAAA)'!U185+'€16-xxxx(AAAA-AAAA)'!U185+'€17-xxxx(AAAA-AAAA)'!U185+'€18-xxxx(AAAA-AAAA)'!U185+'€19-xxxx(AAAA-AAAA)'!U185+'€20-xxxx(AAAA-AAAA)'!U185</f>
        <v>0</v>
      </c>
      <c r="AC185" s="657">
        <f>'EnC1_2017-22_DEAL_ONF_Animation'!V185+'EnC2_2018-22_FEDER_ONF_Conserv'!V185+'EnC3_2019-21_OFB-DEAL_ONF_Coli'!V185+'EnC4_2018-20_MTE_ONF_MIGBio'!V185+'EnC5_2020_DEAL_Titè_IPA Desira'!V185+'Sol1_2018_DEAL_ONF_Lutte IC DSD'!V185+'Sol2_2019_DEAL_ONF_Lutte IC'!V185+'€8-xxxx(AAAA-AAAA)'!V185+'€9-xxxx(AAAA-AAAA)'!V185+'€10-xxxx(AAAA-AAAA)'!V185+'€11-xxxx(AAAA-AAAA)'!V185+'€12-xxxx(AAAA-AAAA)'!V185+'€13-xxxx(AAAA-AAAA)'!V185+'€14-xxxx(AAAA-AAAA)'!V185+'€15-xxxx(AAAA-AAAA)'!V185+'€16-xxxx(AAAA-AAAA)'!V185+'€17-xxxx(AAAA-AAAA)'!V185+'€18-xxxx(AAAA-AAAA)'!V185+'€19-xxxx(AAAA-AAAA)'!V185+'€20-xxxx(AAAA-AAAA)'!V185</f>
        <v>0</v>
      </c>
      <c r="AD185" s="657">
        <f>'EnC1_2017-22_DEAL_ONF_Animation'!W185+'EnC2_2018-22_FEDER_ONF_Conserv'!W185+'EnC3_2019-21_OFB-DEAL_ONF_Coli'!W185+'EnC4_2018-20_MTE_ONF_MIGBio'!W185+'EnC5_2020_DEAL_Titè_IPA Desira'!W185+'Sol1_2018_DEAL_ONF_Lutte IC DSD'!W185+'Sol2_2019_DEAL_ONF_Lutte IC'!W185+'€8-xxxx(AAAA-AAAA)'!W185+'€9-xxxx(AAAA-AAAA)'!W185+'€10-xxxx(AAAA-AAAA)'!W185+'€11-xxxx(AAAA-AAAA)'!W185+'€12-xxxx(AAAA-AAAA)'!W185+'€13-xxxx(AAAA-AAAA)'!W185+'€14-xxxx(AAAA-AAAA)'!W185+'€15-xxxx(AAAA-AAAA)'!W185+'€16-xxxx(AAAA-AAAA)'!W185+'€17-xxxx(AAAA-AAAA)'!W185+'€18-xxxx(AAAA-AAAA)'!W185+'€19-xxxx(AAAA-AAAA)'!W185+'€20-xxxx(AAAA-AAAA)'!W185</f>
        <v>0</v>
      </c>
      <c r="AE185" s="657">
        <f>'EnC1_2017-22_DEAL_ONF_Animation'!X185+'EnC2_2018-22_FEDER_ONF_Conserv'!X185+'EnC3_2019-21_OFB-DEAL_ONF_Coli'!X185+'EnC4_2018-20_MTE_ONF_MIGBio'!X185+'EnC5_2020_DEAL_Titè_IPA Desira'!X185+'Sol1_2018_DEAL_ONF_Lutte IC DSD'!X185+'Sol2_2019_DEAL_ONF_Lutte IC'!X185+'€8-xxxx(AAAA-AAAA)'!X185+'€9-xxxx(AAAA-AAAA)'!X185+'€10-xxxx(AAAA-AAAA)'!X185+'€11-xxxx(AAAA-AAAA)'!X185+'€12-xxxx(AAAA-AAAA)'!X185+'€13-xxxx(AAAA-AAAA)'!X185+'€14-xxxx(AAAA-AAAA)'!X185+'€15-xxxx(AAAA-AAAA)'!X185+'€16-xxxx(AAAA-AAAA)'!X185+'€17-xxxx(AAAA-AAAA)'!X185+'€18-xxxx(AAAA-AAAA)'!X185+'€19-xxxx(AAAA-AAAA)'!X185+'€20-xxxx(AAAA-AAAA)'!X185</f>
        <v>0</v>
      </c>
      <c r="AF185" s="658">
        <f>'EnC1_2017-22_DEAL_ONF_Animation'!Y185+'EnC2_2018-22_FEDER_ONF_Conserv'!Y185+'EnC3_2019-21_OFB-DEAL_ONF_Coli'!Y185+'EnC4_2018-20_MTE_ONF_MIGBio'!Y185+'EnC5_2020_DEAL_Titè_IPA Desira'!Y185+'Sol1_2018_DEAL_ONF_Lutte IC DSD'!Y185+'Sol2_2019_DEAL_ONF_Lutte IC'!Y185+'€8-xxxx(AAAA-AAAA)'!Y185+'€9-xxxx(AAAA-AAAA)'!Y185+'€10-xxxx(AAAA-AAAA)'!Y185+'€11-xxxx(AAAA-AAAA)'!Y185+'€12-xxxx(AAAA-AAAA)'!Y185+'€13-xxxx(AAAA-AAAA)'!Y185+'€14-xxxx(AAAA-AAAA)'!Y185+'€15-xxxx(AAAA-AAAA)'!Y185+'€16-xxxx(AAAA-AAAA)'!Y185+'€17-xxxx(AAAA-AAAA)'!Y185+'€18-xxxx(AAAA-AAAA)'!Y185+'€19-xxxx(AAAA-AAAA)'!Y185+'€20-xxxx(AAAA-AAAA)'!Y185</f>
        <v>0</v>
      </c>
      <c r="AG185" s="659">
        <f t="shared" si="129"/>
        <v>0</v>
      </c>
      <c r="AH185" s="656">
        <f t="shared" si="134"/>
        <v>0</v>
      </c>
      <c r="AI185" s="657">
        <f t="shared" si="135"/>
        <v>0</v>
      </c>
      <c r="AJ185" s="657">
        <f t="shared" si="136"/>
        <v>0</v>
      </c>
      <c r="AK185" s="657">
        <f t="shared" si="137"/>
        <v>0</v>
      </c>
      <c r="AL185" s="660">
        <f t="shared" si="138"/>
        <v>0</v>
      </c>
      <c r="AM185" s="655">
        <f t="shared" si="130"/>
        <v>0</v>
      </c>
      <c r="AN185" s="656">
        <f t="shared" si="139"/>
        <v>0</v>
      </c>
      <c r="AO185" s="657">
        <f t="shared" si="140"/>
        <v>0</v>
      </c>
      <c r="AP185" s="657">
        <f t="shared" si="141"/>
        <v>0</v>
      </c>
      <c r="AQ185" s="657">
        <f t="shared" si="142"/>
        <v>0</v>
      </c>
      <c r="AR185" s="662">
        <f t="shared" si="143"/>
        <v>0</v>
      </c>
      <c r="AS185" s="268"/>
      <c r="AT185" s="12"/>
      <c r="AU185" s="41"/>
    </row>
    <row r="186" spans="1:47" s="38" customFormat="1" ht="14">
      <c r="A186" s="14">
        <v>0</v>
      </c>
      <c r="B186" s="1116"/>
      <c r="C186" s="1109"/>
      <c r="D186" s="1110"/>
      <c r="E186" s="1110"/>
      <c r="F186" s="1113"/>
      <c r="G186" s="518" t="s">
        <v>108</v>
      </c>
      <c r="H186" s="116">
        <f t="shared" ref="H186:H187" si="146">H177+H180+H183</f>
        <v>0</v>
      </c>
      <c r="I186" s="106">
        <f t="shared" ref="I186:M186" si="147">I177+I180+I183</f>
        <v>0</v>
      </c>
      <c r="J186" s="107">
        <f t="shared" si="147"/>
        <v>0</v>
      </c>
      <c r="K186" s="107">
        <f t="shared" si="147"/>
        <v>0</v>
      </c>
      <c r="L186" s="107">
        <f t="shared" si="147"/>
        <v>0</v>
      </c>
      <c r="M186" s="506">
        <f t="shared" si="147"/>
        <v>0</v>
      </c>
      <c r="N186" s="518" t="s">
        <v>108</v>
      </c>
      <c r="O186" s="105">
        <f>'EnC1_2017-22_DEAL_ONF_Animation'!H186+'EnC2_2018-22_FEDER_ONF_Conserv'!H186+'EnC3_2019-21_OFB-DEAL_ONF_Coli'!H186+'EnC4_2018-20_MTE_ONF_MIGBio'!H186+'EnC5_2020_DEAL_Titè_IPA Desira'!H186+'Sol1_2018_DEAL_ONF_Lutte IC DSD'!H186+'Sol2_2019_DEAL_ONF_Lutte IC'!H186+'€8-xxxx(AAAA-AAAA)'!H186+'€9-xxxx(AAAA-AAAA)'!H186+'€10-xxxx(AAAA-AAAA)'!H186+'€11-xxxx(AAAA-AAAA)'!H186+'€12-xxxx(AAAA-AAAA)'!H186+'€13-xxxx(AAAA-AAAA)'!H186+'€14-xxxx(AAAA-AAAA)'!H186+'€15-xxxx(AAAA-AAAA)'!H186+'€16-xxxx(AAAA-AAAA)'!H186+'€17-xxxx(AAAA-AAAA)'!H186+'€18-xxxx(AAAA-AAAA)'!H186+'€19-xxxx(AAAA-AAAA)'!H186+'€20-xxxx(AAAA-AAAA)'!H186</f>
        <v>0</v>
      </c>
      <c r="P186" s="106">
        <f>'EnC1_2017-22_DEAL_ONF_Animation'!I186+'EnC2_2018-22_FEDER_ONF_Conserv'!I186+'EnC3_2019-21_OFB-DEAL_ONF_Coli'!I186+'EnC4_2018-20_MTE_ONF_MIGBio'!I186+'EnC5_2020_DEAL_Titè_IPA Desira'!I186+'Sol1_2018_DEAL_ONF_Lutte IC DSD'!I186+'Sol2_2019_DEAL_ONF_Lutte IC'!I186+'€8-xxxx(AAAA-AAAA)'!I186+'€9-xxxx(AAAA-AAAA)'!I186+'€10-xxxx(AAAA-AAAA)'!I186+'€11-xxxx(AAAA-AAAA)'!I186+'€12-xxxx(AAAA-AAAA)'!I186+'€13-xxxx(AAAA-AAAA)'!I186+'€14-xxxx(AAAA-AAAA)'!I186+'€15-xxxx(AAAA-AAAA)'!I186+'€16-xxxx(AAAA-AAAA)'!I186+'€17-xxxx(AAAA-AAAA)'!I186+'€18-xxxx(AAAA-AAAA)'!I186+'€19-xxxx(AAAA-AAAA)'!I186+'€20-xxxx(AAAA-AAAA)'!I186</f>
        <v>0</v>
      </c>
      <c r="Q186" s="107">
        <f>'EnC1_2017-22_DEAL_ONF_Animation'!J186+'EnC2_2018-22_FEDER_ONF_Conserv'!J186+'EnC3_2019-21_OFB-DEAL_ONF_Coli'!J186+'EnC4_2018-20_MTE_ONF_MIGBio'!J186+'EnC5_2020_DEAL_Titè_IPA Desira'!J186+'Sol1_2018_DEAL_ONF_Lutte IC DSD'!J186+'Sol2_2019_DEAL_ONF_Lutte IC'!J186+'€8-xxxx(AAAA-AAAA)'!J186+'€9-xxxx(AAAA-AAAA)'!J186+'€10-xxxx(AAAA-AAAA)'!J186+'€11-xxxx(AAAA-AAAA)'!J186+'€12-xxxx(AAAA-AAAA)'!J186+'€13-xxxx(AAAA-AAAA)'!J186+'€14-xxxx(AAAA-AAAA)'!J186+'€15-xxxx(AAAA-AAAA)'!J186+'€16-xxxx(AAAA-AAAA)'!J186+'€17-xxxx(AAAA-AAAA)'!J186+'€18-xxxx(AAAA-AAAA)'!J186+'€19-xxxx(AAAA-AAAA)'!J186+'€20-xxxx(AAAA-AAAA)'!J186</f>
        <v>0</v>
      </c>
      <c r="R186" s="107">
        <f>'EnC1_2017-22_DEAL_ONF_Animation'!K186+'EnC2_2018-22_FEDER_ONF_Conserv'!K186+'EnC3_2019-21_OFB-DEAL_ONF_Coli'!K186+'EnC4_2018-20_MTE_ONF_MIGBio'!K186+'EnC5_2020_DEAL_Titè_IPA Desira'!K186+'Sol1_2018_DEAL_ONF_Lutte IC DSD'!K186+'Sol2_2019_DEAL_ONF_Lutte IC'!K186+'€8-xxxx(AAAA-AAAA)'!K186+'€9-xxxx(AAAA-AAAA)'!K186+'€10-xxxx(AAAA-AAAA)'!K186+'€11-xxxx(AAAA-AAAA)'!K186+'€12-xxxx(AAAA-AAAA)'!K186+'€13-xxxx(AAAA-AAAA)'!K186+'€14-xxxx(AAAA-AAAA)'!K186+'€15-xxxx(AAAA-AAAA)'!K186+'€16-xxxx(AAAA-AAAA)'!K186+'€17-xxxx(AAAA-AAAA)'!K186+'€18-xxxx(AAAA-AAAA)'!K186+'€19-xxxx(AAAA-AAAA)'!K186+'€20-xxxx(AAAA-AAAA)'!K186</f>
        <v>0</v>
      </c>
      <c r="S186" s="107">
        <f>'EnC1_2017-22_DEAL_ONF_Animation'!L186+'EnC2_2018-22_FEDER_ONF_Conserv'!L186+'EnC3_2019-21_OFB-DEAL_ONF_Coli'!L186+'EnC4_2018-20_MTE_ONF_MIGBio'!L186+'EnC5_2020_DEAL_Titè_IPA Desira'!L186+'Sol1_2018_DEAL_ONF_Lutte IC DSD'!L186+'Sol2_2019_DEAL_ONF_Lutte IC'!L186+'€8-xxxx(AAAA-AAAA)'!L186+'€9-xxxx(AAAA-AAAA)'!L186+'€10-xxxx(AAAA-AAAA)'!L186+'€11-xxxx(AAAA-AAAA)'!L186+'€12-xxxx(AAAA-AAAA)'!L186+'€13-xxxx(AAAA-AAAA)'!L186+'€14-xxxx(AAAA-AAAA)'!L186+'€15-xxxx(AAAA-AAAA)'!L186+'€16-xxxx(AAAA-AAAA)'!L186+'€17-xxxx(AAAA-AAAA)'!L186+'€18-xxxx(AAAA-AAAA)'!L186+'€19-xxxx(AAAA-AAAA)'!L186+'€20-xxxx(AAAA-AAAA)'!L186</f>
        <v>0</v>
      </c>
      <c r="T186" s="108">
        <f>'EnC1_2017-22_DEAL_ONF_Animation'!M186+'EnC2_2018-22_FEDER_ONF_Conserv'!M186+'EnC3_2019-21_OFB-DEAL_ONF_Coli'!M186+'EnC4_2018-20_MTE_ONF_MIGBio'!M186+'EnC5_2020_DEAL_Titè_IPA Desira'!M186+'Sol1_2018_DEAL_ONF_Lutte IC DSD'!M186+'Sol2_2019_DEAL_ONF_Lutte IC'!M186+'€8-xxxx(AAAA-AAAA)'!M186+'€9-xxxx(AAAA-AAAA)'!M186+'€10-xxxx(AAAA-AAAA)'!M186+'€11-xxxx(AAAA-AAAA)'!M186+'€12-xxxx(AAAA-AAAA)'!M186+'€13-xxxx(AAAA-AAAA)'!M186+'€14-xxxx(AAAA-AAAA)'!M186+'€15-xxxx(AAAA-AAAA)'!M186+'€16-xxxx(AAAA-AAAA)'!M186+'€17-xxxx(AAAA-AAAA)'!M186+'€18-xxxx(AAAA-AAAA)'!M186+'€19-xxxx(AAAA-AAAA)'!M186+'€20-xxxx(AAAA-AAAA)'!M186</f>
        <v>0</v>
      </c>
      <c r="U186" s="105">
        <f>'EnC1_2017-22_DEAL_ONF_Animation'!N186+'EnC2_2018-22_FEDER_ONF_Conserv'!N186+'EnC3_2019-21_OFB-DEAL_ONF_Coli'!N186+'EnC4_2018-20_MTE_ONF_MIGBio'!N186+'EnC5_2020_DEAL_Titè_IPA Desira'!N186+'Sol1_2018_DEAL_ONF_Lutte IC DSD'!N186+'Sol2_2019_DEAL_ONF_Lutte IC'!N186+'€8-xxxx(AAAA-AAAA)'!N186+'€9-xxxx(AAAA-AAAA)'!N186+'€10-xxxx(AAAA-AAAA)'!N186+'€11-xxxx(AAAA-AAAA)'!N186+'€12-xxxx(AAAA-AAAA)'!N186+'€13-xxxx(AAAA-AAAA)'!N186+'€14-xxxx(AAAA-AAAA)'!N186+'€15-xxxx(AAAA-AAAA)'!N186+'€16-xxxx(AAAA-AAAA)'!N186+'€17-xxxx(AAAA-AAAA)'!N186+'€18-xxxx(AAAA-AAAA)'!N186+'€19-xxxx(AAAA-AAAA)'!N186+'€20-xxxx(AAAA-AAAA)'!N186</f>
        <v>0</v>
      </c>
      <c r="V186" s="106">
        <f>'EnC1_2017-22_DEAL_ONF_Animation'!O186+'EnC2_2018-22_FEDER_ONF_Conserv'!O186+'EnC3_2019-21_OFB-DEAL_ONF_Coli'!O186+'EnC4_2018-20_MTE_ONF_MIGBio'!O186+'EnC5_2020_DEAL_Titè_IPA Desira'!O186+'Sol1_2018_DEAL_ONF_Lutte IC DSD'!O186+'Sol2_2019_DEAL_ONF_Lutte IC'!O186+'€8-xxxx(AAAA-AAAA)'!O186+'€9-xxxx(AAAA-AAAA)'!O186+'€10-xxxx(AAAA-AAAA)'!O186+'€11-xxxx(AAAA-AAAA)'!O186+'€12-xxxx(AAAA-AAAA)'!O186+'€13-xxxx(AAAA-AAAA)'!O186+'€14-xxxx(AAAA-AAAA)'!O186+'€15-xxxx(AAAA-AAAA)'!O186+'€16-xxxx(AAAA-AAAA)'!O186+'€17-xxxx(AAAA-AAAA)'!O186+'€18-xxxx(AAAA-AAAA)'!O186+'€19-xxxx(AAAA-AAAA)'!O186+'€20-xxxx(AAAA-AAAA)'!O186</f>
        <v>0</v>
      </c>
      <c r="W186" s="107">
        <f>'EnC1_2017-22_DEAL_ONF_Animation'!P186+'EnC2_2018-22_FEDER_ONF_Conserv'!P186+'EnC3_2019-21_OFB-DEAL_ONF_Coli'!P186+'EnC4_2018-20_MTE_ONF_MIGBio'!P186+'EnC5_2020_DEAL_Titè_IPA Desira'!P186+'Sol1_2018_DEAL_ONF_Lutte IC DSD'!P186+'Sol2_2019_DEAL_ONF_Lutte IC'!P186+'€8-xxxx(AAAA-AAAA)'!P186+'€9-xxxx(AAAA-AAAA)'!P186+'€10-xxxx(AAAA-AAAA)'!P186+'€11-xxxx(AAAA-AAAA)'!P186+'€12-xxxx(AAAA-AAAA)'!P186+'€13-xxxx(AAAA-AAAA)'!P186+'€14-xxxx(AAAA-AAAA)'!P186+'€15-xxxx(AAAA-AAAA)'!P186+'€16-xxxx(AAAA-AAAA)'!P186+'€17-xxxx(AAAA-AAAA)'!P186+'€18-xxxx(AAAA-AAAA)'!P186+'€19-xxxx(AAAA-AAAA)'!P186+'€20-xxxx(AAAA-AAAA)'!P186</f>
        <v>0</v>
      </c>
      <c r="X186" s="107">
        <f>'EnC1_2017-22_DEAL_ONF_Animation'!Q186+'EnC2_2018-22_FEDER_ONF_Conserv'!Q186+'EnC3_2019-21_OFB-DEAL_ONF_Coli'!Q186+'EnC4_2018-20_MTE_ONF_MIGBio'!Q186+'EnC5_2020_DEAL_Titè_IPA Desira'!Q186+'Sol1_2018_DEAL_ONF_Lutte IC DSD'!Q186+'Sol2_2019_DEAL_ONF_Lutte IC'!Q186+'€8-xxxx(AAAA-AAAA)'!Q186+'€9-xxxx(AAAA-AAAA)'!Q186+'€10-xxxx(AAAA-AAAA)'!Q186+'€11-xxxx(AAAA-AAAA)'!Q186+'€12-xxxx(AAAA-AAAA)'!Q186+'€13-xxxx(AAAA-AAAA)'!Q186+'€14-xxxx(AAAA-AAAA)'!Q186+'€15-xxxx(AAAA-AAAA)'!Q186+'€16-xxxx(AAAA-AAAA)'!Q186+'€17-xxxx(AAAA-AAAA)'!Q186+'€18-xxxx(AAAA-AAAA)'!Q186+'€19-xxxx(AAAA-AAAA)'!Q186+'€20-xxxx(AAAA-AAAA)'!Q186</f>
        <v>0</v>
      </c>
      <c r="Y186" s="107">
        <f>'EnC1_2017-22_DEAL_ONF_Animation'!R186+'EnC2_2018-22_FEDER_ONF_Conserv'!R186+'EnC3_2019-21_OFB-DEAL_ONF_Coli'!R186+'EnC4_2018-20_MTE_ONF_MIGBio'!R186+'EnC5_2020_DEAL_Titè_IPA Desira'!R186+'Sol1_2018_DEAL_ONF_Lutte IC DSD'!R186+'Sol2_2019_DEAL_ONF_Lutte IC'!R186+'€8-xxxx(AAAA-AAAA)'!R186+'€9-xxxx(AAAA-AAAA)'!R186+'€10-xxxx(AAAA-AAAA)'!R186+'€11-xxxx(AAAA-AAAA)'!R186+'€12-xxxx(AAAA-AAAA)'!R186+'€13-xxxx(AAAA-AAAA)'!R186+'€14-xxxx(AAAA-AAAA)'!R186+'€15-xxxx(AAAA-AAAA)'!R186+'€16-xxxx(AAAA-AAAA)'!R186+'€17-xxxx(AAAA-AAAA)'!R186+'€18-xxxx(AAAA-AAAA)'!R186+'€19-xxxx(AAAA-AAAA)'!R186+'€20-xxxx(AAAA-AAAA)'!R186</f>
        <v>0</v>
      </c>
      <c r="Z186" s="109">
        <f>'EnC1_2017-22_DEAL_ONF_Animation'!S186+'EnC2_2018-22_FEDER_ONF_Conserv'!S186+'EnC3_2019-21_OFB-DEAL_ONF_Coli'!S186+'EnC4_2018-20_MTE_ONF_MIGBio'!S186+'EnC5_2020_DEAL_Titè_IPA Desira'!S186+'Sol1_2018_DEAL_ONF_Lutte IC DSD'!S186+'Sol2_2019_DEAL_ONF_Lutte IC'!S186+'€8-xxxx(AAAA-AAAA)'!S186+'€9-xxxx(AAAA-AAAA)'!S186+'€10-xxxx(AAAA-AAAA)'!S186+'€11-xxxx(AAAA-AAAA)'!S186+'€12-xxxx(AAAA-AAAA)'!S186+'€13-xxxx(AAAA-AAAA)'!S186+'€14-xxxx(AAAA-AAAA)'!S186+'€15-xxxx(AAAA-AAAA)'!S186+'€16-xxxx(AAAA-AAAA)'!S186+'€17-xxxx(AAAA-AAAA)'!S186+'€18-xxxx(AAAA-AAAA)'!S186+'€19-xxxx(AAAA-AAAA)'!S186+'€20-xxxx(AAAA-AAAA)'!S186</f>
        <v>0</v>
      </c>
      <c r="AA186" s="663">
        <f>'EnC1_2017-22_DEAL_ONF_Animation'!T186+'EnC2_2018-22_FEDER_ONF_Conserv'!T186+'EnC3_2019-21_OFB-DEAL_ONF_Coli'!T186+'EnC4_2018-20_MTE_ONF_MIGBio'!T186+'EnC5_2020_DEAL_Titè_IPA Desira'!T186+'Sol1_2018_DEAL_ONF_Lutte IC DSD'!T186+'Sol2_2019_DEAL_ONF_Lutte IC'!T186+'€8-xxxx(AAAA-AAAA)'!T186+'€9-xxxx(AAAA-AAAA)'!T186+'€10-xxxx(AAAA-AAAA)'!T186+'€11-xxxx(AAAA-AAAA)'!T186+'€12-xxxx(AAAA-AAAA)'!T186+'€13-xxxx(AAAA-AAAA)'!T186+'€14-xxxx(AAAA-AAAA)'!T186+'€15-xxxx(AAAA-AAAA)'!T186+'€16-xxxx(AAAA-AAAA)'!T186+'€17-xxxx(AAAA-AAAA)'!T186+'€18-xxxx(AAAA-AAAA)'!T186+'€19-xxxx(AAAA-AAAA)'!T186+'€20-xxxx(AAAA-AAAA)'!T186</f>
        <v>0</v>
      </c>
      <c r="AB186" s="664">
        <f>'EnC1_2017-22_DEAL_ONF_Animation'!U186+'EnC2_2018-22_FEDER_ONF_Conserv'!U186+'EnC3_2019-21_OFB-DEAL_ONF_Coli'!U186+'EnC4_2018-20_MTE_ONF_MIGBio'!U186+'EnC5_2020_DEAL_Titè_IPA Desira'!U186+'Sol1_2018_DEAL_ONF_Lutte IC DSD'!U186+'Sol2_2019_DEAL_ONF_Lutte IC'!U186+'€8-xxxx(AAAA-AAAA)'!U186+'€9-xxxx(AAAA-AAAA)'!U186+'€10-xxxx(AAAA-AAAA)'!U186+'€11-xxxx(AAAA-AAAA)'!U186+'€12-xxxx(AAAA-AAAA)'!U186+'€13-xxxx(AAAA-AAAA)'!U186+'€14-xxxx(AAAA-AAAA)'!U186+'€15-xxxx(AAAA-AAAA)'!U186+'€16-xxxx(AAAA-AAAA)'!U186+'€17-xxxx(AAAA-AAAA)'!U186+'€18-xxxx(AAAA-AAAA)'!U186+'€19-xxxx(AAAA-AAAA)'!U186+'€20-xxxx(AAAA-AAAA)'!U186</f>
        <v>0</v>
      </c>
      <c r="AC186" s="665">
        <f>'EnC1_2017-22_DEAL_ONF_Animation'!V186+'EnC2_2018-22_FEDER_ONF_Conserv'!V186+'EnC3_2019-21_OFB-DEAL_ONF_Coli'!V186+'EnC4_2018-20_MTE_ONF_MIGBio'!V186+'EnC5_2020_DEAL_Titè_IPA Desira'!V186+'Sol1_2018_DEAL_ONF_Lutte IC DSD'!V186+'Sol2_2019_DEAL_ONF_Lutte IC'!V186+'€8-xxxx(AAAA-AAAA)'!V186+'€9-xxxx(AAAA-AAAA)'!V186+'€10-xxxx(AAAA-AAAA)'!V186+'€11-xxxx(AAAA-AAAA)'!V186+'€12-xxxx(AAAA-AAAA)'!V186+'€13-xxxx(AAAA-AAAA)'!V186+'€14-xxxx(AAAA-AAAA)'!V186+'€15-xxxx(AAAA-AAAA)'!V186+'€16-xxxx(AAAA-AAAA)'!V186+'€17-xxxx(AAAA-AAAA)'!V186+'€18-xxxx(AAAA-AAAA)'!V186+'€19-xxxx(AAAA-AAAA)'!V186+'€20-xxxx(AAAA-AAAA)'!V186</f>
        <v>0</v>
      </c>
      <c r="AD186" s="665">
        <f>'EnC1_2017-22_DEAL_ONF_Animation'!W186+'EnC2_2018-22_FEDER_ONF_Conserv'!W186+'EnC3_2019-21_OFB-DEAL_ONF_Coli'!W186+'EnC4_2018-20_MTE_ONF_MIGBio'!W186+'EnC5_2020_DEAL_Titè_IPA Desira'!W186+'Sol1_2018_DEAL_ONF_Lutte IC DSD'!W186+'Sol2_2019_DEAL_ONF_Lutte IC'!W186+'€8-xxxx(AAAA-AAAA)'!W186+'€9-xxxx(AAAA-AAAA)'!W186+'€10-xxxx(AAAA-AAAA)'!W186+'€11-xxxx(AAAA-AAAA)'!W186+'€12-xxxx(AAAA-AAAA)'!W186+'€13-xxxx(AAAA-AAAA)'!W186+'€14-xxxx(AAAA-AAAA)'!W186+'€15-xxxx(AAAA-AAAA)'!W186+'€16-xxxx(AAAA-AAAA)'!W186+'€17-xxxx(AAAA-AAAA)'!W186+'€18-xxxx(AAAA-AAAA)'!W186+'€19-xxxx(AAAA-AAAA)'!W186+'€20-xxxx(AAAA-AAAA)'!W186</f>
        <v>0</v>
      </c>
      <c r="AE186" s="665">
        <f>'EnC1_2017-22_DEAL_ONF_Animation'!X186+'EnC2_2018-22_FEDER_ONF_Conserv'!X186+'EnC3_2019-21_OFB-DEAL_ONF_Coli'!X186+'EnC4_2018-20_MTE_ONF_MIGBio'!X186+'EnC5_2020_DEAL_Titè_IPA Desira'!X186+'Sol1_2018_DEAL_ONF_Lutte IC DSD'!X186+'Sol2_2019_DEAL_ONF_Lutte IC'!X186+'€8-xxxx(AAAA-AAAA)'!X186+'€9-xxxx(AAAA-AAAA)'!X186+'€10-xxxx(AAAA-AAAA)'!X186+'€11-xxxx(AAAA-AAAA)'!X186+'€12-xxxx(AAAA-AAAA)'!X186+'€13-xxxx(AAAA-AAAA)'!X186+'€14-xxxx(AAAA-AAAA)'!X186+'€15-xxxx(AAAA-AAAA)'!X186+'€16-xxxx(AAAA-AAAA)'!X186+'€17-xxxx(AAAA-AAAA)'!X186+'€18-xxxx(AAAA-AAAA)'!X186+'€19-xxxx(AAAA-AAAA)'!X186+'€20-xxxx(AAAA-AAAA)'!X186</f>
        <v>0</v>
      </c>
      <c r="AF186" s="666">
        <f>'EnC1_2017-22_DEAL_ONF_Animation'!Y186+'EnC2_2018-22_FEDER_ONF_Conserv'!Y186+'EnC3_2019-21_OFB-DEAL_ONF_Coli'!Y186+'EnC4_2018-20_MTE_ONF_MIGBio'!Y186+'EnC5_2020_DEAL_Titè_IPA Desira'!Y186+'Sol1_2018_DEAL_ONF_Lutte IC DSD'!Y186+'Sol2_2019_DEAL_ONF_Lutte IC'!Y186+'€8-xxxx(AAAA-AAAA)'!Y186+'€9-xxxx(AAAA-AAAA)'!Y186+'€10-xxxx(AAAA-AAAA)'!Y186+'€11-xxxx(AAAA-AAAA)'!Y186+'€12-xxxx(AAAA-AAAA)'!Y186+'€13-xxxx(AAAA-AAAA)'!Y186+'€14-xxxx(AAAA-AAAA)'!Y186+'€15-xxxx(AAAA-AAAA)'!Y186+'€16-xxxx(AAAA-AAAA)'!Y186+'€17-xxxx(AAAA-AAAA)'!Y186+'€18-xxxx(AAAA-AAAA)'!Y186+'€19-xxxx(AAAA-AAAA)'!Y186+'€20-xxxx(AAAA-AAAA)'!Y186</f>
        <v>0</v>
      </c>
      <c r="AG186" s="667">
        <f t="shared" si="129"/>
        <v>0</v>
      </c>
      <c r="AH186" s="664">
        <f t="shared" si="134"/>
        <v>0</v>
      </c>
      <c r="AI186" s="665">
        <f t="shared" si="135"/>
        <v>0</v>
      </c>
      <c r="AJ186" s="665">
        <f t="shared" si="136"/>
        <v>0</v>
      </c>
      <c r="AK186" s="665">
        <f t="shared" si="137"/>
        <v>0</v>
      </c>
      <c r="AL186" s="668">
        <f t="shared" si="138"/>
        <v>0</v>
      </c>
      <c r="AM186" s="663">
        <f t="shared" si="130"/>
        <v>0</v>
      </c>
      <c r="AN186" s="664">
        <f t="shared" si="139"/>
        <v>0</v>
      </c>
      <c r="AO186" s="665">
        <f t="shared" si="140"/>
        <v>0</v>
      </c>
      <c r="AP186" s="665">
        <f t="shared" si="141"/>
        <v>0</v>
      </c>
      <c r="AQ186" s="665">
        <f t="shared" si="142"/>
        <v>0</v>
      </c>
      <c r="AR186" s="669">
        <f t="shared" si="143"/>
        <v>0</v>
      </c>
      <c r="AS186" s="44"/>
      <c r="AT186" s="12"/>
      <c r="AU186" s="41"/>
    </row>
    <row r="187" spans="1:47" s="38" customFormat="1" ht="14.5" thickBot="1">
      <c r="A187" s="14"/>
      <c r="B187" s="1116"/>
      <c r="C187" s="1111"/>
      <c r="D187" s="1112"/>
      <c r="E187" s="1112"/>
      <c r="F187" s="1114"/>
      <c r="G187" s="519" t="s">
        <v>109</v>
      </c>
      <c r="H187" s="508">
        <f t="shared" si="146"/>
        <v>0</v>
      </c>
      <c r="I187" s="509">
        <f t="shared" ref="I187:M187" si="148">I178+I181+I184</f>
        <v>0</v>
      </c>
      <c r="J187" s="510">
        <f t="shared" si="148"/>
        <v>0</v>
      </c>
      <c r="K187" s="510">
        <f t="shared" si="148"/>
        <v>0</v>
      </c>
      <c r="L187" s="510">
        <f t="shared" si="148"/>
        <v>0</v>
      </c>
      <c r="M187" s="511">
        <f t="shared" si="148"/>
        <v>0</v>
      </c>
      <c r="N187" s="741" t="s">
        <v>109</v>
      </c>
      <c r="O187" s="240">
        <f>'EnC1_2017-22_DEAL_ONF_Animation'!H187+'EnC2_2018-22_FEDER_ONF_Conserv'!H187+'EnC3_2019-21_OFB-DEAL_ONF_Coli'!H187+'EnC4_2018-20_MTE_ONF_MIGBio'!H187+'EnC5_2020_DEAL_Titè_IPA Desira'!H187+'Sol1_2018_DEAL_ONF_Lutte IC DSD'!H187+'Sol2_2019_DEAL_ONF_Lutte IC'!H187+'€8-xxxx(AAAA-AAAA)'!H187+'€9-xxxx(AAAA-AAAA)'!H187+'€10-xxxx(AAAA-AAAA)'!H187+'€11-xxxx(AAAA-AAAA)'!H187+'€12-xxxx(AAAA-AAAA)'!H187+'€13-xxxx(AAAA-AAAA)'!H187+'€14-xxxx(AAAA-AAAA)'!H187+'€15-xxxx(AAAA-AAAA)'!H187+'€16-xxxx(AAAA-AAAA)'!H187+'€17-xxxx(AAAA-AAAA)'!H187+'€18-xxxx(AAAA-AAAA)'!H187+'€19-xxxx(AAAA-AAAA)'!H187+'€20-xxxx(AAAA-AAAA)'!H187</f>
        <v>0</v>
      </c>
      <c r="P187" s="176">
        <f>'EnC1_2017-22_DEAL_ONF_Animation'!I187+'EnC2_2018-22_FEDER_ONF_Conserv'!I187+'EnC3_2019-21_OFB-DEAL_ONF_Coli'!I187+'EnC4_2018-20_MTE_ONF_MIGBio'!I187+'EnC5_2020_DEAL_Titè_IPA Desira'!I187+'Sol1_2018_DEAL_ONF_Lutte IC DSD'!I187+'Sol2_2019_DEAL_ONF_Lutte IC'!I187+'€8-xxxx(AAAA-AAAA)'!I187+'€9-xxxx(AAAA-AAAA)'!I187+'€10-xxxx(AAAA-AAAA)'!I187+'€11-xxxx(AAAA-AAAA)'!I187+'€12-xxxx(AAAA-AAAA)'!I187+'€13-xxxx(AAAA-AAAA)'!I187+'€14-xxxx(AAAA-AAAA)'!I187+'€15-xxxx(AAAA-AAAA)'!I187+'€16-xxxx(AAAA-AAAA)'!I187+'€17-xxxx(AAAA-AAAA)'!I187+'€18-xxxx(AAAA-AAAA)'!I187+'€19-xxxx(AAAA-AAAA)'!I187+'€20-xxxx(AAAA-AAAA)'!I187</f>
        <v>0</v>
      </c>
      <c r="Q187" s="177">
        <f>'EnC1_2017-22_DEAL_ONF_Animation'!J187+'EnC2_2018-22_FEDER_ONF_Conserv'!J187+'EnC3_2019-21_OFB-DEAL_ONF_Coli'!J187+'EnC4_2018-20_MTE_ONF_MIGBio'!J187+'EnC5_2020_DEAL_Titè_IPA Desira'!J187+'Sol1_2018_DEAL_ONF_Lutte IC DSD'!J187+'Sol2_2019_DEAL_ONF_Lutte IC'!J187+'€8-xxxx(AAAA-AAAA)'!J187+'€9-xxxx(AAAA-AAAA)'!J187+'€10-xxxx(AAAA-AAAA)'!J187+'€11-xxxx(AAAA-AAAA)'!J187+'€12-xxxx(AAAA-AAAA)'!J187+'€13-xxxx(AAAA-AAAA)'!J187+'€14-xxxx(AAAA-AAAA)'!J187+'€15-xxxx(AAAA-AAAA)'!J187+'€16-xxxx(AAAA-AAAA)'!J187+'€17-xxxx(AAAA-AAAA)'!J187+'€18-xxxx(AAAA-AAAA)'!J187+'€19-xxxx(AAAA-AAAA)'!J187+'€20-xxxx(AAAA-AAAA)'!J187</f>
        <v>0</v>
      </c>
      <c r="R187" s="177">
        <f>'EnC1_2017-22_DEAL_ONF_Animation'!K187+'EnC2_2018-22_FEDER_ONF_Conserv'!K187+'EnC3_2019-21_OFB-DEAL_ONF_Coli'!K187+'EnC4_2018-20_MTE_ONF_MIGBio'!K187+'EnC5_2020_DEAL_Titè_IPA Desira'!K187+'Sol1_2018_DEAL_ONF_Lutte IC DSD'!K187+'Sol2_2019_DEAL_ONF_Lutte IC'!K187+'€8-xxxx(AAAA-AAAA)'!K187+'€9-xxxx(AAAA-AAAA)'!K187+'€10-xxxx(AAAA-AAAA)'!K187+'€11-xxxx(AAAA-AAAA)'!K187+'€12-xxxx(AAAA-AAAA)'!K187+'€13-xxxx(AAAA-AAAA)'!K187+'€14-xxxx(AAAA-AAAA)'!K187+'€15-xxxx(AAAA-AAAA)'!K187+'€16-xxxx(AAAA-AAAA)'!K187+'€17-xxxx(AAAA-AAAA)'!K187+'€18-xxxx(AAAA-AAAA)'!K187+'€19-xxxx(AAAA-AAAA)'!K187+'€20-xxxx(AAAA-AAAA)'!K187</f>
        <v>0</v>
      </c>
      <c r="S187" s="177">
        <f>'EnC1_2017-22_DEAL_ONF_Animation'!L187+'EnC2_2018-22_FEDER_ONF_Conserv'!L187+'EnC3_2019-21_OFB-DEAL_ONF_Coli'!L187+'EnC4_2018-20_MTE_ONF_MIGBio'!L187+'EnC5_2020_DEAL_Titè_IPA Desira'!L187+'Sol1_2018_DEAL_ONF_Lutte IC DSD'!L187+'Sol2_2019_DEAL_ONF_Lutte IC'!L187+'€8-xxxx(AAAA-AAAA)'!L187+'€9-xxxx(AAAA-AAAA)'!L187+'€10-xxxx(AAAA-AAAA)'!L187+'€11-xxxx(AAAA-AAAA)'!L187+'€12-xxxx(AAAA-AAAA)'!L187+'€13-xxxx(AAAA-AAAA)'!L187+'€14-xxxx(AAAA-AAAA)'!L187+'€15-xxxx(AAAA-AAAA)'!L187+'€16-xxxx(AAAA-AAAA)'!L187+'€17-xxxx(AAAA-AAAA)'!L187+'€18-xxxx(AAAA-AAAA)'!L187+'€19-xxxx(AAAA-AAAA)'!L187+'€20-xxxx(AAAA-AAAA)'!L187</f>
        <v>0</v>
      </c>
      <c r="T187" s="241">
        <f>'EnC1_2017-22_DEAL_ONF_Animation'!M187+'EnC2_2018-22_FEDER_ONF_Conserv'!M187+'EnC3_2019-21_OFB-DEAL_ONF_Coli'!M187+'EnC4_2018-20_MTE_ONF_MIGBio'!M187+'EnC5_2020_DEAL_Titè_IPA Desira'!M187+'Sol1_2018_DEAL_ONF_Lutte IC DSD'!M187+'Sol2_2019_DEAL_ONF_Lutte IC'!M187+'€8-xxxx(AAAA-AAAA)'!M187+'€9-xxxx(AAAA-AAAA)'!M187+'€10-xxxx(AAAA-AAAA)'!M187+'€11-xxxx(AAAA-AAAA)'!M187+'€12-xxxx(AAAA-AAAA)'!M187+'€13-xxxx(AAAA-AAAA)'!M187+'€14-xxxx(AAAA-AAAA)'!M187+'€15-xxxx(AAAA-AAAA)'!M187+'€16-xxxx(AAAA-AAAA)'!M187+'€17-xxxx(AAAA-AAAA)'!M187+'€18-xxxx(AAAA-AAAA)'!M187+'€19-xxxx(AAAA-AAAA)'!M187+'€20-xxxx(AAAA-AAAA)'!M187</f>
        <v>0</v>
      </c>
      <c r="U187" s="240">
        <f>'EnC1_2017-22_DEAL_ONF_Animation'!N187+'EnC2_2018-22_FEDER_ONF_Conserv'!N187+'EnC3_2019-21_OFB-DEAL_ONF_Coli'!N187+'EnC4_2018-20_MTE_ONF_MIGBio'!N187+'EnC5_2020_DEAL_Titè_IPA Desira'!N187+'Sol1_2018_DEAL_ONF_Lutte IC DSD'!N187+'Sol2_2019_DEAL_ONF_Lutte IC'!N187+'€8-xxxx(AAAA-AAAA)'!N187+'€9-xxxx(AAAA-AAAA)'!N187+'€10-xxxx(AAAA-AAAA)'!N187+'€11-xxxx(AAAA-AAAA)'!N187+'€12-xxxx(AAAA-AAAA)'!N187+'€13-xxxx(AAAA-AAAA)'!N187+'€14-xxxx(AAAA-AAAA)'!N187+'€15-xxxx(AAAA-AAAA)'!N187+'€16-xxxx(AAAA-AAAA)'!N187+'€17-xxxx(AAAA-AAAA)'!N187+'€18-xxxx(AAAA-AAAA)'!N187+'€19-xxxx(AAAA-AAAA)'!N187+'€20-xxxx(AAAA-AAAA)'!N187</f>
        <v>0</v>
      </c>
      <c r="V187" s="176">
        <f>'EnC1_2017-22_DEAL_ONF_Animation'!O187+'EnC2_2018-22_FEDER_ONF_Conserv'!O187+'EnC3_2019-21_OFB-DEAL_ONF_Coli'!O187+'EnC4_2018-20_MTE_ONF_MIGBio'!O187+'EnC5_2020_DEAL_Titè_IPA Desira'!O187+'Sol1_2018_DEAL_ONF_Lutte IC DSD'!O187+'Sol2_2019_DEAL_ONF_Lutte IC'!O187+'€8-xxxx(AAAA-AAAA)'!O187+'€9-xxxx(AAAA-AAAA)'!O187+'€10-xxxx(AAAA-AAAA)'!O187+'€11-xxxx(AAAA-AAAA)'!O187+'€12-xxxx(AAAA-AAAA)'!O187+'€13-xxxx(AAAA-AAAA)'!O187+'€14-xxxx(AAAA-AAAA)'!O187+'€15-xxxx(AAAA-AAAA)'!O187+'€16-xxxx(AAAA-AAAA)'!O187+'€17-xxxx(AAAA-AAAA)'!O187+'€18-xxxx(AAAA-AAAA)'!O187+'€19-xxxx(AAAA-AAAA)'!O187+'€20-xxxx(AAAA-AAAA)'!O187</f>
        <v>0</v>
      </c>
      <c r="W187" s="177">
        <f>'EnC1_2017-22_DEAL_ONF_Animation'!P187+'EnC2_2018-22_FEDER_ONF_Conserv'!P187+'EnC3_2019-21_OFB-DEAL_ONF_Coli'!P187+'EnC4_2018-20_MTE_ONF_MIGBio'!P187+'EnC5_2020_DEAL_Titè_IPA Desira'!P187+'Sol1_2018_DEAL_ONF_Lutte IC DSD'!P187+'Sol2_2019_DEAL_ONF_Lutte IC'!P187+'€8-xxxx(AAAA-AAAA)'!P187+'€9-xxxx(AAAA-AAAA)'!P187+'€10-xxxx(AAAA-AAAA)'!P187+'€11-xxxx(AAAA-AAAA)'!P187+'€12-xxxx(AAAA-AAAA)'!P187+'€13-xxxx(AAAA-AAAA)'!P187+'€14-xxxx(AAAA-AAAA)'!P187+'€15-xxxx(AAAA-AAAA)'!P187+'€16-xxxx(AAAA-AAAA)'!P187+'€17-xxxx(AAAA-AAAA)'!P187+'€18-xxxx(AAAA-AAAA)'!P187+'€19-xxxx(AAAA-AAAA)'!P187+'€20-xxxx(AAAA-AAAA)'!P187</f>
        <v>0</v>
      </c>
      <c r="X187" s="177">
        <f>'EnC1_2017-22_DEAL_ONF_Animation'!Q187+'EnC2_2018-22_FEDER_ONF_Conserv'!Q187+'EnC3_2019-21_OFB-DEAL_ONF_Coli'!Q187+'EnC4_2018-20_MTE_ONF_MIGBio'!Q187+'EnC5_2020_DEAL_Titè_IPA Desira'!Q187+'Sol1_2018_DEAL_ONF_Lutte IC DSD'!Q187+'Sol2_2019_DEAL_ONF_Lutte IC'!Q187+'€8-xxxx(AAAA-AAAA)'!Q187+'€9-xxxx(AAAA-AAAA)'!Q187+'€10-xxxx(AAAA-AAAA)'!Q187+'€11-xxxx(AAAA-AAAA)'!Q187+'€12-xxxx(AAAA-AAAA)'!Q187+'€13-xxxx(AAAA-AAAA)'!Q187+'€14-xxxx(AAAA-AAAA)'!Q187+'€15-xxxx(AAAA-AAAA)'!Q187+'€16-xxxx(AAAA-AAAA)'!Q187+'€17-xxxx(AAAA-AAAA)'!Q187+'€18-xxxx(AAAA-AAAA)'!Q187+'€19-xxxx(AAAA-AAAA)'!Q187+'€20-xxxx(AAAA-AAAA)'!Q187</f>
        <v>0</v>
      </c>
      <c r="Y187" s="177">
        <f>'EnC1_2017-22_DEAL_ONF_Animation'!R187+'EnC2_2018-22_FEDER_ONF_Conserv'!R187+'EnC3_2019-21_OFB-DEAL_ONF_Coli'!R187+'EnC4_2018-20_MTE_ONF_MIGBio'!R187+'EnC5_2020_DEAL_Titè_IPA Desira'!R187+'Sol1_2018_DEAL_ONF_Lutte IC DSD'!R187+'Sol2_2019_DEAL_ONF_Lutte IC'!R187+'€8-xxxx(AAAA-AAAA)'!R187+'€9-xxxx(AAAA-AAAA)'!R187+'€10-xxxx(AAAA-AAAA)'!R187+'€11-xxxx(AAAA-AAAA)'!R187+'€12-xxxx(AAAA-AAAA)'!R187+'€13-xxxx(AAAA-AAAA)'!R187+'€14-xxxx(AAAA-AAAA)'!R187+'€15-xxxx(AAAA-AAAA)'!R187+'€16-xxxx(AAAA-AAAA)'!R187+'€17-xxxx(AAAA-AAAA)'!R187+'€18-xxxx(AAAA-AAAA)'!R187+'€19-xxxx(AAAA-AAAA)'!R187+'€20-xxxx(AAAA-AAAA)'!R187</f>
        <v>0</v>
      </c>
      <c r="Z187" s="178">
        <f>'EnC1_2017-22_DEAL_ONF_Animation'!S187+'EnC2_2018-22_FEDER_ONF_Conserv'!S187+'EnC3_2019-21_OFB-DEAL_ONF_Coli'!S187+'EnC4_2018-20_MTE_ONF_MIGBio'!S187+'EnC5_2020_DEAL_Titè_IPA Desira'!S187+'Sol1_2018_DEAL_ONF_Lutte IC DSD'!S187+'Sol2_2019_DEAL_ONF_Lutte IC'!S187+'€8-xxxx(AAAA-AAAA)'!S187+'€9-xxxx(AAAA-AAAA)'!S187+'€10-xxxx(AAAA-AAAA)'!S187+'€11-xxxx(AAAA-AAAA)'!S187+'€12-xxxx(AAAA-AAAA)'!S187+'€13-xxxx(AAAA-AAAA)'!S187+'€14-xxxx(AAAA-AAAA)'!S187+'€15-xxxx(AAAA-AAAA)'!S187+'€16-xxxx(AAAA-AAAA)'!S187+'€17-xxxx(AAAA-AAAA)'!S187+'€18-xxxx(AAAA-AAAA)'!S187+'€19-xxxx(AAAA-AAAA)'!S187+'€20-xxxx(AAAA-AAAA)'!S187</f>
        <v>0</v>
      </c>
      <c r="AA187" s="698">
        <f>'EnC1_2017-22_DEAL_ONF_Animation'!T187+'EnC2_2018-22_FEDER_ONF_Conserv'!T187+'EnC3_2019-21_OFB-DEAL_ONF_Coli'!T187+'EnC4_2018-20_MTE_ONF_MIGBio'!T187+'EnC5_2020_DEAL_Titè_IPA Desira'!T187+'Sol1_2018_DEAL_ONF_Lutte IC DSD'!T187+'Sol2_2019_DEAL_ONF_Lutte IC'!T187+'€8-xxxx(AAAA-AAAA)'!T187+'€9-xxxx(AAAA-AAAA)'!T187+'€10-xxxx(AAAA-AAAA)'!T187+'€11-xxxx(AAAA-AAAA)'!T187+'€12-xxxx(AAAA-AAAA)'!T187+'€13-xxxx(AAAA-AAAA)'!T187+'€14-xxxx(AAAA-AAAA)'!T187+'€15-xxxx(AAAA-AAAA)'!T187+'€16-xxxx(AAAA-AAAA)'!T187+'€17-xxxx(AAAA-AAAA)'!T187+'€18-xxxx(AAAA-AAAA)'!T187+'€19-xxxx(AAAA-AAAA)'!T187+'€20-xxxx(AAAA-AAAA)'!T187</f>
        <v>0</v>
      </c>
      <c r="AB187" s="699">
        <f>'EnC1_2017-22_DEAL_ONF_Animation'!U187+'EnC2_2018-22_FEDER_ONF_Conserv'!U187+'EnC3_2019-21_OFB-DEAL_ONF_Coli'!U187+'EnC4_2018-20_MTE_ONF_MIGBio'!U187+'EnC5_2020_DEAL_Titè_IPA Desira'!U187+'Sol1_2018_DEAL_ONF_Lutte IC DSD'!U187+'Sol2_2019_DEAL_ONF_Lutte IC'!U187+'€8-xxxx(AAAA-AAAA)'!U187+'€9-xxxx(AAAA-AAAA)'!U187+'€10-xxxx(AAAA-AAAA)'!U187+'€11-xxxx(AAAA-AAAA)'!U187+'€12-xxxx(AAAA-AAAA)'!U187+'€13-xxxx(AAAA-AAAA)'!U187+'€14-xxxx(AAAA-AAAA)'!U187+'€15-xxxx(AAAA-AAAA)'!U187+'€16-xxxx(AAAA-AAAA)'!U187+'€17-xxxx(AAAA-AAAA)'!U187+'€18-xxxx(AAAA-AAAA)'!U187+'€19-xxxx(AAAA-AAAA)'!U187+'€20-xxxx(AAAA-AAAA)'!U187</f>
        <v>0</v>
      </c>
      <c r="AC187" s="700">
        <f>'EnC1_2017-22_DEAL_ONF_Animation'!V187+'EnC2_2018-22_FEDER_ONF_Conserv'!V187+'EnC3_2019-21_OFB-DEAL_ONF_Coli'!V187+'EnC4_2018-20_MTE_ONF_MIGBio'!V187+'EnC5_2020_DEAL_Titè_IPA Desira'!V187+'Sol1_2018_DEAL_ONF_Lutte IC DSD'!V187+'Sol2_2019_DEAL_ONF_Lutte IC'!V187+'€8-xxxx(AAAA-AAAA)'!V187+'€9-xxxx(AAAA-AAAA)'!V187+'€10-xxxx(AAAA-AAAA)'!V187+'€11-xxxx(AAAA-AAAA)'!V187+'€12-xxxx(AAAA-AAAA)'!V187+'€13-xxxx(AAAA-AAAA)'!V187+'€14-xxxx(AAAA-AAAA)'!V187+'€15-xxxx(AAAA-AAAA)'!V187+'€16-xxxx(AAAA-AAAA)'!V187+'€17-xxxx(AAAA-AAAA)'!V187+'€18-xxxx(AAAA-AAAA)'!V187+'€19-xxxx(AAAA-AAAA)'!V187+'€20-xxxx(AAAA-AAAA)'!V187</f>
        <v>0</v>
      </c>
      <c r="AD187" s="700">
        <f>'EnC1_2017-22_DEAL_ONF_Animation'!W187+'EnC2_2018-22_FEDER_ONF_Conserv'!W187+'EnC3_2019-21_OFB-DEAL_ONF_Coli'!W187+'EnC4_2018-20_MTE_ONF_MIGBio'!W187+'EnC5_2020_DEAL_Titè_IPA Desira'!W187+'Sol1_2018_DEAL_ONF_Lutte IC DSD'!W187+'Sol2_2019_DEAL_ONF_Lutte IC'!W187+'€8-xxxx(AAAA-AAAA)'!W187+'€9-xxxx(AAAA-AAAA)'!W187+'€10-xxxx(AAAA-AAAA)'!W187+'€11-xxxx(AAAA-AAAA)'!W187+'€12-xxxx(AAAA-AAAA)'!W187+'€13-xxxx(AAAA-AAAA)'!W187+'€14-xxxx(AAAA-AAAA)'!W187+'€15-xxxx(AAAA-AAAA)'!W187+'€16-xxxx(AAAA-AAAA)'!W187+'€17-xxxx(AAAA-AAAA)'!W187+'€18-xxxx(AAAA-AAAA)'!W187+'€19-xxxx(AAAA-AAAA)'!W187+'€20-xxxx(AAAA-AAAA)'!W187</f>
        <v>0</v>
      </c>
      <c r="AE187" s="700">
        <f>'EnC1_2017-22_DEAL_ONF_Animation'!X187+'EnC2_2018-22_FEDER_ONF_Conserv'!X187+'EnC3_2019-21_OFB-DEAL_ONF_Coli'!X187+'EnC4_2018-20_MTE_ONF_MIGBio'!X187+'EnC5_2020_DEAL_Titè_IPA Desira'!X187+'Sol1_2018_DEAL_ONF_Lutte IC DSD'!X187+'Sol2_2019_DEAL_ONF_Lutte IC'!X187+'€8-xxxx(AAAA-AAAA)'!X187+'€9-xxxx(AAAA-AAAA)'!X187+'€10-xxxx(AAAA-AAAA)'!X187+'€11-xxxx(AAAA-AAAA)'!X187+'€12-xxxx(AAAA-AAAA)'!X187+'€13-xxxx(AAAA-AAAA)'!X187+'€14-xxxx(AAAA-AAAA)'!X187+'€15-xxxx(AAAA-AAAA)'!X187+'€16-xxxx(AAAA-AAAA)'!X187+'€17-xxxx(AAAA-AAAA)'!X187+'€18-xxxx(AAAA-AAAA)'!X187+'€19-xxxx(AAAA-AAAA)'!X187+'€20-xxxx(AAAA-AAAA)'!X187</f>
        <v>0</v>
      </c>
      <c r="AF187" s="701">
        <f>'EnC1_2017-22_DEAL_ONF_Animation'!Y187+'EnC2_2018-22_FEDER_ONF_Conserv'!Y187+'EnC3_2019-21_OFB-DEAL_ONF_Coli'!Y187+'EnC4_2018-20_MTE_ONF_MIGBio'!Y187+'EnC5_2020_DEAL_Titè_IPA Desira'!Y187+'Sol1_2018_DEAL_ONF_Lutte IC DSD'!Y187+'Sol2_2019_DEAL_ONF_Lutte IC'!Y187+'€8-xxxx(AAAA-AAAA)'!Y187+'€9-xxxx(AAAA-AAAA)'!Y187+'€10-xxxx(AAAA-AAAA)'!Y187+'€11-xxxx(AAAA-AAAA)'!Y187+'€12-xxxx(AAAA-AAAA)'!Y187+'€13-xxxx(AAAA-AAAA)'!Y187+'€14-xxxx(AAAA-AAAA)'!Y187+'€15-xxxx(AAAA-AAAA)'!Y187+'€16-xxxx(AAAA-AAAA)'!Y187+'€17-xxxx(AAAA-AAAA)'!Y187+'€18-xxxx(AAAA-AAAA)'!Y187+'€19-xxxx(AAAA-AAAA)'!Y187+'€20-xxxx(AAAA-AAAA)'!Y187</f>
        <v>0</v>
      </c>
      <c r="AG187" s="702">
        <f t="shared" si="129"/>
        <v>0</v>
      </c>
      <c r="AH187" s="699">
        <f t="shared" si="134"/>
        <v>0</v>
      </c>
      <c r="AI187" s="700">
        <f t="shared" si="135"/>
        <v>0</v>
      </c>
      <c r="AJ187" s="700">
        <f t="shared" si="136"/>
        <v>0</v>
      </c>
      <c r="AK187" s="700">
        <f t="shared" si="137"/>
        <v>0</v>
      </c>
      <c r="AL187" s="703">
        <f t="shared" si="138"/>
        <v>0</v>
      </c>
      <c r="AM187" s="698">
        <f t="shared" si="130"/>
        <v>0</v>
      </c>
      <c r="AN187" s="699">
        <f t="shared" si="139"/>
        <v>0</v>
      </c>
      <c r="AO187" s="700">
        <f t="shared" si="140"/>
        <v>0</v>
      </c>
      <c r="AP187" s="700">
        <f t="shared" si="141"/>
        <v>0</v>
      </c>
      <c r="AQ187" s="700">
        <f t="shared" si="142"/>
        <v>0</v>
      </c>
      <c r="AR187" s="704">
        <f t="shared" si="143"/>
        <v>0</v>
      </c>
      <c r="AS187" s="46"/>
      <c r="AT187" s="15"/>
      <c r="AU187" s="15"/>
    </row>
    <row r="188" spans="1:47" s="38" customFormat="1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157">
        <v>2</v>
      </c>
      <c r="G188" s="490" t="s">
        <v>106</v>
      </c>
      <c r="H188" s="491">
        <f>26000/2</f>
        <v>13000</v>
      </c>
      <c r="I188" s="740"/>
      <c r="J188" s="726"/>
      <c r="K188" s="726"/>
      <c r="L188" s="513">
        <f>26000/2</f>
        <v>13000</v>
      </c>
      <c r="M188" s="514"/>
      <c r="N188" s="536" t="s">
        <v>106</v>
      </c>
      <c r="O188" s="179">
        <f>'EnC1_2017-22_DEAL_ONF_Animation'!H188+'EnC2_2018-22_FEDER_ONF_Conserv'!H188+'EnC3_2019-21_OFB-DEAL_ONF_Coli'!H188+'EnC4_2018-20_MTE_ONF_MIGBio'!H188+'EnC5_2020_DEAL_Titè_IPA Desira'!H188+'Sol1_2018_DEAL_ONF_Lutte IC DSD'!H188+'Sol2_2019_DEAL_ONF_Lutte IC'!H188+'€8-xxxx(AAAA-AAAA)'!H188+'€9-xxxx(AAAA-AAAA)'!H188+'€10-xxxx(AAAA-AAAA)'!H188+'€11-xxxx(AAAA-AAAA)'!H188+'€12-xxxx(AAAA-AAAA)'!H188+'€13-xxxx(AAAA-AAAA)'!H188+'€14-xxxx(AAAA-AAAA)'!H188+'€15-xxxx(AAAA-AAAA)'!H188+'€16-xxxx(AAAA-AAAA)'!H188+'€17-xxxx(AAAA-AAAA)'!H188+'€18-xxxx(AAAA-AAAA)'!H188+'€19-xxxx(AAAA-AAAA)'!H188+'€20-xxxx(AAAA-AAAA)'!H188</f>
        <v>20000</v>
      </c>
      <c r="P188" s="252">
        <f>'EnC1_2017-22_DEAL_ONF_Animation'!I188+'EnC2_2018-22_FEDER_ONF_Conserv'!I188+'EnC3_2019-21_OFB-DEAL_ONF_Coli'!I188+'EnC4_2018-20_MTE_ONF_MIGBio'!I188+'EnC5_2020_DEAL_Titè_IPA Desira'!I188+'Sol1_2018_DEAL_ONF_Lutte IC DSD'!I188+'Sol2_2019_DEAL_ONF_Lutte IC'!I188+'€8-xxxx(AAAA-AAAA)'!I188+'€9-xxxx(AAAA-AAAA)'!I188+'€10-xxxx(AAAA-AAAA)'!I188+'€11-xxxx(AAAA-AAAA)'!I188+'€12-xxxx(AAAA-AAAA)'!I188+'€13-xxxx(AAAA-AAAA)'!I188+'€14-xxxx(AAAA-AAAA)'!I188+'€15-xxxx(AAAA-AAAA)'!I188+'€16-xxxx(AAAA-AAAA)'!I188+'€17-xxxx(AAAA-AAAA)'!I188+'€18-xxxx(AAAA-AAAA)'!I188+'€19-xxxx(AAAA-AAAA)'!I188+'€20-xxxx(AAAA-AAAA)'!I188</f>
        <v>4000</v>
      </c>
      <c r="Q188" s="149">
        <f>'EnC1_2017-22_DEAL_ONF_Animation'!J188+'EnC2_2018-22_FEDER_ONF_Conserv'!J188+'EnC3_2019-21_OFB-DEAL_ONF_Coli'!J188+'EnC4_2018-20_MTE_ONF_MIGBio'!J188+'EnC5_2020_DEAL_Titè_IPA Desira'!J188+'Sol1_2018_DEAL_ONF_Lutte IC DSD'!J188+'Sol2_2019_DEAL_ONF_Lutte IC'!J188+'€8-xxxx(AAAA-AAAA)'!J188+'€9-xxxx(AAAA-AAAA)'!J188+'€10-xxxx(AAAA-AAAA)'!J188+'€11-xxxx(AAAA-AAAA)'!J188+'€12-xxxx(AAAA-AAAA)'!J188+'€13-xxxx(AAAA-AAAA)'!J188+'€14-xxxx(AAAA-AAAA)'!J188+'€15-xxxx(AAAA-AAAA)'!J188+'€16-xxxx(AAAA-AAAA)'!J188+'€17-xxxx(AAAA-AAAA)'!J188+'€18-xxxx(AAAA-AAAA)'!J188+'€19-xxxx(AAAA-AAAA)'!J188+'€20-xxxx(AAAA-AAAA)'!J188</f>
        <v>4000</v>
      </c>
      <c r="R188" s="149">
        <f>'EnC1_2017-22_DEAL_ONF_Animation'!K188+'EnC2_2018-22_FEDER_ONF_Conserv'!K188+'EnC3_2019-21_OFB-DEAL_ONF_Coli'!K188+'EnC4_2018-20_MTE_ONF_MIGBio'!K188+'EnC5_2020_DEAL_Titè_IPA Desira'!K188+'Sol1_2018_DEAL_ONF_Lutte IC DSD'!K188+'Sol2_2019_DEAL_ONF_Lutte IC'!K188+'€8-xxxx(AAAA-AAAA)'!K188+'€9-xxxx(AAAA-AAAA)'!K188+'€10-xxxx(AAAA-AAAA)'!K188+'€11-xxxx(AAAA-AAAA)'!K188+'€12-xxxx(AAAA-AAAA)'!K188+'€13-xxxx(AAAA-AAAA)'!K188+'€14-xxxx(AAAA-AAAA)'!K188+'€15-xxxx(AAAA-AAAA)'!K188+'€16-xxxx(AAAA-AAAA)'!K188+'€17-xxxx(AAAA-AAAA)'!K188+'€18-xxxx(AAAA-AAAA)'!K188+'€19-xxxx(AAAA-AAAA)'!K188+'€20-xxxx(AAAA-AAAA)'!K188</f>
        <v>4000</v>
      </c>
      <c r="S188" s="224">
        <f>'EnC1_2017-22_DEAL_ONF_Animation'!L188+'EnC2_2018-22_FEDER_ONF_Conserv'!L188+'EnC3_2019-21_OFB-DEAL_ONF_Coli'!L188+'EnC4_2018-20_MTE_ONF_MIGBio'!L188+'EnC5_2020_DEAL_Titè_IPA Desira'!L188+'Sol1_2018_DEAL_ONF_Lutte IC DSD'!L188+'Sol2_2019_DEAL_ONF_Lutte IC'!L188+'€8-xxxx(AAAA-AAAA)'!L188+'€9-xxxx(AAAA-AAAA)'!L188+'€10-xxxx(AAAA-AAAA)'!L188+'€11-xxxx(AAAA-AAAA)'!L188+'€12-xxxx(AAAA-AAAA)'!L188+'€13-xxxx(AAAA-AAAA)'!L188+'€14-xxxx(AAAA-AAAA)'!L188+'€15-xxxx(AAAA-AAAA)'!L188+'€16-xxxx(AAAA-AAAA)'!L188+'€17-xxxx(AAAA-AAAA)'!L188+'€18-xxxx(AAAA-AAAA)'!L188+'€19-xxxx(AAAA-AAAA)'!L188+'€20-xxxx(AAAA-AAAA)'!L188</f>
        <v>4000</v>
      </c>
      <c r="T188" s="181">
        <f>'EnC1_2017-22_DEAL_ONF_Animation'!M188+'EnC2_2018-22_FEDER_ONF_Conserv'!M188+'EnC3_2019-21_OFB-DEAL_ONF_Coli'!M188+'EnC4_2018-20_MTE_ONF_MIGBio'!M188+'EnC5_2020_DEAL_Titè_IPA Desira'!M188+'Sol1_2018_DEAL_ONF_Lutte IC DSD'!M188+'Sol2_2019_DEAL_ONF_Lutte IC'!M188+'€8-xxxx(AAAA-AAAA)'!M188+'€9-xxxx(AAAA-AAAA)'!M188+'€10-xxxx(AAAA-AAAA)'!M188+'€11-xxxx(AAAA-AAAA)'!M188+'€12-xxxx(AAAA-AAAA)'!M188+'€13-xxxx(AAAA-AAAA)'!M188+'€14-xxxx(AAAA-AAAA)'!M188+'€15-xxxx(AAAA-AAAA)'!M188+'€16-xxxx(AAAA-AAAA)'!M188+'€17-xxxx(AAAA-AAAA)'!M188+'€18-xxxx(AAAA-AAAA)'!M188+'€19-xxxx(AAAA-AAAA)'!M188+'€20-xxxx(AAAA-AAAA)'!M188</f>
        <v>4000</v>
      </c>
      <c r="U188" s="179">
        <f>'EnC1_2017-22_DEAL_ONF_Animation'!N188+'EnC2_2018-22_FEDER_ONF_Conserv'!N188+'EnC3_2019-21_OFB-DEAL_ONF_Coli'!N188+'EnC4_2018-20_MTE_ONF_MIGBio'!N188+'EnC5_2020_DEAL_Titè_IPA Desira'!N188+'Sol1_2018_DEAL_ONF_Lutte IC DSD'!N188+'Sol2_2019_DEAL_ONF_Lutte IC'!N188+'€8-xxxx(AAAA-AAAA)'!N188+'€9-xxxx(AAAA-AAAA)'!N188+'€10-xxxx(AAAA-AAAA)'!N188+'€11-xxxx(AAAA-AAAA)'!N188+'€12-xxxx(AAAA-AAAA)'!N188+'€13-xxxx(AAAA-AAAA)'!N188+'€14-xxxx(AAAA-AAAA)'!N188+'€15-xxxx(AAAA-AAAA)'!N188+'€16-xxxx(AAAA-AAAA)'!N188+'€17-xxxx(AAAA-AAAA)'!N188+'€18-xxxx(AAAA-AAAA)'!N188+'€19-xxxx(AAAA-AAAA)'!N188+'€20-xxxx(AAAA-AAAA)'!N188</f>
        <v>8945</v>
      </c>
      <c r="V188" s="252">
        <f>'EnC1_2017-22_DEAL_ONF_Animation'!O188+'EnC2_2018-22_FEDER_ONF_Conserv'!O188+'EnC3_2019-21_OFB-DEAL_ONF_Coli'!O188+'EnC4_2018-20_MTE_ONF_MIGBio'!O188+'EnC5_2020_DEAL_Titè_IPA Desira'!O188+'Sol1_2018_DEAL_ONF_Lutte IC DSD'!O188+'Sol2_2019_DEAL_ONF_Lutte IC'!O188+'€8-xxxx(AAAA-AAAA)'!O188+'€9-xxxx(AAAA-AAAA)'!O188+'€10-xxxx(AAAA-AAAA)'!O188+'€11-xxxx(AAAA-AAAA)'!O188+'€12-xxxx(AAAA-AAAA)'!O188+'€13-xxxx(AAAA-AAAA)'!O188+'€14-xxxx(AAAA-AAAA)'!O188+'€15-xxxx(AAAA-AAAA)'!O188+'€16-xxxx(AAAA-AAAA)'!O188+'€17-xxxx(AAAA-AAAA)'!O188+'€18-xxxx(AAAA-AAAA)'!O188+'€19-xxxx(AAAA-AAAA)'!O188+'€20-xxxx(AAAA-AAAA)'!O188</f>
        <v>0</v>
      </c>
      <c r="W188" s="149">
        <f>'EnC1_2017-22_DEAL_ONF_Animation'!P188+'EnC2_2018-22_FEDER_ONF_Conserv'!P188+'EnC3_2019-21_OFB-DEAL_ONF_Coli'!P188+'EnC4_2018-20_MTE_ONF_MIGBio'!P188+'EnC5_2020_DEAL_Titè_IPA Desira'!P188+'Sol1_2018_DEAL_ONF_Lutte IC DSD'!P188+'Sol2_2019_DEAL_ONF_Lutte IC'!P188+'€8-xxxx(AAAA-AAAA)'!P188+'€9-xxxx(AAAA-AAAA)'!P188+'€10-xxxx(AAAA-AAAA)'!P188+'€11-xxxx(AAAA-AAAA)'!P188+'€12-xxxx(AAAA-AAAA)'!P188+'€13-xxxx(AAAA-AAAA)'!P188+'€14-xxxx(AAAA-AAAA)'!P188+'€15-xxxx(AAAA-AAAA)'!P188+'€16-xxxx(AAAA-AAAA)'!P188+'€17-xxxx(AAAA-AAAA)'!P188+'€18-xxxx(AAAA-AAAA)'!P188+'€19-xxxx(AAAA-AAAA)'!P188+'€20-xxxx(AAAA-AAAA)'!P188</f>
        <v>0</v>
      </c>
      <c r="X188" s="149">
        <f>'EnC1_2017-22_DEAL_ONF_Animation'!Q188+'EnC2_2018-22_FEDER_ONF_Conserv'!Q188+'EnC3_2019-21_OFB-DEAL_ONF_Coli'!Q188+'EnC4_2018-20_MTE_ONF_MIGBio'!Q188+'EnC5_2020_DEAL_Titè_IPA Desira'!Q188+'Sol1_2018_DEAL_ONF_Lutte IC DSD'!Q188+'Sol2_2019_DEAL_ONF_Lutte IC'!Q188+'€8-xxxx(AAAA-AAAA)'!Q188+'€9-xxxx(AAAA-AAAA)'!Q188+'€10-xxxx(AAAA-AAAA)'!Q188+'€11-xxxx(AAAA-AAAA)'!Q188+'€12-xxxx(AAAA-AAAA)'!Q188+'€13-xxxx(AAAA-AAAA)'!Q188+'€14-xxxx(AAAA-AAAA)'!Q188+'€15-xxxx(AAAA-AAAA)'!Q188+'€16-xxxx(AAAA-AAAA)'!Q188+'€17-xxxx(AAAA-AAAA)'!Q188+'€18-xxxx(AAAA-AAAA)'!Q188+'€19-xxxx(AAAA-AAAA)'!Q188+'€20-xxxx(AAAA-AAAA)'!Q188</f>
        <v>8945</v>
      </c>
      <c r="Y188" s="224">
        <f>'EnC1_2017-22_DEAL_ONF_Animation'!R188+'EnC2_2018-22_FEDER_ONF_Conserv'!R188+'EnC3_2019-21_OFB-DEAL_ONF_Coli'!R188+'EnC4_2018-20_MTE_ONF_MIGBio'!R188+'EnC5_2020_DEAL_Titè_IPA Desira'!R188+'Sol1_2018_DEAL_ONF_Lutte IC DSD'!R188+'Sol2_2019_DEAL_ONF_Lutte IC'!R188+'€8-xxxx(AAAA-AAAA)'!R188+'€9-xxxx(AAAA-AAAA)'!R188+'€10-xxxx(AAAA-AAAA)'!R188+'€11-xxxx(AAAA-AAAA)'!R188+'€12-xxxx(AAAA-AAAA)'!R188+'€13-xxxx(AAAA-AAAA)'!R188+'€14-xxxx(AAAA-AAAA)'!R188+'€15-xxxx(AAAA-AAAA)'!R188+'€16-xxxx(AAAA-AAAA)'!R188+'€17-xxxx(AAAA-AAAA)'!R188+'€18-xxxx(AAAA-AAAA)'!R188+'€19-xxxx(AAAA-AAAA)'!R188+'€20-xxxx(AAAA-AAAA)'!R188</f>
        <v>0</v>
      </c>
      <c r="Z188" s="150">
        <f>'EnC1_2017-22_DEAL_ONF_Animation'!S188+'EnC2_2018-22_FEDER_ONF_Conserv'!S188+'EnC3_2019-21_OFB-DEAL_ONF_Coli'!S188+'EnC4_2018-20_MTE_ONF_MIGBio'!S188+'EnC5_2020_DEAL_Titè_IPA Desira'!S188+'Sol1_2018_DEAL_ONF_Lutte IC DSD'!S188+'Sol2_2019_DEAL_ONF_Lutte IC'!S188+'€8-xxxx(AAAA-AAAA)'!S188+'€9-xxxx(AAAA-AAAA)'!S188+'€10-xxxx(AAAA-AAAA)'!S188+'€11-xxxx(AAAA-AAAA)'!S188+'€12-xxxx(AAAA-AAAA)'!S188+'€13-xxxx(AAAA-AAAA)'!S188+'€14-xxxx(AAAA-AAAA)'!S188+'€15-xxxx(AAAA-AAAA)'!S188+'€16-xxxx(AAAA-AAAA)'!S188+'€17-xxxx(AAAA-AAAA)'!S188+'€18-xxxx(AAAA-AAAA)'!S188+'€19-xxxx(AAAA-AAAA)'!S188+'€20-xxxx(AAAA-AAAA)'!S188</f>
        <v>0</v>
      </c>
      <c r="AA188" s="182">
        <f>'EnC1_2017-22_DEAL_ONF_Animation'!T188+'EnC2_2018-22_FEDER_ONF_Conserv'!T188+'EnC3_2019-21_OFB-DEAL_ONF_Coli'!T188+'EnC4_2018-20_MTE_ONF_MIGBio'!T188+'EnC5_2020_DEAL_Titè_IPA Desira'!T188+'Sol1_2018_DEAL_ONF_Lutte IC DSD'!T188+'Sol2_2019_DEAL_ONF_Lutte IC'!T188+'€8-xxxx(AAAA-AAAA)'!T188+'€9-xxxx(AAAA-AAAA)'!T188+'€10-xxxx(AAAA-AAAA)'!T188+'€11-xxxx(AAAA-AAAA)'!T188+'€12-xxxx(AAAA-AAAA)'!T188+'€13-xxxx(AAAA-AAAA)'!T188+'€14-xxxx(AAAA-AAAA)'!T188+'€15-xxxx(AAAA-AAAA)'!T188+'€16-xxxx(AAAA-AAAA)'!T188+'€17-xxxx(AAAA-AAAA)'!T188+'€18-xxxx(AAAA-AAAA)'!T188+'€19-xxxx(AAAA-AAAA)'!T188+'€20-xxxx(AAAA-AAAA)'!T188</f>
        <v>-11055</v>
      </c>
      <c r="AB188" s="253">
        <f>'EnC1_2017-22_DEAL_ONF_Animation'!U188+'EnC2_2018-22_FEDER_ONF_Conserv'!U188+'EnC3_2019-21_OFB-DEAL_ONF_Coli'!U188+'EnC4_2018-20_MTE_ONF_MIGBio'!U188+'EnC5_2020_DEAL_Titè_IPA Desira'!U188+'Sol1_2018_DEAL_ONF_Lutte IC DSD'!U188+'Sol2_2019_DEAL_ONF_Lutte IC'!U188+'€8-xxxx(AAAA-AAAA)'!U188+'€9-xxxx(AAAA-AAAA)'!U188+'€10-xxxx(AAAA-AAAA)'!U188+'€11-xxxx(AAAA-AAAA)'!U188+'€12-xxxx(AAAA-AAAA)'!U188+'€13-xxxx(AAAA-AAAA)'!U188+'€14-xxxx(AAAA-AAAA)'!U188+'€15-xxxx(AAAA-AAAA)'!U188+'€16-xxxx(AAAA-AAAA)'!U188+'€17-xxxx(AAAA-AAAA)'!U188+'€18-xxxx(AAAA-AAAA)'!U188+'€19-xxxx(AAAA-AAAA)'!U188+'€20-xxxx(AAAA-AAAA)'!U188</f>
        <v>-4000</v>
      </c>
      <c r="AC188" s="184">
        <f>'EnC1_2017-22_DEAL_ONF_Animation'!V188+'EnC2_2018-22_FEDER_ONF_Conserv'!V188+'EnC3_2019-21_OFB-DEAL_ONF_Coli'!V188+'EnC4_2018-20_MTE_ONF_MIGBio'!V188+'EnC5_2020_DEAL_Titè_IPA Desira'!V188+'Sol1_2018_DEAL_ONF_Lutte IC DSD'!V188+'Sol2_2019_DEAL_ONF_Lutte IC'!V188+'€8-xxxx(AAAA-AAAA)'!V188+'€9-xxxx(AAAA-AAAA)'!V188+'€10-xxxx(AAAA-AAAA)'!V188+'€11-xxxx(AAAA-AAAA)'!V188+'€12-xxxx(AAAA-AAAA)'!V188+'€13-xxxx(AAAA-AAAA)'!V188+'€14-xxxx(AAAA-AAAA)'!V188+'€15-xxxx(AAAA-AAAA)'!V188+'€16-xxxx(AAAA-AAAA)'!V188+'€17-xxxx(AAAA-AAAA)'!V188+'€18-xxxx(AAAA-AAAA)'!V188+'€19-xxxx(AAAA-AAAA)'!V188+'€20-xxxx(AAAA-AAAA)'!V188</f>
        <v>-4000</v>
      </c>
      <c r="AD188" s="184">
        <f>'EnC1_2017-22_DEAL_ONF_Animation'!W188+'EnC2_2018-22_FEDER_ONF_Conserv'!W188+'EnC3_2019-21_OFB-DEAL_ONF_Coli'!W188+'EnC4_2018-20_MTE_ONF_MIGBio'!W188+'EnC5_2020_DEAL_Titè_IPA Desira'!W188+'Sol1_2018_DEAL_ONF_Lutte IC DSD'!W188+'Sol2_2019_DEAL_ONF_Lutte IC'!W188+'€8-xxxx(AAAA-AAAA)'!W188+'€9-xxxx(AAAA-AAAA)'!W188+'€10-xxxx(AAAA-AAAA)'!W188+'€11-xxxx(AAAA-AAAA)'!W188+'€12-xxxx(AAAA-AAAA)'!W188+'€13-xxxx(AAAA-AAAA)'!W188+'€14-xxxx(AAAA-AAAA)'!W188+'€15-xxxx(AAAA-AAAA)'!W188+'€16-xxxx(AAAA-AAAA)'!W188+'€17-xxxx(AAAA-AAAA)'!W188+'€18-xxxx(AAAA-AAAA)'!W188+'€19-xxxx(AAAA-AAAA)'!W188+'€20-xxxx(AAAA-AAAA)'!W188</f>
        <v>4945</v>
      </c>
      <c r="AE188" s="225">
        <f>'EnC1_2017-22_DEAL_ONF_Animation'!X188+'EnC2_2018-22_FEDER_ONF_Conserv'!X188+'EnC3_2019-21_OFB-DEAL_ONF_Coli'!X188+'EnC4_2018-20_MTE_ONF_MIGBio'!X188+'EnC5_2020_DEAL_Titè_IPA Desira'!X188+'Sol1_2018_DEAL_ONF_Lutte IC DSD'!X188+'Sol2_2019_DEAL_ONF_Lutte IC'!X188+'€8-xxxx(AAAA-AAAA)'!X188+'€9-xxxx(AAAA-AAAA)'!X188+'€10-xxxx(AAAA-AAAA)'!X188+'€11-xxxx(AAAA-AAAA)'!X188+'€12-xxxx(AAAA-AAAA)'!X188+'€13-xxxx(AAAA-AAAA)'!X188+'€14-xxxx(AAAA-AAAA)'!X188+'€15-xxxx(AAAA-AAAA)'!X188+'€16-xxxx(AAAA-AAAA)'!X188+'€17-xxxx(AAAA-AAAA)'!X188+'€18-xxxx(AAAA-AAAA)'!X188+'€19-xxxx(AAAA-AAAA)'!X188+'€20-xxxx(AAAA-AAAA)'!X188</f>
        <v>-4000</v>
      </c>
      <c r="AF188" s="185">
        <f>'EnC1_2017-22_DEAL_ONF_Animation'!Y188+'EnC2_2018-22_FEDER_ONF_Conserv'!Y188+'EnC3_2019-21_OFB-DEAL_ONF_Coli'!Y188+'EnC4_2018-20_MTE_ONF_MIGBio'!Y188+'EnC5_2020_DEAL_Titè_IPA Desira'!Y188+'Sol1_2018_DEAL_ONF_Lutte IC DSD'!Y188+'Sol2_2019_DEAL_ONF_Lutte IC'!Y188+'€8-xxxx(AAAA-AAAA)'!Y188+'€9-xxxx(AAAA-AAAA)'!Y188+'€10-xxxx(AAAA-AAAA)'!Y188+'€11-xxxx(AAAA-AAAA)'!Y188+'€12-xxxx(AAAA-AAAA)'!Y188+'€13-xxxx(AAAA-AAAA)'!Y188+'€14-xxxx(AAAA-AAAA)'!Y188+'€15-xxxx(AAAA-AAAA)'!Y188+'€16-xxxx(AAAA-AAAA)'!Y188+'€17-xxxx(AAAA-AAAA)'!Y188+'€18-xxxx(AAAA-AAAA)'!Y188+'€19-xxxx(AAAA-AAAA)'!Y188+'€20-xxxx(AAAA-AAAA)'!Y188</f>
        <v>-4000</v>
      </c>
      <c r="AG188" s="186">
        <f t="shared" si="129"/>
        <v>7000</v>
      </c>
      <c r="AH188" s="253">
        <f t="shared" si="134"/>
        <v>4000</v>
      </c>
      <c r="AI188" s="679">
        <f t="shared" si="135"/>
        <v>4000</v>
      </c>
      <c r="AJ188" s="679">
        <f t="shared" si="136"/>
        <v>4000</v>
      </c>
      <c r="AK188" s="678">
        <f t="shared" si="137"/>
        <v>-9000</v>
      </c>
      <c r="AL188" s="680">
        <f t="shared" si="138"/>
        <v>4000</v>
      </c>
      <c r="AM188" s="186">
        <f t="shared" si="130"/>
        <v>-4055</v>
      </c>
      <c r="AN188" s="253">
        <f t="shared" si="139"/>
        <v>0</v>
      </c>
      <c r="AO188" s="679">
        <f t="shared" si="140"/>
        <v>0</v>
      </c>
      <c r="AP188" s="679">
        <f t="shared" si="141"/>
        <v>8945</v>
      </c>
      <c r="AQ188" s="678">
        <f t="shared" si="142"/>
        <v>-13000</v>
      </c>
      <c r="AR188" s="681">
        <f t="shared" si="143"/>
        <v>0</v>
      </c>
      <c r="AS188" s="43"/>
      <c r="AT188" s="28"/>
      <c r="AU188" s="28"/>
    </row>
    <row r="189" spans="1:47" s="38" customFormat="1" ht="14">
      <c r="A189" s="26"/>
      <c r="B189" s="1116"/>
      <c r="C189" s="1230"/>
      <c r="D189" s="1119"/>
      <c r="E189" s="1122"/>
      <c r="F189" s="1153"/>
      <c r="G189" s="494" t="s">
        <v>108</v>
      </c>
      <c r="H189" s="173"/>
      <c r="I189" s="62"/>
      <c r="J189" s="60"/>
      <c r="K189" s="60"/>
      <c r="L189" s="170"/>
      <c r="M189" s="515"/>
      <c r="N189" s="494" t="s">
        <v>108</v>
      </c>
      <c r="O189" s="188">
        <f>'EnC1_2017-22_DEAL_ONF_Animation'!H189+'EnC2_2018-22_FEDER_ONF_Conserv'!H189+'EnC3_2019-21_OFB-DEAL_ONF_Coli'!H189+'EnC4_2018-20_MTE_ONF_MIGBio'!H189+'EnC5_2020_DEAL_Titè_IPA Desira'!H189+'Sol1_2018_DEAL_ONF_Lutte IC DSD'!H189+'Sol2_2019_DEAL_ONF_Lutte IC'!H189+'€8-xxxx(AAAA-AAAA)'!H189+'€9-xxxx(AAAA-AAAA)'!H189+'€10-xxxx(AAAA-AAAA)'!H189+'€11-xxxx(AAAA-AAAA)'!H189+'€12-xxxx(AAAA-AAAA)'!H189+'€13-xxxx(AAAA-AAAA)'!H189+'€14-xxxx(AAAA-AAAA)'!H189+'€15-xxxx(AAAA-AAAA)'!H189+'€16-xxxx(AAAA-AAAA)'!H189+'€17-xxxx(AAAA-AAAA)'!H189+'€18-xxxx(AAAA-AAAA)'!H189+'€19-xxxx(AAAA-AAAA)'!H189+'€20-xxxx(AAAA-AAAA)'!H189</f>
        <v>0</v>
      </c>
      <c r="P189" s="254">
        <f>'EnC1_2017-22_DEAL_ONF_Animation'!I189+'EnC2_2018-22_FEDER_ONF_Conserv'!I189+'EnC3_2019-21_OFB-DEAL_ONF_Coli'!I189+'EnC4_2018-20_MTE_ONF_MIGBio'!I189+'EnC5_2020_DEAL_Titè_IPA Desira'!I189+'Sol1_2018_DEAL_ONF_Lutte IC DSD'!I189+'Sol2_2019_DEAL_ONF_Lutte IC'!I189+'€8-xxxx(AAAA-AAAA)'!I189+'€9-xxxx(AAAA-AAAA)'!I189+'€10-xxxx(AAAA-AAAA)'!I189+'€11-xxxx(AAAA-AAAA)'!I189+'€12-xxxx(AAAA-AAAA)'!I189+'€13-xxxx(AAAA-AAAA)'!I189+'€14-xxxx(AAAA-AAAA)'!I189+'€15-xxxx(AAAA-AAAA)'!I189+'€16-xxxx(AAAA-AAAA)'!I189+'€17-xxxx(AAAA-AAAA)'!I189+'€18-xxxx(AAAA-AAAA)'!I189+'€19-xxxx(AAAA-AAAA)'!I189+'€20-xxxx(AAAA-AAAA)'!I189</f>
        <v>0</v>
      </c>
      <c r="Q189" s="153">
        <f>'EnC1_2017-22_DEAL_ONF_Animation'!J189+'EnC2_2018-22_FEDER_ONF_Conserv'!J189+'EnC3_2019-21_OFB-DEAL_ONF_Coli'!J189+'EnC4_2018-20_MTE_ONF_MIGBio'!J189+'EnC5_2020_DEAL_Titè_IPA Desira'!J189+'Sol1_2018_DEAL_ONF_Lutte IC DSD'!J189+'Sol2_2019_DEAL_ONF_Lutte IC'!J189+'€8-xxxx(AAAA-AAAA)'!J189+'€9-xxxx(AAAA-AAAA)'!J189+'€10-xxxx(AAAA-AAAA)'!J189+'€11-xxxx(AAAA-AAAA)'!J189+'€12-xxxx(AAAA-AAAA)'!J189+'€13-xxxx(AAAA-AAAA)'!J189+'€14-xxxx(AAAA-AAAA)'!J189+'€15-xxxx(AAAA-AAAA)'!J189+'€16-xxxx(AAAA-AAAA)'!J189+'€17-xxxx(AAAA-AAAA)'!J189+'€18-xxxx(AAAA-AAAA)'!J189+'€19-xxxx(AAAA-AAAA)'!J189+'€20-xxxx(AAAA-AAAA)'!J189</f>
        <v>0</v>
      </c>
      <c r="R189" s="153">
        <f>'EnC1_2017-22_DEAL_ONF_Animation'!K189+'EnC2_2018-22_FEDER_ONF_Conserv'!K189+'EnC3_2019-21_OFB-DEAL_ONF_Coli'!K189+'EnC4_2018-20_MTE_ONF_MIGBio'!K189+'EnC5_2020_DEAL_Titè_IPA Desira'!K189+'Sol1_2018_DEAL_ONF_Lutte IC DSD'!K189+'Sol2_2019_DEAL_ONF_Lutte IC'!K189+'€8-xxxx(AAAA-AAAA)'!K189+'€9-xxxx(AAAA-AAAA)'!K189+'€10-xxxx(AAAA-AAAA)'!K189+'€11-xxxx(AAAA-AAAA)'!K189+'€12-xxxx(AAAA-AAAA)'!K189+'€13-xxxx(AAAA-AAAA)'!K189+'€14-xxxx(AAAA-AAAA)'!K189+'€15-xxxx(AAAA-AAAA)'!K189+'€16-xxxx(AAAA-AAAA)'!K189+'€17-xxxx(AAAA-AAAA)'!K189+'€18-xxxx(AAAA-AAAA)'!K189+'€19-xxxx(AAAA-AAAA)'!K189+'€20-xxxx(AAAA-AAAA)'!K189</f>
        <v>0</v>
      </c>
      <c r="S189" s="226">
        <f>'EnC1_2017-22_DEAL_ONF_Animation'!L189+'EnC2_2018-22_FEDER_ONF_Conserv'!L189+'EnC3_2019-21_OFB-DEAL_ONF_Coli'!L189+'EnC4_2018-20_MTE_ONF_MIGBio'!L189+'EnC5_2020_DEAL_Titè_IPA Desira'!L189+'Sol1_2018_DEAL_ONF_Lutte IC DSD'!L189+'Sol2_2019_DEAL_ONF_Lutte IC'!L189+'€8-xxxx(AAAA-AAAA)'!L189+'€9-xxxx(AAAA-AAAA)'!L189+'€10-xxxx(AAAA-AAAA)'!L189+'€11-xxxx(AAAA-AAAA)'!L189+'€12-xxxx(AAAA-AAAA)'!L189+'€13-xxxx(AAAA-AAAA)'!L189+'€14-xxxx(AAAA-AAAA)'!L189+'€15-xxxx(AAAA-AAAA)'!L189+'€16-xxxx(AAAA-AAAA)'!L189+'€17-xxxx(AAAA-AAAA)'!L189+'€18-xxxx(AAAA-AAAA)'!L189+'€19-xxxx(AAAA-AAAA)'!L189+'€20-xxxx(AAAA-AAAA)'!L189</f>
        <v>0</v>
      </c>
      <c r="T189" s="190">
        <f>'EnC1_2017-22_DEAL_ONF_Animation'!M189+'EnC2_2018-22_FEDER_ONF_Conserv'!M189+'EnC3_2019-21_OFB-DEAL_ONF_Coli'!M189+'EnC4_2018-20_MTE_ONF_MIGBio'!M189+'EnC5_2020_DEAL_Titè_IPA Desira'!M189+'Sol1_2018_DEAL_ONF_Lutte IC DSD'!M189+'Sol2_2019_DEAL_ONF_Lutte IC'!M189+'€8-xxxx(AAAA-AAAA)'!M189+'€9-xxxx(AAAA-AAAA)'!M189+'€10-xxxx(AAAA-AAAA)'!M189+'€11-xxxx(AAAA-AAAA)'!M189+'€12-xxxx(AAAA-AAAA)'!M189+'€13-xxxx(AAAA-AAAA)'!M189+'€14-xxxx(AAAA-AAAA)'!M189+'€15-xxxx(AAAA-AAAA)'!M189+'€16-xxxx(AAAA-AAAA)'!M189+'€17-xxxx(AAAA-AAAA)'!M189+'€18-xxxx(AAAA-AAAA)'!M189+'€19-xxxx(AAAA-AAAA)'!M189+'€20-xxxx(AAAA-AAAA)'!M189</f>
        <v>0</v>
      </c>
      <c r="U189" s="188">
        <f>'EnC1_2017-22_DEAL_ONF_Animation'!N189+'EnC2_2018-22_FEDER_ONF_Conserv'!N189+'EnC3_2019-21_OFB-DEAL_ONF_Coli'!N189+'EnC4_2018-20_MTE_ONF_MIGBio'!N189+'EnC5_2020_DEAL_Titè_IPA Desira'!N189+'Sol1_2018_DEAL_ONF_Lutte IC DSD'!N189+'Sol2_2019_DEAL_ONF_Lutte IC'!N189+'€8-xxxx(AAAA-AAAA)'!N189+'€9-xxxx(AAAA-AAAA)'!N189+'€10-xxxx(AAAA-AAAA)'!N189+'€11-xxxx(AAAA-AAAA)'!N189+'€12-xxxx(AAAA-AAAA)'!N189+'€13-xxxx(AAAA-AAAA)'!N189+'€14-xxxx(AAAA-AAAA)'!N189+'€15-xxxx(AAAA-AAAA)'!N189+'€16-xxxx(AAAA-AAAA)'!N189+'€17-xxxx(AAAA-AAAA)'!N189+'€18-xxxx(AAAA-AAAA)'!N189+'€19-xxxx(AAAA-AAAA)'!N189+'€20-xxxx(AAAA-AAAA)'!N189</f>
        <v>0</v>
      </c>
      <c r="V189" s="254">
        <f>'EnC1_2017-22_DEAL_ONF_Animation'!O189+'EnC2_2018-22_FEDER_ONF_Conserv'!O189+'EnC3_2019-21_OFB-DEAL_ONF_Coli'!O189+'EnC4_2018-20_MTE_ONF_MIGBio'!O189+'EnC5_2020_DEAL_Titè_IPA Desira'!O189+'Sol1_2018_DEAL_ONF_Lutte IC DSD'!O189+'Sol2_2019_DEAL_ONF_Lutte IC'!O189+'€8-xxxx(AAAA-AAAA)'!O189+'€9-xxxx(AAAA-AAAA)'!O189+'€10-xxxx(AAAA-AAAA)'!O189+'€11-xxxx(AAAA-AAAA)'!O189+'€12-xxxx(AAAA-AAAA)'!O189+'€13-xxxx(AAAA-AAAA)'!O189+'€14-xxxx(AAAA-AAAA)'!O189+'€15-xxxx(AAAA-AAAA)'!O189+'€16-xxxx(AAAA-AAAA)'!O189+'€17-xxxx(AAAA-AAAA)'!O189+'€18-xxxx(AAAA-AAAA)'!O189+'€19-xxxx(AAAA-AAAA)'!O189+'€20-xxxx(AAAA-AAAA)'!O189</f>
        <v>0</v>
      </c>
      <c r="W189" s="153">
        <f>'EnC1_2017-22_DEAL_ONF_Animation'!P189+'EnC2_2018-22_FEDER_ONF_Conserv'!P189+'EnC3_2019-21_OFB-DEAL_ONF_Coli'!P189+'EnC4_2018-20_MTE_ONF_MIGBio'!P189+'EnC5_2020_DEAL_Titè_IPA Desira'!P189+'Sol1_2018_DEAL_ONF_Lutte IC DSD'!P189+'Sol2_2019_DEAL_ONF_Lutte IC'!P189+'€8-xxxx(AAAA-AAAA)'!P189+'€9-xxxx(AAAA-AAAA)'!P189+'€10-xxxx(AAAA-AAAA)'!P189+'€11-xxxx(AAAA-AAAA)'!P189+'€12-xxxx(AAAA-AAAA)'!P189+'€13-xxxx(AAAA-AAAA)'!P189+'€14-xxxx(AAAA-AAAA)'!P189+'€15-xxxx(AAAA-AAAA)'!P189+'€16-xxxx(AAAA-AAAA)'!P189+'€17-xxxx(AAAA-AAAA)'!P189+'€18-xxxx(AAAA-AAAA)'!P189+'€19-xxxx(AAAA-AAAA)'!P189+'€20-xxxx(AAAA-AAAA)'!P189</f>
        <v>0</v>
      </c>
      <c r="X189" s="153">
        <f>'EnC1_2017-22_DEAL_ONF_Animation'!Q189+'EnC2_2018-22_FEDER_ONF_Conserv'!Q189+'EnC3_2019-21_OFB-DEAL_ONF_Coli'!Q189+'EnC4_2018-20_MTE_ONF_MIGBio'!Q189+'EnC5_2020_DEAL_Titè_IPA Desira'!Q189+'Sol1_2018_DEAL_ONF_Lutte IC DSD'!Q189+'Sol2_2019_DEAL_ONF_Lutte IC'!Q189+'€8-xxxx(AAAA-AAAA)'!Q189+'€9-xxxx(AAAA-AAAA)'!Q189+'€10-xxxx(AAAA-AAAA)'!Q189+'€11-xxxx(AAAA-AAAA)'!Q189+'€12-xxxx(AAAA-AAAA)'!Q189+'€13-xxxx(AAAA-AAAA)'!Q189+'€14-xxxx(AAAA-AAAA)'!Q189+'€15-xxxx(AAAA-AAAA)'!Q189+'€16-xxxx(AAAA-AAAA)'!Q189+'€17-xxxx(AAAA-AAAA)'!Q189+'€18-xxxx(AAAA-AAAA)'!Q189+'€19-xxxx(AAAA-AAAA)'!Q189+'€20-xxxx(AAAA-AAAA)'!Q189</f>
        <v>0</v>
      </c>
      <c r="Y189" s="226">
        <f>'EnC1_2017-22_DEAL_ONF_Animation'!R189+'EnC2_2018-22_FEDER_ONF_Conserv'!R189+'EnC3_2019-21_OFB-DEAL_ONF_Coli'!R189+'EnC4_2018-20_MTE_ONF_MIGBio'!R189+'EnC5_2020_DEAL_Titè_IPA Desira'!R189+'Sol1_2018_DEAL_ONF_Lutte IC DSD'!R189+'Sol2_2019_DEAL_ONF_Lutte IC'!R189+'€8-xxxx(AAAA-AAAA)'!R189+'€9-xxxx(AAAA-AAAA)'!R189+'€10-xxxx(AAAA-AAAA)'!R189+'€11-xxxx(AAAA-AAAA)'!R189+'€12-xxxx(AAAA-AAAA)'!R189+'€13-xxxx(AAAA-AAAA)'!R189+'€14-xxxx(AAAA-AAAA)'!R189+'€15-xxxx(AAAA-AAAA)'!R189+'€16-xxxx(AAAA-AAAA)'!R189+'€17-xxxx(AAAA-AAAA)'!R189+'€18-xxxx(AAAA-AAAA)'!R189+'€19-xxxx(AAAA-AAAA)'!R189+'€20-xxxx(AAAA-AAAA)'!R189</f>
        <v>0</v>
      </c>
      <c r="Z189" s="154">
        <f>'EnC1_2017-22_DEAL_ONF_Animation'!S189+'EnC2_2018-22_FEDER_ONF_Conserv'!S189+'EnC3_2019-21_OFB-DEAL_ONF_Coli'!S189+'EnC4_2018-20_MTE_ONF_MIGBio'!S189+'EnC5_2020_DEAL_Titè_IPA Desira'!S189+'Sol1_2018_DEAL_ONF_Lutte IC DSD'!S189+'Sol2_2019_DEAL_ONF_Lutte IC'!S189+'€8-xxxx(AAAA-AAAA)'!S189+'€9-xxxx(AAAA-AAAA)'!S189+'€10-xxxx(AAAA-AAAA)'!S189+'€11-xxxx(AAAA-AAAA)'!S189+'€12-xxxx(AAAA-AAAA)'!S189+'€13-xxxx(AAAA-AAAA)'!S189+'€14-xxxx(AAAA-AAAA)'!S189+'€15-xxxx(AAAA-AAAA)'!S189+'€16-xxxx(AAAA-AAAA)'!S189+'€17-xxxx(AAAA-AAAA)'!S189+'€18-xxxx(AAAA-AAAA)'!S189+'€19-xxxx(AAAA-AAAA)'!S189+'€20-xxxx(AAAA-AAAA)'!S189</f>
        <v>0</v>
      </c>
      <c r="AA189" s="191">
        <f>'EnC1_2017-22_DEAL_ONF_Animation'!T189+'EnC2_2018-22_FEDER_ONF_Conserv'!T189+'EnC3_2019-21_OFB-DEAL_ONF_Coli'!T189+'EnC4_2018-20_MTE_ONF_MIGBio'!T189+'EnC5_2020_DEAL_Titè_IPA Desira'!T189+'Sol1_2018_DEAL_ONF_Lutte IC DSD'!T189+'Sol2_2019_DEAL_ONF_Lutte IC'!T189+'€8-xxxx(AAAA-AAAA)'!T189+'€9-xxxx(AAAA-AAAA)'!T189+'€10-xxxx(AAAA-AAAA)'!T189+'€11-xxxx(AAAA-AAAA)'!T189+'€12-xxxx(AAAA-AAAA)'!T189+'€13-xxxx(AAAA-AAAA)'!T189+'€14-xxxx(AAAA-AAAA)'!T189+'€15-xxxx(AAAA-AAAA)'!T189+'€16-xxxx(AAAA-AAAA)'!T189+'€17-xxxx(AAAA-AAAA)'!T189+'€18-xxxx(AAAA-AAAA)'!T189+'€19-xxxx(AAAA-AAAA)'!T189+'€20-xxxx(AAAA-AAAA)'!T189</f>
        <v>0</v>
      </c>
      <c r="AB189" s="255">
        <f>'EnC1_2017-22_DEAL_ONF_Animation'!U189+'EnC2_2018-22_FEDER_ONF_Conserv'!U189+'EnC3_2019-21_OFB-DEAL_ONF_Coli'!U189+'EnC4_2018-20_MTE_ONF_MIGBio'!U189+'EnC5_2020_DEAL_Titè_IPA Desira'!U189+'Sol1_2018_DEAL_ONF_Lutte IC DSD'!U189+'Sol2_2019_DEAL_ONF_Lutte IC'!U189+'€8-xxxx(AAAA-AAAA)'!U189+'€9-xxxx(AAAA-AAAA)'!U189+'€10-xxxx(AAAA-AAAA)'!U189+'€11-xxxx(AAAA-AAAA)'!U189+'€12-xxxx(AAAA-AAAA)'!U189+'€13-xxxx(AAAA-AAAA)'!U189+'€14-xxxx(AAAA-AAAA)'!U189+'€15-xxxx(AAAA-AAAA)'!U189+'€16-xxxx(AAAA-AAAA)'!U189+'€17-xxxx(AAAA-AAAA)'!U189+'€18-xxxx(AAAA-AAAA)'!U189+'€19-xxxx(AAAA-AAAA)'!U189+'€20-xxxx(AAAA-AAAA)'!U189</f>
        <v>0</v>
      </c>
      <c r="AC189" s="193">
        <f>'EnC1_2017-22_DEAL_ONF_Animation'!V189+'EnC2_2018-22_FEDER_ONF_Conserv'!V189+'EnC3_2019-21_OFB-DEAL_ONF_Coli'!V189+'EnC4_2018-20_MTE_ONF_MIGBio'!V189+'EnC5_2020_DEAL_Titè_IPA Desira'!V189+'Sol1_2018_DEAL_ONF_Lutte IC DSD'!V189+'Sol2_2019_DEAL_ONF_Lutte IC'!V189+'€8-xxxx(AAAA-AAAA)'!V189+'€9-xxxx(AAAA-AAAA)'!V189+'€10-xxxx(AAAA-AAAA)'!V189+'€11-xxxx(AAAA-AAAA)'!V189+'€12-xxxx(AAAA-AAAA)'!V189+'€13-xxxx(AAAA-AAAA)'!V189+'€14-xxxx(AAAA-AAAA)'!V189+'€15-xxxx(AAAA-AAAA)'!V189+'€16-xxxx(AAAA-AAAA)'!V189+'€17-xxxx(AAAA-AAAA)'!V189+'€18-xxxx(AAAA-AAAA)'!V189+'€19-xxxx(AAAA-AAAA)'!V189+'€20-xxxx(AAAA-AAAA)'!V189</f>
        <v>0</v>
      </c>
      <c r="AD189" s="193">
        <f>'EnC1_2017-22_DEAL_ONF_Animation'!W189+'EnC2_2018-22_FEDER_ONF_Conserv'!W189+'EnC3_2019-21_OFB-DEAL_ONF_Coli'!W189+'EnC4_2018-20_MTE_ONF_MIGBio'!W189+'EnC5_2020_DEAL_Titè_IPA Desira'!W189+'Sol1_2018_DEAL_ONF_Lutte IC DSD'!W189+'Sol2_2019_DEAL_ONF_Lutte IC'!W189+'€8-xxxx(AAAA-AAAA)'!W189+'€9-xxxx(AAAA-AAAA)'!W189+'€10-xxxx(AAAA-AAAA)'!W189+'€11-xxxx(AAAA-AAAA)'!W189+'€12-xxxx(AAAA-AAAA)'!W189+'€13-xxxx(AAAA-AAAA)'!W189+'€14-xxxx(AAAA-AAAA)'!W189+'€15-xxxx(AAAA-AAAA)'!W189+'€16-xxxx(AAAA-AAAA)'!W189+'€17-xxxx(AAAA-AAAA)'!W189+'€18-xxxx(AAAA-AAAA)'!W189+'€19-xxxx(AAAA-AAAA)'!W189+'€20-xxxx(AAAA-AAAA)'!W189</f>
        <v>0</v>
      </c>
      <c r="AE189" s="227">
        <f>'EnC1_2017-22_DEAL_ONF_Animation'!X189+'EnC2_2018-22_FEDER_ONF_Conserv'!X189+'EnC3_2019-21_OFB-DEAL_ONF_Coli'!X189+'EnC4_2018-20_MTE_ONF_MIGBio'!X189+'EnC5_2020_DEAL_Titè_IPA Desira'!X189+'Sol1_2018_DEAL_ONF_Lutte IC DSD'!X189+'Sol2_2019_DEAL_ONF_Lutte IC'!X189+'€8-xxxx(AAAA-AAAA)'!X189+'€9-xxxx(AAAA-AAAA)'!X189+'€10-xxxx(AAAA-AAAA)'!X189+'€11-xxxx(AAAA-AAAA)'!X189+'€12-xxxx(AAAA-AAAA)'!X189+'€13-xxxx(AAAA-AAAA)'!X189+'€14-xxxx(AAAA-AAAA)'!X189+'€15-xxxx(AAAA-AAAA)'!X189+'€16-xxxx(AAAA-AAAA)'!X189+'€17-xxxx(AAAA-AAAA)'!X189+'€18-xxxx(AAAA-AAAA)'!X189+'€19-xxxx(AAAA-AAAA)'!X189+'€20-xxxx(AAAA-AAAA)'!X189</f>
        <v>0</v>
      </c>
      <c r="AF189" s="194">
        <f>'EnC1_2017-22_DEAL_ONF_Animation'!Y189+'EnC2_2018-22_FEDER_ONF_Conserv'!Y189+'EnC3_2019-21_OFB-DEAL_ONF_Coli'!Y189+'EnC4_2018-20_MTE_ONF_MIGBio'!Y189+'EnC5_2020_DEAL_Titè_IPA Desira'!Y189+'Sol1_2018_DEAL_ONF_Lutte IC DSD'!Y189+'Sol2_2019_DEAL_ONF_Lutte IC'!Y189+'€8-xxxx(AAAA-AAAA)'!Y189+'€9-xxxx(AAAA-AAAA)'!Y189+'€10-xxxx(AAAA-AAAA)'!Y189+'€11-xxxx(AAAA-AAAA)'!Y189+'€12-xxxx(AAAA-AAAA)'!Y189+'€13-xxxx(AAAA-AAAA)'!Y189+'€14-xxxx(AAAA-AAAA)'!Y189+'€15-xxxx(AAAA-AAAA)'!Y189+'€16-xxxx(AAAA-AAAA)'!Y189+'€17-xxxx(AAAA-AAAA)'!Y189+'€18-xxxx(AAAA-AAAA)'!Y189+'€19-xxxx(AAAA-AAAA)'!Y189+'€20-xxxx(AAAA-AAAA)'!Y189</f>
        <v>0</v>
      </c>
      <c r="AG189" s="195">
        <f t="shared" si="129"/>
        <v>0</v>
      </c>
      <c r="AH189" s="255">
        <f t="shared" si="134"/>
        <v>0</v>
      </c>
      <c r="AI189" s="619">
        <f t="shared" si="135"/>
        <v>0</v>
      </c>
      <c r="AJ189" s="619">
        <f t="shared" si="136"/>
        <v>0</v>
      </c>
      <c r="AK189" s="641">
        <f t="shared" si="137"/>
        <v>0</v>
      </c>
      <c r="AL189" s="682">
        <f t="shared" si="138"/>
        <v>0</v>
      </c>
      <c r="AM189" s="198">
        <f t="shared" si="130"/>
        <v>0</v>
      </c>
      <c r="AN189" s="255">
        <f t="shared" si="139"/>
        <v>0</v>
      </c>
      <c r="AO189" s="619">
        <f t="shared" si="140"/>
        <v>0</v>
      </c>
      <c r="AP189" s="619">
        <f t="shared" si="141"/>
        <v>0</v>
      </c>
      <c r="AQ189" s="641">
        <f t="shared" si="142"/>
        <v>0</v>
      </c>
      <c r="AR189" s="654">
        <f t="shared" si="143"/>
        <v>0</v>
      </c>
      <c r="AS189" s="44"/>
      <c r="AT189" s="28"/>
      <c r="AU189" s="28"/>
    </row>
    <row r="190" spans="1:47" s="38" customFormat="1" ht="14">
      <c r="A190" s="26"/>
      <c r="B190" s="1116"/>
      <c r="C190" s="1230"/>
      <c r="D190" s="1119"/>
      <c r="E190" s="1122"/>
      <c r="F190" s="1153"/>
      <c r="G190" s="495" t="s">
        <v>109</v>
      </c>
      <c r="H190" s="165"/>
      <c r="I190" s="62"/>
      <c r="J190" s="60"/>
      <c r="K190" s="60"/>
      <c r="L190" s="171"/>
      <c r="M190" s="515"/>
      <c r="N190" s="495" t="s">
        <v>109</v>
      </c>
      <c r="O190" s="199">
        <f>'EnC1_2017-22_DEAL_ONF_Animation'!H190+'EnC2_2018-22_FEDER_ONF_Conserv'!H190+'EnC3_2019-21_OFB-DEAL_ONF_Coli'!H190+'EnC4_2018-20_MTE_ONF_MIGBio'!H190+'EnC5_2020_DEAL_Titè_IPA Desira'!H190+'Sol1_2018_DEAL_ONF_Lutte IC DSD'!H190+'Sol2_2019_DEAL_ONF_Lutte IC'!H190+'€8-xxxx(AAAA-AAAA)'!H190+'€9-xxxx(AAAA-AAAA)'!H190+'€10-xxxx(AAAA-AAAA)'!H190+'€11-xxxx(AAAA-AAAA)'!H190+'€12-xxxx(AAAA-AAAA)'!H190+'€13-xxxx(AAAA-AAAA)'!H190+'€14-xxxx(AAAA-AAAA)'!H190+'€15-xxxx(AAAA-AAAA)'!H190+'€16-xxxx(AAAA-AAAA)'!H190+'€17-xxxx(AAAA-AAAA)'!H190+'€18-xxxx(AAAA-AAAA)'!H190+'€19-xxxx(AAAA-AAAA)'!H190+'€20-xxxx(AAAA-AAAA)'!H190</f>
        <v>20000</v>
      </c>
      <c r="P190" s="254">
        <f>'EnC1_2017-22_DEAL_ONF_Animation'!I190+'EnC2_2018-22_FEDER_ONF_Conserv'!I190+'EnC3_2019-21_OFB-DEAL_ONF_Coli'!I190+'EnC4_2018-20_MTE_ONF_MIGBio'!I190+'EnC5_2020_DEAL_Titè_IPA Desira'!I190+'Sol1_2018_DEAL_ONF_Lutte IC DSD'!I190+'Sol2_2019_DEAL_ONF_Lutte IC'!I190+'€8-xxxx(AAAA-AAAA)'!I190+'€9-xxxx(AAAA-AAAA)'!I190+'€10-xxxx(AAAA-AAAA)'!I190+'€11-xxxx(AAAA-AAAA)'!I190+'€12-xxxx(AAAA-AAAA)'!I190+'€13-xxxx(AAAA-AAAA)'!I190+'€14-xxxx(AAAA-AAAA)'!I190+'€15-xxxx(AAAA-AAAA)'!I190+'€16-xxxx(AAAA-AAAA)'!I190+'€17-xxxx(AAAA-AAAA)'!I190+'€18-xxxx(AAAA-AAAA)'!I190+'€19-xxxx(AAAA-AAAA)'!I190+'€20-xxxx(AAAA-AAAA)'!I190</f>
        <v>4000</v>
      </c>
      <c r="Q190" s="153">
        <f>'EnC1_2017-22_DEAL_ONF_Animation'!J190+'EnC2_2018-22_FEDER_ONF_Conserv'!J190+'EnC3_2019-21_OFB-DEAL_ONF_Coli'!J190+'EnC4_2018-20_MTE_ONF_MIGBio'!J190+'EnC5_2020_DEAL_Titè_IPA Desira'!J190+'Sol1_2018_DEAL_ONF_Lutte IC DSD'!J190+'Sol2_2019_DEAL_ONF_Lutte IC'!J190+'€8-xxxx(AAAA-AAAA)'!J190+'€9-xxxx(AAAA-AAAA)'!J190+'€10-xxxx(AAAA-AAAA)'!J190+'€11-xxxx(AAAA-AAAA)'!J190+'€12-xxxx(AAAA-AAAA)'!J190+'€13-xxxx(AAAA-AAAA)'!J190+'€14-xxxx(AAAA-AAAA)'!J190+'€15-xxxx(AAAA-AAAA)'!J190+'€16-xxxx(AAAA-AAAA)'!J190+'€17-xxxx(AAAA-AAAA)'!J190+'€18-xxxx(AAAA-AAAA)'!J190+'€19-xxxx(AAAA-AAAA)'!J190+'€20-xxxx(AAAA-AAAA)'!J190</f>
        <v>4000</v>
      </c>
      <c r="R190" s="153">
        <f>'EnC1_2017-22_DEAL_ONF_Animation'!K190+'EnC2_2018-22_FEDER_ONF_Conserv'!K190+'EnC3_2019-21_OFB-DEAL_ONF_Coli'!K190+'EnC4_2018-20_MTE_ONF_MIGBio'!K190+'EnC5_2020_DEAL_Titè_IPA Desira'!K190+'Sol1_2018_DEAL_ONF_Lutte IC DSD'!K190+'Sol2_2019_DEAL_ONF_Lutte IC'!K190+'€8-xxxx(AAAA-AAAA)'!K190+'€9-xxxx(AAAA-AAAA)'!K190+'€10-xxxx(AAAA-AAAA)'!K190+'€11-xxxx(AAAA-AAAA)'!K190+'€12-xxxx(AAAA-AAAA)'!K190+'€13-xxxx(AAAA-AAAA)'!K190+'€14-xxxx(AAAA-AAAA)'!K190+'€15-xxxx(AAAA-AAAA)'!K190+'€16-xxxx(AAAA-AAAA)'!K190+'€17-xxxx(AAAA-AAAA)'!K190+'€18-xxxx(AAAA-AAAA)'!K190+'€19-xxxx(AAAA-AAAA)'!K190+'€20-xxxx(AAAA-AAAA)'!K190</f>
        <v>4000</v>
      </c>
      <c r="S190" s="229">
        <f>'EnC1_2017-22_DEAL_ONF_Animation'!L190+'EnC2_2018-22_FEDER_ONF_Conserv'!L190+'EnC3_2019-21_OFB-DEAL_ONF_Coli'!L190+'EnC4_2018-20_MTE_ONF_MIGBio'!L190+'EnC5_2020_DEAL_Titè_IPA Desira'!L190+'Sol1_2018_DEAL_ONF_Lutte IC DSD'!L190+'Sol2_2019_DEAL_ONF_Lutte IC'!L190+'€8-xxxx(AAAA-AAAA)'!L190+'€9-xxxx(AAAA-AAAA)'!L190+'€10-xxxx(AAAA-AAAA)'!L190+'€11-xxxx(AAAA-AAAA)'!L190+'€12-xxxx(AAAA-AAAA)'!L190+'€13-xxxx(AAAA-AAAA)'!L190+'€14-xxxx(AAAA-AAAA)'!L190+'€15-xxxx(AAAA-AAAA)'!L190+'€16-xxxx(AAAA-AAAA)'!L190+'€17-xxxx(AAAA-AAAA)'!L190+'€18-xxxx(AAAA-AAAA)'!L190+'€19-xxxx(AAAA-AAAA)'!L190+'€20-xxxx(AAAA-AAAA)'!L190</f>
        <v>4000</v>
      </c>
      <c r="T190" s="190">
        <f>'EnC1_2017-22_DEAL_ONF_Animation'!M190+'EnC2_2018-22_FEDER_ONF_Conserv'!M190+'EnC3_2019-21_OFB-DEAL_ONF_Coli'!M190+'EnC4_2018-20_MTE_ONF_MIGBio'!M190+'EnC5_2020_DEAL_Titè_IPA Desira'!M190+'Sol1_2018_DEAL_ONF_Lutte IC DSD'!M190+'Sol2_2019_DEAL_ONF_Lutte IC'!M190+'€8-xxxx(AAAA-AAAA)'!M190+'€9-xxxx(AAAA-AAAA)'!M190+'€10-xxxx(AAAA-AAAA)'!M190+'€11-xxxx(AAAA-AAAA)'!M190+'€12-xxxx(AAAA-AAAA)'!M190+'€13-xxxx(AAAA-AAAA)'!M190+'€14-xxxx(AAAA-AAAA)'!M190+'€15-xxxx(AAAA-AAAA)'!M190+'€16-xxxx(AAAA-AAAA)'!M190+'€17-xxxx(AAAA-AAAA)'!M190+'€18-xxxx(AAAA-AAAA)'!M190+'€19-xxxx(AAAA-AAAA)'!M190+'€20-xxxx(AAAA-AAAA)'!M190</f>
        <v>4000</v>
      </c>
      <c r="U190" s="199">
        <f>'EnC1_2017-22_DEAL_ONF_Animation'!N190+'EnC2_2018-22_FEDER_ONF_Conserv'!N190+'EnC3_2019-21_OFB-DEAL_ONF_Coli'!N190+'EnC4_2018-20_MTE_ONF_MIGBio'!N190+'EnC5_2020_DEAL_Titè_IPA Desira'!N190+'Sol1_2018_DEAL_ONF_Lutte IC DSD'!N190+'Sol2_2019_DEAL_ONF_Lutte IC'!N190+'€8-xxxx(AAAA-AAAA)'!N190+'€9-xxxx(AAAA-AAAA)'!N190+'€10-xxxx(AAAA-AAAA)'!N190+'€11-xxxx(AAAA-AAAA)'!N190+'€12-xxxx(AAAA-AAAA)'!N190+'€13-xxxx(AAAA-AAAA)'!N190+'€14-xxxx(AAAA-AAAA)'!N190+'€15-xxxx(AAAA-AAAA)'!N190+'€16-xxxx(AAAA-AAAA)'!N190+'€17-xxxx(AAAA-AAAA)'!N190+'€18-xxxx(AAAA-AAAA)'!N190+'€19-xxxx(AAAA-AAAA)'!N190+'€20-xxxx(AAAA-AAAA)'!N190</f>
        <v>8945</v>
      </c>
      <c r="V190" s="254">
        <f>'EnC1_2017-22_DEAL_ONF_Animation'!O190+'EnC2_2018-22_FEDER_ONF_Conserv'!O190+'EnC3_2019-21_OFB-DEAL_ONF_Coli'!O190+'EnC4_2018-20_MTE_ONF_MIGBio'!O190+'EnC5_2020_DEAL_Titè_IPA Desira'!O190+'Sol1_2018_DEAL_ONF_Lutte IC DSD'!O190+'Sol2_2019_DEAL_ONF_Lutte IC'!O190+'€8-xxxx(AAAA-AAAA)'!O190+'€9-xxxx(AAAA-AAAA)'!O190+'€10-xxxx(AAAA-AAAA)'!O190+'€11-xxxx(AAAA-AAAA)'!O190+'€12-xxxx(AAAA-AAAA)'!O190+'€13-xxxx(AAAA-AAAA)'!O190+'€14-xxxx(AAAA-AAAA)'!O190+'€15-xxxx(AAAA-AAAA)'!O190+'€16-xxxx(AAAA-AAAA)'!O190+'€17-xxxx(AAAA-AAAA)'!O190+'€18-xxxx(AAAA-AAAA)'!O190+'€19-xxxx(AAAA-AAAA)'!O190+'€20-xxxx(AAAA-AAAA)'!O190</f>
        <v>0</v>
      </c>
      <c r="W190" s="153">
        <f>'EnC1_2017-22_DEAL_ONF_Animation'!P190+'EnC2_2018-22_FEDER_ONF_Conserv'!P190+'EnC3_2019-21_OFB-DEAL_ONF_Coli'!P190+'EnC4_2018-20_MTE_ONF_MIGBio'!P190+'EnC5_2020_DEAL_Titè_IPA Desira'!P190+'Sol1_2018_DEAL_ONF_Lutte IC DSD'!P190+'Sol2_2019_DEAL_ONF_Lutte IC'!P190+'€8-xxxx(AAAA-AAAA)'!P190+'€9-xxxx(AAAA-AAAA)'!P190+'€10-xxxx(AAAA-AAAA)'!P190+'€11-xxxx(AAAA-AAAA)'!P190+'€12-xxxx(AAAA-AAAA)'!P190+'€13-xxxx(AAAA-AAAA)'!P190+'€14-xxxx(AAAA-AAAA)'!P190+'€15-xxxx(AAAA-AAAA)'!P190+'€16-xxxx(AAAA-AAAA)'!P190+'€17-xxxx(AAAA-AAAA)'!P190+'€18-xxxx(AAAA-AAAA)'!P190+'€19-xxxx(AAAA-AAAA)'!P190+'€20-xxxx(AAAA-AAAA)'!P190</f>
        <v>0</v>
      </c>
      <c r="X190" s="153">
        <f>'EnC1_2017-22_DEAL_ONF_Animation'!Q190+'EnC2_2018-22_FEDER_ONF_Conserv'!Q190+'EnC3_2019-21_OFB-DEAL_ONF_Coli'!Q190+'EnC4_2018-20_MTE_ONF_MIGBio'!Q190+'EnC5_2020_DEAL_Titè_IPA Desira'!Q190+'Sol1_2018_DEAL_ONF_Lutte IC DSD'!Q190+'Sol2_2019_DEAL_ONF_Lutte IC'!Q190+'€8-xxxx(AAAA-AAAA)'!Q190+'€9-xxxx(AAAA-AAAA)'!Q190+'€10-xxxx(AAAA-AAAA)'!Q190+'€11-xxxx(AAAA-AAAA)'!Q190+'€12-xxxx(AAAA-AAAA)'!Q190+'€13-xxxx(AAAA-AAAA)'!Q190+'€14-xxxx(AAAA-AAAA)'!Q190+'€15-xxxx(AAAA-AAAA)'!Q190+'€16-xxxx(AAAA-AAAA)'!Q190+'€17-xxxx(AAAA-AAAA)'!Q190+'€18-xxxx(AAAA-AAAA)'!Q190+'€19-xxxx(AAAA-AAAA)'!Q190+'€20-xxxx(AAAA-AAAA)'!Q190</f>
        <v>8945</v>
      </c>
      <c r="Y190" s="229">
        <f>'EnC1_2017-22_DEAL_ONF_Animation'!R190+'EnC2_2018-22_FEDER_ONF_Conserv'!R190+'EnC3_2019-21_OFB-DEAL_ONF_Coli'!R190+'EnC4_2018-20_MTE_ONF_MIGBio'!R190+'EnC5_2020_DEAL_Titè_IPA Desira'!R190+'Sol1_2018_DEAL_ONF_Lutte IC DSD'!R190+'Sol2_2019_DEAL_ONF_Lutte IC'!R190+'€8-xxxx(AAAA-AAAA)'!R190+'€9-xxxx(AAAA-AAAA)'!R190+'€10-xxxx(AAAA-AAAA)'!R190+'€11-xxxx(AAAA-AAAA)'!R190+'€12-xxxx(AAAA-AAAA)'!R190+'€13-xxxx(AAAA-AAAA)'!R190+'€14-xxxx(AAAA-AAAA)'!R190+'€15-xxxx(AAAA-AAAA)'!R190+'€16-xxxx(AAAA-AAAA)'!R190+'€17-xxxx(AAAA-AAAA)'!R190+'€18-xxxx(AAAA-AAAA)'!R190+'€19-xxxx(AAAA-AAAA)'!R190+'€20-xxxx(AAAA-AAAA)'!R190</f>
        <v>0</v>
      </c>
      <c r="Z190" s="154">
        <f>'EnC1_2017-22_DEAL_ONF_Animation'!S190+'EnC2_2018-22_FEDER_ONF_Conserv'!S190+'EnC3_2019-21_OFB-DEAL_ONF_Coli'!S190+'EnC4_2018-20_MTE_ONF_MIGBio'!S190+'EnC5_2020_DEAL_Titè_IPA Desira'!S190+'Sol1_2018_DEAL_ONF_Lutte IC DSD'!S190+'Sol2_2019_DEAL_ONF_Lutte IC'!S190+'€8-xxxx(AAAA-AAAA)'!S190+'€9-xxxx(AAAA-AAAA)'!S190+'€10-xxxx(AAAA-AAAA)'!S190+'€11-xxxx(AAAA-AAAA)'!S190+'€12-xxxx(AAAA-AAAA)'!S190+'€13-xxxx(AAAA-AAAA)'!S190+'€14-xxxx(AAAA-AAAA)'!S190+'€15-xxxx(AAAA-AAAA)'!S190+'€16-xxxx(AAAA-AAAA)'!S190+'€17-xxxx(AAAA-AAAA)'!S190+'€18-xxxx(AAAA-AAAA)'!S190+'€19-xxxx(AAAA-AAAA)'!S190+'€20-xxxx(AAAA-AAAA)'!S190</f>
        <v>0</v>
      </c>
      <c r="AA190" s="201">
        <f>'EnC1_2017-22_DEAL_ONF_Animation'!T190+'EnC2_2018-22_FEDER_ONF_Conserv'!T190+'EnC3_2019-21_OFB-DEAL_ONF_Coli'!T190+'EnC4_2018-20_MTE_ONF_MIGBio'!T190+'EnC5_2020_DEAL_Titè_IPA Desira'!T190+'Sol1_2018_DEAL_ONF_Lutte IC DSD'!T190+'Sol2_2019_DEAL_ONF_Lutte IC'!T190+'€8-xxxx(AAAA-AAAA)'!T190+'€9-xxxx(AAAA-AAAA)'!T190+'€10-xxxx(AAAA-AAAA)'!T190+'€11-xxxx(AAAA-AAAA)'!T190+'€12-xxxx(AAAA-AAAA)'!T190+'€13-xxxx(AAAA-AAAA)'!T190+'€14-xxxx(AAAA-AAAA)'!T190+'€15-xxxx(AAAA-AAAA)'!T190+'€16-xxxx(AAAA-AAAA)'!T190+'€17-xxxx(AAAA-AAAA)'!T190+'€18-xxxx(AAAA-AAAA)'!T190+'€19-xxxx(AAAA-AAAA)'!T190+'€20-xxxx(AAAA-AAAA)'!T190</f>
        <v>-11055</v>
      </c>
      <c r="AB190" s="255">
        <f>'EnC1_2017-22_DEAL_ONF_Animation'!U190+'EnC2_2018-22_FEDER_ONF_Conserv'!U190+'EnC3_2019-21_OFB-DEAL_ONF_Coli'!U190+'EnC4_2018-20_MTE_ONF_MIGBio'!U190+'EnC5_2020_DEAL_Titè_IPA Desira'!U190+'Sol1_2018_DEAL_ONF_Lutte IC DSD'!U190+'Sol2_2019_DEAL_ONF_Lutte IC'!U190+'€8-xxxx(AAAA-AAAA)'!U190+'€9-xxxx(AAAA-AAAA)'!U190+'€10-xxxx(AAAA-AAAA)'!U190+'€11-xxxx(AAAA-AAAA)'!U190+'€12-xxxx(AAAA-AAAA)'!U190+'€13-xxxx(AAAA-AAAA)'!U190+'€14-xxxx(AAAA-AAAA)'!U190+'€15-xxxx(AAAA-AAAA)'!U190+'€16-xxxx(AAAA-AAAA)'!U190+'€17-xxxx(AAAA-AAAA)'!U190+'€18-xxxx(AAAA-AAAA)'!U190+'€19-xxxx(AAAA-AAAA)'!U190+'€20-xxxx(AAAA-AAAA)'!U190</f>
        <v>-4000</v>
      </c>
      <c r="AC190" s="193">
        <f>'EnC1_2017-22_DEAL_ONF_Animation'!V190+'EnC2_2018-22_FEDER_ONF_Conserv'!V190+'EnC3_2019-21_OFB-DEAL_ONF_Coli'!V190+'EnC4_2018-20_MTE_ONF_MIGBio'!V190+'EnC5_2020_DEAL_Titè_IPA Desira'!V190+'Sol1_2018_DEAL_ONF_Lutte IC DSD'!V190+'Sol2_2019_DEAL_ONF_Lutte IC'!V190+'€8-xxxx(AAAA-AAAA)'!V190+'€9-xxxx(AAAA-AAAA)'!V190+'€10-xxxx(AAAA-AAAA)'!V190+'€11-xxxx(AAAA-AAAA)'!V190+'€12-xxxx(AAAA-AAAA)'!V190+'€13-xxxx(AAAA-AAAA)'!V190+'€14-xxxx(AAAA-AAAA)'!V190+'€15-xxxx(AAAA-AAAA)'!V190+'€16-xxxx(AAAA-AAAA)'!V190+'€17-xxxx(AAAA-AAAA)'!V190+'€18-xxxx(AAAA-AAAA)'!V190+'€19-xxxx(AAAA-AAAA)'!V190+'€20-xxxx(AAAA-AAAA)'!V190</f>
        <v>-4000</v>
      </c>
      <c r="AD190" s="193">
        <f>'EnC1_2017-22_DEAL_ONF_Animation'!W190+'EnC2_2018-22_FEDER_ONF_Conserv'!W190+'EnC3_2019-21_OFB-DEAL_ONF_Coli'!W190+'EnC4_2018-20_MTE_ONF_MIGBio'!W190+'EnC5_2020_DEAL_Titè_IPA Desira'!W190+'Sol1_2018_DEAL_ONF_Lutte IC DSD'!W190+'Sol2_2019_DEAL_ONF_Lutte IC'!W190+'€8-xxxx(AAAA-AAAA)'!W190+'€9-xxxx(AAAA-AAAA)'!W190+'€10-xxxx(AAAA-AAAA)'!W190+'€11-xxxx(AAAA-AAAA)'!W190+'€12-xxxx(AAAA-AAAA)'!W190+'€13-xxxx(AAAA-AAAA)'!W190+'€14-xxxx(AAAA-AAAA)'!W190+'€15-xxxx(AAAA-AAAA)'!W190+'€16-xxxx(AAAA-AAAA)'!W190+'€17-xxxx(AAAA-AAAA)'!W190+'€18-xxxx(AAAA-AAAA)'!W190+'€19-xxxx(AAAA-AAAA)'!W190+'€20-xxxx(AAAA-AAAA)'!W190</f>
        <v>4945</v>
      </c>
      <c r="AE190" s="230">
        <f>'EnC1_2017-22_DEAL_ONF_Animation'!X190+'EnC2_2018-22_FEDER_ONF_Conserv'!X190+'EnC3_2019-21_OFB-DEAL_ONF_Coli'!X190+'EnC4_2018-20_MTE_ONF_MIGBio'!X190+'EnC5_2020_DEAL_Titè_IPA Desira'!X190+'Sol1_2018_DEAL_ONF_Lutte IC DSD'!X190+'Sol2_2019_DEAL_ONF_Lutte IC'!X190+'€8-xxxx(AAAA-AAAA)'!X190+'€9-xxxx(AAAA-AAAA)'!X190+'€10-xxxx(AAAA-AAAA)'!X190+'€11-xxxx(AAAA-AAAA)'!X190+'€12-xxxx(AAAA-AAAA)'!X190+'€13-xxxx(AAAA-AAAA)'!X190+'€14-xxxx(AAAA-AAAA)'!X190+'€15-xxxx(AAAA-AAAA)'!X190+'€16-xxxx(AAAA-AAAA)'!X190+'€17-xxxx(AAAA-AAAA)'!X190+'€18-xxxx(AAAA-AAAA)'!X190+'€19-xxxx(AAAA-AAAA)'!X190+'€20-xxxx(AAAA-AAAA)'!X190</f>
        <v>-4000</v>
      </c>
      <c r="AF190" s="194">
        <f>'EnC1_2017-22_DEAL_ONF_Animation'!Y190+'EnC2_2018-22_FEDER_ONF_Conserv'!Y190+'EnC3_2019-21_OFB-DEAL_ONF_Coli'!Y190+'EnC4_2018-20_MTE_ONF_MIGBio'!Y190+'EnC5_2020_DEAL_Titè_IPA Desira'!Y190+'Sol1_2018_DEAL_ONF_Lutte IC DSD'!Y190+'Sol2_2019_DEAL_ONF_Lutte IC'!Y190+'€8-xxxx(AAAA-AAAA)'!Y190+'€9-xxxx(AAAA-AAAA)'!Y190+'€10-xxxx(AAAA-AAAA)'!Y190+'€11-xxxx(AAAA-AAAA)'!Y190+'€12-xxxx(AAAA-AAAA)'!Y190+'€13-xxxx(AAAA-AAAA)'!Y190+'€14-xxxx(AAAA-AAAA)'!Y190+'€15-xxxx(AAAA-AAAA)'!Y190+'€16-xxxx(AAAA-AAAA)'!Y190+'€17-xxxx(AAAA-AAAA)'!Y190+'€18-xxxx(AAAA-AAAA)'!Y190+'€19-xxxx(AAAA-AAAA)'!Y190+'€20-xxxx(AAAA-AAAA)'!Y190</f>
        <v>-4000</v>
      </c>
      <c r="AG190" s="203">
        <f t="shared" si="129"/>
        <v>20000</v>
      </c>
      <c r="AH190" s="255">
        <f t="shared" si="134"/>
        <v>4000</v>
      </c>
      <c r="AI190" s="627">
        <f t="shared" si="135"/>
        <v>4000</v>
      </c>
      <c r="AJ190" s="627">
        <f t="shared" si="136"/>
        <v>4000</v>
      </c>
      <c r="AK190" s="683">
        <f t="shared" si="137"/>
        <v>4000</v>
      </c>
      <c r="AL190" s="684">
        <f t="shared" si="138"/>
        <v>4000</v>
      </c>
      <c r="AM190" s="205">
        <f t="shared" si="130"/>
        <v>8945</v>
      </c>
      <c r="AN190" s="255">
        <f t="shared" si="139"/>
        <v>0</v>
      </c>
      <c r="AO190" s="627">
        <f t="shared" si="140"/>
        <v>0</v>
      </c>
      <c r="AP190" s="627">
        <f t="shared" si="141"/>
        <v>8945</v>
      </c>
      <c r="AQ190" s="683">
        <f t="shared" si="142"/>
        <v>0</v>
      </c>
      <c r="AR190" s="633">
        <f t="shared" si="143"/>
        <v>0</v>
      </c>
      <c r="AS190" s="44"/>
      <c r="AT190" s="28"/>
      <c r="AU190" s="28"/>
    </row>
    <row r="191" spans="1:47" s="38" customFormat="1" ht="14" customHeight="1">
      <c r="A191" s="26"/>
      <c r="B191" s="1116"/>
      <c r="C191" s="1230"/>
      <c r="D191" s="1127" t="s">
        <v>63</v>
      </c>
      <c r="E191" s="1128" t="s">
        <v>99</v>
      </c>
      <c r="F191" s="1153">
        <v>2</v>
      </c>
      <c r="G191" s="496" t="s">
        <v>106</v>
      </c>
      <c r="H191" s="157">
        <f>26000/2</f>
        <v>13000</v>
      </c>
      <c r="I191" s="63"/>
      <c r="J191" s="59"/>
      <c r="K191" s="59"/>
      <c r="L191" s="59"/>
      <c r="M191" s="499">
        <f>26000/2</f>
        <v>13000</v>
      </c>
      <c r="N191" s="496" t="s">
        <v>106</v>
      </c>
      <c r="O191" s="206">
        <f>'EnC1_2017-22_DEAL_ONF_Animation'!H191+'EnC2_2018-22_FEDER_ONF_Conserv'!H191+'EnC3_2019-21_OFB-DEAL_ONF_Coli'!H191+'EnC4_2018-20_MTE_ONF_MIGBio'!H191+'EnC5_2020_DEAL_Titè_IPA Desira'!H191+'Sol1_2018_DEAL_ONF_Lutte IC DSD'!H191+'Sol2_2019_DEAL_ONF_Lutte IC'!H191+'€8-xxxx(AAAA-AAAA)'!H191+'€9-xxxx(AAAA-AAAA)'!H191+'€10-xxxx(AAAA-AAAA)'!H191+'€11-xxxx(AAAA-AAAA)'!H191+'€12-xxxx(AAAA-AAAA)'!H191+'€13-xxxx(AAAA-AAAA)'!H191+'€14-xxxx(AAAA-AAAA)'!H191+'€15-xxxx(AAAA-AAAA)'!H191+'€16-xxxx(AAAA-AAAA)'!H191+'€17-xxxx(AAAA-AAAA)'!H191+'€18-xxxx(AAAA-AAAA)'!H191+'€19-xxxx(AAAA-AAAA)'!H191+'€20-xxxx(AAAA-AAAA)'!H191</f>
        <v>20000</v>
      </c>
      <c r="P191" s="233">
        <f>'EnC1_2017-22_DEAL_ONF_Animation'!I191+'EnC2_2018-22_FEDER_ONF_Conserv'!I191+'EnC3_2019-21_OFB-DEAL_ONF_Coli'!I191+'EnC4_2018-20_MTE_ONF_MIGBio'!I191+'EnC5_2020_DEAL_Titè_IPA Desira'!I191+'Sol1_2018_DEAL_ONF_Lutte IC DSD'!I191+'Sol2_2019_DEAL_ONF_Lutte IC'!I191+'€8-xxxx(AAAA-AAAA)'!I191+'€9-xxxx(AAAA-AAAA)'!I191+'€10-xxxx(AAAA-AAAA)'!I191+'€11-xxxx(AAAA-AAAA)'!I191+'€12-xxxx(AAAA-AAAA)'!I191+'€13-xxxx(AAAA-AAAA)'!I191+'€14-xxxx(AAAA-AAAA)'!I191+'€15-xxxx(AAAA-AAAA)'!I191+'€16-xxxx(AAAA-AAAA)'!I191+'€17-xxxx(AAAA-AAAA)'!I191+'€18-xxxx(AAAA-AAAA)'!I191+'€19-xxxx(AAAA-AAAA)'!I191+'€20-xxxx(AAAA-AAAA)'!I191</f>
        <v>4000</v>
      </c>
      <c r="Q191" s="159">
        <f>'EnC1_2017-22_DEAL_ONF_Animation'!J191+'EnC2_2018-22_FEDER_ONF_Conserv'!J191+'EnC3_2019-21_OFB-DEAL_ONF_Coli'!J191+'EnC4_2018-20_MTE_ONF_MIGBio'!J191+'EnC5_2020_DEAL_Titè_IPA Desira'!J191+'Sol1_2018_DEAL_ONF_Lutte IC DSD'!J191+'Sol2_2019_DEAL_ONF_Lutte IC'!J191+'€8-xxxx(AAAA-AAAA)'!J191+'€9-xxxx(AAAA-AAAA)'!J191+'€10-xxxx(AAAA-AAAA)'!J191+'€11-xxxx(AAAA-AAAA)'!J191+'€12-xxxx(AAAA-AAAA)'!J191+'€13-xxxx(AAAA-AAAA)'!J191+'€14-xxxx(AAAA-AAAA)'!J191+'€15-xxxx(AAAA-AAAA)'!J191+'€16-xxxx(AAAA-AAAA)'!J191+'€17-xxxx(AAAA-AAAA)'!J191+'€18-xxxx(AAAA-AAAA)'!J191+'€19-xxxx(AAAA-AAAA)'!J191+'€20-xxxx(AAAA-AAAA)'!J191</f>
        <v>4000</v>
      </c>
      <c r="R191" s="159">
        <f>'EnC1_2017-22_DEAL_ONF_Animation'!K191+'EnC2_2018-22_FEDER_ONF_Conserv'!K191+'EnC3_2019-21_OFB-DEAL_ONF_Coli'!K191+'EnC4_2018-20_MTE_ONF_MIGBio'!K191+'EnC5_2020_DEAL_Titè_IPA Desira'!K191+'Sol1_2018_DEAL_ONF_Lutte IC DSD'!K191+'Sol2_2019_DEAL_ONF_Lutte IC'!K191+'€8-xxxx(AAAA-AAAA)'!K191+'€9-xxxx(AAAA-AAAA)'!K191+'€10-xxxx(AAAA-AAAA)'!K191+'€11-xxxx(AAAA-AAAA)'!K191+'€12-xxxx(AAAA-AAAA)'!K191+'€13-xxxx(AAAA-AAAA)'!K191+'€14-xxxx(AAAA-AAAA)'!K191+'€15-xxxx(AAAA-AAAA)'!K191+'€16-xxxx(AAAA-AAAA)'!K191+'€17-xxxx(AAAA-AAAA)'!K191+'€18-xxxx(AAAA-AAAA)'!K191+'€19-xxxx(AAAA-AAAA)'!K191+'€20-xxxx(AAAA-AAAA)'!K191</f>
        <v>4000</v>
      </c>
      <c r="S191" s="159">
        <f>'EnC1_2017-22_DEAL_ONF_Animation'!L191+'EnC2_2018-22_FEDER_ONF_Conserv'!L191+'EnC3_2019-21_OFB-DEAL_ONF_Coli'!L191+'EnC4_2018-20_MTE_ONF_MIGBio'!L191+'EnC5_2020_DEAL_Titè_IPA Desira'!L191+'Sol1_2018_DEAL_ONF_Lutte IC DSD'!L191+'Sol2_2019_DEAL_ONF_Lutte IC'!L191+'€8-xxxx(AAAA-AAAA)'!L191+'€9-xxxx(AAAA-AAAA)'!L191+'€10-xxxx(AAAA-AAAA)'!L191+'€11-xxxx(AAAA-AAAA)'!L191+'€12-xxxx(AAAA-AAAA)'!L191+'€13-xxxx(AAAA-AAAA)'!L191+'€14-xxxx(AAAA-AAAA)'!L191+'€15-xxxx(AAAA-AAAA)'!L191+'€16-xxxx(AAAA-AAAA)'!L191+'€17-xxxx(AAAA-AAAA)'!L191+'€18-xxxx(AAAA-AAAA)'!L191+'€19-xxxx(AAAA-AAAA)'!L191+'€20-xxxx(AAAA-AAAA)'!L191</f>
        <v>4000</v>
      </c>
      <c r="T191" s="216">
        <f>'EnC1_2017-22_DEAL_ONF_Animation'!M191+'EnC2_2018-22_FEDER_ONF_Conserv'!M191+'EnC3_2019-21_OFB-DEAL_ONF_Coli'!M191+'EnC4_2018-20_MTE_ONF_MIGBio'!M191+'EnC5_2020_DEAL_Titè_IPA Desira'!M191+'Sol1_2018_DEAL_ONF_Lutte IC DSD'!M191+'Sol2_2019_DEAL_ONF_Lutte IC'!M191+'€8-xxxx(AAAA-AAAA)'!M191+'€9-xxxx(AAAA-AAAA)'!M191+'€10-xxxx(AAAA-AAAA)'!M191+'€11-xxxx(AAAA-AAAA)'!M191+'€12-xxxx(AAAA-AAAA)'!M191+'€13-xxxx(AAAA-AAAA)'!M191+'€14-xxxx(AAAA-AAAA)'!M191+'€15-xxxx(AAAA-AAAA)'!M191+'€16-xxxx(AAAA-AAAA)'!M191+'€17-xxxx(AAAA-AAAA)'!M191+'€18-xxxx(AAAA-AAAA)'!M191+'€19-xxxx(AAAA-AAAA)'!M191+'€20-xxxx(AAAA-AAAA)'!M191</f>
        <v>4000</v>
      </c>
      <c r="U191" s="206">
        <f>'EnC1_2017-22_DEAL_ONF_Animation'!N191+'EnC2_2018-22_FEDER_ONF_Conserv'!N191+'EnC3_2019-21_OFB-DEAL_ONF_Coli'!N191+'EnC4_2018-20_MTE_ONF_MIGBio'!N191+'EnC5_2020_DEAL_Titè_IPA Desira'!N191+'Sol1_2018_DEAL_ONF_Lutte IC DSD'!N191+'Sol2_2019_DEAL_ONF_Lutte IC'!N191+'€8-xxxx(AAAA-AAAA)'!N191+'€9-xxxx(AAAA-AAAA)'!N191+'€10-xxxx(AAAA-AAAA)'!N191+'€11-xxxx(AAAA-AAAA)'!N191+'€12-xxxx(AAAA-AAAA)'!N191+'€13-xxxx(AAAA-AAAA)'!N191+'€14-xxxx(AAAA-AAAA)'!N191+'€15-xxxx(AAAA-AAAA)'!N191+'€16-xxxx(AAAA-AAAA)'!N191+'€17-xxxx(AAAA-AAAA)'!N191+'€18-xxxx(AAAA-AAAA)'!N191+'€19-xxxx(AAAA-AAAA)'!N191+'€20-xxxx(AAAA-AAAA)'!N191</f>
        <v>0</v>
      </c>
      <c r="V191" s="233">
        <f>'EnC1_2017-22_DEAL_ONF_Animation'!O191+'EnC2_2018-22_FEDER_ONF_Conserv'!O191+'EnC3_2019-21_OFB-DEAL_ONF_Coli'!O191+'EnC4_2018-20_MTE_ONF_MIGBio'!O191+'EnC5_2020_DEAL_Titè_IPA Desira'!O191+'Sol1_2018_DEAL_ONF_Lutte IC DSD'!O191+'Sol2_2019_DEAL_ONF_Lutte IC'!O191+'€8-xxxx(AAAA-AAAA)'!O191+'€9-xxxx(AAAA-AAAA)'!O191+'€10-xxxx(AAAA-AAAA)'!O191+'€11-xxxx(AAAA-AAAA)'!O191+'€12-xxxx(AAAA-AAAA)'!O191+'€13-xxxx(AAAA-AAAA)'!O191+'€14-xxxx(AAAA-AAAA)'!O191+'€15-xxxx(AAAA-AAAA)'!O191+'€16-xxxx(AAAA-AAAA)'!O191+'€17-xxxx(AAAA-AAAA)'!O191+'€18-xxxx(AAAA-AAAA)'!O191+'€19-xxxx(AAAA-AAAA)'!O191+'€20-xxxx(AAAA-AAAA)'!O191</f>
        <v>0</v>
      </c>
      <c r="W191" s="159">
        <f>'EnC1_2017-22_DEAL_ONF_Animation'!P191+'EnC2_2018-22_FEDER_ONF_Conserv'!P191+'EnC3_2019-21_OFB-DEAL_ONF_Coli'!P191+'EnC4_2018-20_MTE_ONF_MIGBio'!P191+'EnC5_2020_DEAL_Titè_IPA Desira'!P191+'Sol1_2018_DEAL_ONF_Lutte IC DSD'!P191+'Sol2_2019_DEAL_ONF_Lutte IC'!P191+'€8-xxxx(AAAA-AAAA)'!P191+'€9-xxxx(AAAA-AAAA)'!P191+'€10-xxxx(AAAA-AAAA)'!P191+'€11-xxxx(AAAA-AAAA)'!P191+'€12-xxxx(AAAA-AAAA)'!P191+'€13-xxxx(AAAA-AAAA)'!P191+'€14-xxxx(AAAA-AAAA)'!P191+'€15-xxxx(AAAA-AAAA)'!P191+'€16-xxxx(AAAA-AAAA)'!P191+'€17-xxxx(AAAA-AAAA)'!P191+'€18-xxxx(AAAA-AAAA)'!P191+'€19-xxxx(AAAA-AAAA)'!P191+'€20-xxxx(AAAA-AAAA)'!P191</f>
        <v>0</v>
      </c>
      <c r="X191" s="159">
        <f>'EnC1_2017-22_DEAL_ONF_Animation'!Q191+'EnC2_2018-22_FEDER_ONF_Conserv'!Q191+'EnC3_2019-21_OFB-DEAL_ONF_Coli'!Q191+'EnC4_2018-20_MTE_ONF_MIGBio'!Q191+'EnC5_2020_DEAL_Titè_IPA Desira'!Q191+'Sol1_2018_DEAL_ONF_Lutte IC DSD'!Q191+'Sol2_2019_DEAL_ONF_Lutte IC'!Q191+'€8-xxxx(AAAA-AAAA)'!Q191+'€9-xxxx(AAAA-AAAA)'!Q191+'€10-xxxx(AAAA-AAAA)'!Q191+'€11-xxxx(AAAA-AAAA)'!Q191+'€12-xxxx(AAAA-AAAA)'!Q191+'€13-xxxx(AAAA-AAAA)'!Q191+'€14-xxxx(AAAA-AAAA)'!Q191+'€15-xxxx(AAAA-AAAA)'!Q191+'€16-xxxx(AAAA-AAAA)'!Q191+'€17-xxxx(AAAA-AAAA)'!Q191+'€18-xxxx(AAAA-AAAA)'!Q191+'€19-xxxx(AAAA-AAAA)'!Q191+'€20-xxxx(AAAA-AAAA)'!Q191</f>
        <v>0</v>
      </c>
      <c r="Y191" s="159">
        <f>'EnC1_2017-22_DEAL_ONF_Animation'!R191+'EnC2_2018-22_FEDER_ONF_Conserv'!R191+'EnC3_2019-21_OFB-DEAL_ONF_Coli'!R191+'EnC4_2018-20_MTE_ONF_MIGBio'!R191+'EnC5_2020_DEAL_Titè_IPA Desira'!R191+'Sol1_2018_DEAL_ONF_Lutte IC DSD'!R191+'Sol2_2019_DEAL_ONF_Lutte IC'!R191+'€8-xxxx(AAAA-AAAA)'!R191+'€9-xxxx(AAAA-AAAA)'!R191+'€10-xxxx(AAAA-AAAA)'!R191+'€11-xxxx(AAAA-AAAA)'!R191+'€12-xxxx(AAAA-AAAA)'!R191+'€13-xxxx(AAAA-AAAA)'!R191+'€14-xxxx(AAAA-AAAA)'!R191+'€15-xxxx(AAAA-AAAA)'!R191+'€16-xxxx(AAAA-AAAA)'!R191+'€17-xxxx(AAAA-AAAA)'!R191+'€18-xxxx(AAAA-AAAA)'!R191+'€19-xxxx(AAAA-AAAA)'!R191+'€20-xxxx(AAAA-AAAA)'!R191</f>
        <v>0</v>
      </c>
      <c r="Z191" s="217">
        <f>'EnC1_2017-22_DEAL_ONF_Animation'!S191+'EnC2_2018-22_FEDER_ONF_Conserv'!S191+'EnC3_2019-21_OFB-DEAL_ONF_Coli'!S191+'EnC4_2018-20_MTE_ONF_MIGBio'!S191+'EnC5_2020_DEAL_Titè_IPA Desira'!S191+'Sol1_2018_DEAL_ONF_Lutte IC DSD'!S191+'Sol2_2019_DEAL_ONF_Lutte IC'!S191+'€8-xxxx(AAAA-AAAA)'!S191+'€9-xxxx(AAAA-AAAA)'!S191+'€10-xxxx(AAAA-AAAA)'!S191+'€11-xxxx(AAAA-AAAA)'!S191+'€12-xxxx(AAAA-AAAA)'!S191+'€13-xxxx(AAAA-AAAA)'!S191+'€14-xxxx(AAAA-AAAA)'!S191+'€15-xxxx(AAAA-AAAA)'!S191+'€16-xxxx(AAAA-AAAA)'!S191+'€17-xxxx(AAAA-AAAA)'!S191+'€18-xxxx(AAAA-AAAA)'!S191+'€19-xxxx(AAAA-AAAA)'!S191+'€20-xxxx(AAAA-AAAA)'!S191</f>
        <v>0</v>
      </c>
      <c r="AA191" s="609">
        <f>'EnC1_2017-22_DEAL_ONF_Animation'!T191+'EnC2_2018-22_FEDER_ONF_Conserv'!T191+'EnC3_2019-21_OFB-DEAL_ONF_Coli'!T191+'EnC4_2018-20_MTE_ONF_MIGBio'!T191+'EnC5_2020_DEAL_Titè_IPA Desira'!T191+'Sol1_2018_DEAL_ONF_Lutte IC DSD'!T191+'Sol2_2019_DEAL_ONF_Lutte IC'!T191+'€8-xxxx(AAAA-AAAA)'!T191+'€9-xxxx(AAAA-AAAA)'!T191+'€10-xxxx(AAAA-AAAA)'!T191+'€11-xxxx(AAAA-AAAA)'!T191+'€12-xxxx(AAAA-AAAA)'!T191+'€13-xxxx(AAAA-AAAA)'!T191+'€14-xxxx(AAAA-AAAA)'!T191+'€15-xxxx(AAAA-AAAA)'!T191+'€16-xxxx(AAAA-AAAA)'!T191+'€17-xxxx(AAAA-AAAA)'!T191+'€18-xxxx(AAAA-AAAA)'!T191+'€19-xxxx(AAAA-AAAA)'!T191+'€20-xxxx(AAAA-AAAA)'!T191</f>
        <v>-20000</v>
      </c>
      <c r="AB191" s="689">
        <f>'EnC1_2017-22_DEAL_ONF_Animation'!U191+'EnC2_2018-22_FEDER_ONF_Conserv'!U191+'EnC3_2019-21_OFB-DEAL_ONF_Coli'!U191+'EnC4_2018-20_MTE_ONF_MIGBio'!U191+'EnC5_2020_DEAL_Titè_IPA Desira'!U191+'Sol1_2018_DEAL_ONF_Lutte IC DSD'!U191+'Sol2_2019_DEAL_ONF_Lutte IC'!U191+'€8-xxxx(AAAA-AAAA)'!U191+'€9-xxxx(AAAA-AAAA)'!U191+'€10-xxxx(AAAA-AAAA)'!U191+'€11-xxxx(AAAA-AAAA)'!U191+'€12-xxxx(AAAA-AAAA)'!U191+'€13-xxxx(AAAA-AAAA)'!U191+'€14-xxxx(AAAA-AAAA)'!U191+'€15-xxxx(AAAA-AAAA)'!U191+'€16-xxxx(AAAA-AAAA)'!U191+'€17-xxxx(AAAA-AAAA)'!U191+'€18-xxxx(AAAA-AAAA)'!U191+'€19-xxxx(AAAA-AAAA)'!U191+'€20-xxxx(AAAA-AAAA)'!U191</f>
        <v>-4000</v>
      </c>
      <c r="AC191" s="611">
        <f>'EnC1_2017-22_DEAL_ONF_Animation'!V191+'EnC2_2018-22_FEDER_ONF_Conserv'!V191+'EnC3_2019-21_OFB-DEAL_ONF_Coli'!V191+'EnC4_2018-20_MTE_ONF_MIGBio'!V191+'EnC5_2020_DEAL_Titè_IPA Desira'!V191+'Sol1_2018_DEAL_ONF_Lutte IC DSD'!V191+'Sol2_2019_DEAL_ONF_Lutte IC'!V191+'€8-xxxx(AAAA-AAAA)'!V191+'€9-xxxx(AAAA-AAAA)'!V191+'€10-xxxx(AAAA-AAAA)'!V191+'€11-xxxx(AAAA-AAAA)'!V191+'€12-xxxx(AAAA-AAAA)'!V191+'€13-xxxx(AAAA-AAAA)'!V191+'€14-xxxx(AAAA-AAAA)'!V191+'€15-xxxx(AAAA-AAAA)'!V191+'€16-xxxx(AAAA-AAAA)'!V191+'€17-xxxx(AAAA-AAAA)'!V191+'€18-xxxx(AAAA-AAAA)'!V191+'€19-xxxx(AAAA-AAAA)'!V191+'€20-xxxx(AAAA-AAAA)'!V191</f>
        <v>-4000</v>
      </c>
      <c r="AD191" s="611">
        <f>'EnC1_2017-22_DEAL_ONF_Animation'!W191+'EnC2_2018-22_FEDER_ONF_Conserv'!W191+'EnC3_2019-21_OFB-DEAL_ONF_Coli'!W191+'EnC4_2018-20_MTE_ONF_MIGBio'!W191+'EnC5_2020_DEAL_Titè_IPA Desira'!W191+'Sol1_2018_DEAL_ONF_Lutte IC DSD'!W191+'Sol2_2019_DEAL_ONF_Lutte IC'!W191+'€8-xxxx(AAAA-AAAA)'!W191+'€9-xxxx(AAAA-AAAA)'!W191+'€10-xxxx(AAAA-AAAA)'!W191+'€11-xxxx(AAAA-AAAA)'!W191+'€12-xxxx(AAAA-AAAA)'!W191+'€13-xxxx(AAAA-AAAA)'!W191+'€14-xxxx(AAAA-AAAA)'!W191+'€15-xxxx(AAAA-AAAA)'!W191+'€16-xxxx(AAAA-AAAA)'!W191+'€17-xxxx(AAAA-AAAA)'!W191+'€18-xxxx(AAAA-AAAA)'!W191+'€19-xxxx(AAAA-AAAA)'!W191+'€20-xxxx(AAAA-AAAA)'!W191</f>
        <v>-4000</v>
      </c>
      <c r="AE191" s="611">
        <f>'EnC1_2017-22_DEAL_ONF_Animation'!X191+'EnC2_2018-22_FEDER_ONF_Conserv'!X191+'EnC3_2019-21_OFB-DEAL_ONF_Coli'!X191+'EnC4_2018-20_MTE_ONF_MIGBio'!X191+'EnC5_2020_DEAL_Titè_IPA Desira'!X191+'Sol1_2018_DEAL_ONF_Lutte IC DSD'!X191+'Sol2_2019_DEAL_ONF_Lutte IC'!X191+'€8-xxxx(AAAA-AAAA)'!X191+'€9-xxxx(AAAA-AAAA)'!X191+'€10-xxxx(AAAA-AAAA)'!X191+'€11-xxxx(AAAA-AAAA)'!X191+'€12-xxxx(AAAA-AAAA)'!X191+'€13-xxxx(AAAA-AAAA)'!X191+'€14-xxxx(AAAA-AAAA)'!X191+'€15-xxxx(AAAA-AAAA)'!X191+'€16-xxxx(AAAA-AAAA)'!X191+'€17-xxxx(AAAA-AAAA)'!X191+'€18-xxxx(AAAA-AAAA)'!X191+'€19-xxxx(AAAA-AAAA)'!X191+'€20-xxxx(AAAA-AAAA)'!X191</f>
        <v>-4000</v>
      </c>
      <c r="AF191" s="635">
        <f>'EnC1_2017-22_DEAL_ONF_Animation'!Y191+'EnC2_2018-22_FEDER_ONF_Conserv'!Y191+'EnC3_2019-21_OFB-DEAL_ONF_Coli'!Y191+'EnC4_2018-20_MTE_ONF_MIGBio'!Y191+'EnC5_2020_DEAL_Titè_IPA Desira'!Y191+'Sol1_2018_DEAL_ONF_Lutte IC DSD'!Y191+'Sol2_2019_DEAL_ONF_Lutte IC'!Y191+'€8-xxxx(AAAA-AAAA)'!Y191+'€9-xxxx(AAAA-AAAA)'!Y191+'€10-xxxx(AAAA-AAAA)'!Y191+'€11-xxxx(AAAA-AAAA)'!Y191+'€12-xxxx(AAAA-AAAA)'!Y191+'€13-xxxx(AAAA-AAAA)'!Y191+'€14-xxxx(AAAA-AAAA)'!Y191+'€15-xxxx(AAAA-AAAA)'!Y191+'€16-xxxx(AAAA-AAAA)'!Y191+'€17-xxxx(AAAA-AAAA)'!Y191+'€18-xxxx(AAAA-AAAA)'!Y191+'€19-xxxx(AAAA-AAAA)'!Y191+'€20-xxxx(AAAA-AAAA)'!Y191</f>
        <v>-4000</v>
      </c>
      <c r="AG191" s="613">
        <f t="shared" si="129"/>
        <v>7000</v>
      </c>
      <c r="AH191" s="689">
        <f t="shared" si="134"/>
        <v>4000</v>
      </c>
      <c r="AI191" s="611">
        <f t="shared" si="135"/>
        <v>4000</v>
      </c>
      <c r="AJ191" s="611">
        <f t="shared" si="136"/>
        <v>4000</v>
      </c>
      <c r="AK191" s="611">
        <f t="shared" si="137"/>
        <v>4000</v>
      </c>
      <c r="AL191" s="637">
        <f t="shared" si="138"/>
        <v>-9000</v>
      </c>
      <c r="AM191" s="615">
        <f t="shared" si="130"/>
        <v>-13000</v>
      </c>
      <c r="AN191" s="690">
        <f t="shared" si="139"/>
        <v>0</v>
      </c>
      <c r="AO191" s="611">
        <f t="shared" si="140"/>
        <v>0</v>
      </c>
      <c r="AP191" s="611">
        <f t="shared" si="141"/>
        <v>0</v>
      </c>
      <c r="AQ191" s="611">
        <f t="shared" si="142"/>
        <v>0</v>
      </c>
      <c r="AR191" s="638">
        <f t="shared" si="143"/>
        <v>-13000</v>
      </c>
      <c r="AS191" s="47"/>
      <c r="AT191" s="28"/>
      <c r="AU191" s="28"/>
    </row>
    <row r="192" spans="1:47" s="38" customFormat="1" ht="14">
      <c r="A192" s="26"/>
      <c r="B192" s="1116"/>
      <c r="C192" s="1230"/>
      <c r="D192" s="1119"/>
      <c r="E192" s="1122"/>
      <c r="F192" s="1153"/>
      <c r="G192" s="497" t="s">
        <v>108</v>
      </c>
      <c r="H192" s="161"/>
      <c r="I192" s="62"/>
      <c r="J192" s="60"/>
      <c r="K192" s="60"/>
      <c r="L192" s="60"/>
      <c r="M192" s="500"/>
      <c r="N192" s="497" t="s">
        <v>108</v>
      </c>
      <c r="O192" s="209">
        <f>'EnC1_2017-22_DEAL_ONF_Animation'!H192+'EnC2_2018-22_FEDER_ONF_Conserv'!H192+'EnC3_2019-21_OFB-DEAL_ONF_Coli'!H192+'EnC4_2018-20_MTE_ONF_MIGBio'!H192+'EnC5_2020_DEAL_Titè_IPA Desira'!H192+'Sol1_2018_DEAL_ONF_Lutte IC DSD'!H192+'Sol2_2019_DEAL_ONF_Lutte IC'!H192+'€8-xxxx(AAAA-AAAA)'!H192+'€9-xxxx(AAAA-AAAA)'!H192+'€10-xxxx(AAAA-AAAA)'!H192+'€11-xxxx(AAAA-AAAA)'!H192+'€12-xxxx(AAAA-AAAA)'!H192+'€13-xxxx(AAAA-AAAA)'!H192+'€14-xxxx(AAAA-AAAA)'!H192+'€15-xxxx(AAAA-AAAA)'!H192+'€16-xxxx(AAAA-AAAA)'!H192+'€17-xxxx(AAAA-AAAA)'!H192+'€18-xxxx(AAAA-AAAA)'!H192+'€19-xxxx(AAAA-AAAA)'!H192+'€20-xxxx(AAAA-AAAA)'!H192</f>
        <v>0</v>
      </c>
      <c r="P192" s="234">
        <f>'EnC1_2017-22_DEAL_ONF_Animation'!I192+'EnC2_2018-22_FEDER_ONF_Conserv'!I192+'EnC3_2019-21_OFB-DEAL_ONF_Coli'!I192+'EnC4_2018-20_MTE_ONF_MIGBio'!I192+'EnC5_2020_DEAL_Titè_IPA Desira'!I192+'Sol1_2018_DEAL_ONF_Lutte IC DSD'!I192+'Sol2_2019_DEAL_ONF_Lutte IC'!I192+'€8-xxxx(AAAA-AAAA)'!I192+'€9-xxxx(AAAA-AAAA)'!I192+'€10-xxxx(AAAA-AAAA)'!I192+'€11-xxxx(AAAA-AAAA)'!I192+'€12-xxxx(AAAA-AAAA)'!I192+'€13-xxxx(AAAA-AAAA)'!I192+'€14-xxxx(AAAA-AAAA)'!I192+'€15-xxxx(AAAA-AAAA)'!I192+'€16-xxxx(AAAA-AAAA)'!I192+'€17-xxxx(AAAA-AAAA)'!I192+'€18-xxxx(AAAA-AAAA)'!I192+'€19-xxxx(AAAA-AAAA)'!I192+'€20-xxxx(AAAA-AAAA)'!I192</f>
        <v>0</v>
      </c>
      <c r="Q192" s="163">
        <f>'EnC1_2017-22_DEAL_ONF_Animation'!J192+'EnC2_2018-22_FEDER_ONF_Conserv'!J192+'EnC3_2019-21_OFB-DEAL_ONF_Coli'!J192+'EnC4_2018-20_MTE_ONF_MIGBio'!J192+'EnC5_2020_DEAL_Titè_IPA Desira'!J192+'Sol1_2018_DEAL_ONF_Lutte IC DSD'!J192+'Sol2_2019_DEAL_ONF_Lutte IC'!J192+'€8-xxxx(AAAA-AAAA)'!J192+'€9-xxxx(AAAA-AAAA)'!J192+'€10-xxxx(AAAA-AAAA)'!J192+'€11-xxxx(AAAA-AAAA)'!J192+'€12-xxxx(AAAA-AAAA)'!J192+'€13-xxxx(AAAA-AAAA)'!J192+'€14-xxxx(AAAA-AAAA)'!J192+'€15-xxxx(AAAA-AAAA)'!J192+'€16-xxxx(AAAA-AAAA)'!J192+'€17-xxxx(AAAA-AAAA)'!J192+'€18-xxxx(AAAA-AAAA)'!J192+'€19-xxxx(AAAA-AAAA)'!J192+'€20-xxxx(AAAA-AAAA)'!J192</f>
        <v>0</v>
      </c>
      <c r="R192" s="163">
        <f>'EnC1_2017-22_DEAL_ONF_Animation'!K192+'EnC2_2018-22_FEDER_ONF_Conserv'!K192+'EnC3_2019-21_OFB-DEAL_ONF_Coli'!K192+'EnC4_2018-20_MTE_ONF_MIGBio'!K192+'EnC5_2020_DEAL_Titè_IPA Desira'!K192+'Sol1_2018_DEAL_ONF_Lutte IC DSD'!K192+'Sol2_2019_DEAL_ONF_Lutte IC'!K192+'€8-xxxx(AAAA-AAAA)'!K192+'€9-xxxx(AAAA-AAAA)'!K192+'€10-xxxx(AAAA-AAAA)'!K192+'€11-xxxx(AAAA-AAAA)'!K192+'€12-xxxx(AAAA-AAAA)'!K192+'€13-xxxx(AAAA-AAAA)'!K192+'€14-xxxx(AAAA-AAAA)'!K192+'€15-xxxx(AAAA-AAAA)'!K192+'€16-xxxx(AAAA-AAAA)'!K192+'€17-xxxx(AAAA-AAAA)'!K192+'€18-xxxx(AAAA-AAAA)'!K192+'€19-xxxx(AAAA-AAAA)'!K192+'€20-xxxx(AAAA-AAAA)'!K192</f>
        <v>0</v>
      </c>
      <c r="S192" s="163">
        <f>'EnC1_2017-22_DEAL_ONF_Animation'!L192+'EnC2_2018-22_FEDER_ONF_Conserv'!L192+'EnC3_2019-21_OFB-DEAL_ONF_Coli'!L192+'EnC4_2018-20_MTE_ONF_MIGBio'!L192+'EnC5_2020_DEAL_Titè_IPA Desira'!L192+'Sol1_2018_DEAL_ONF_Lutte IC DSD'!L192+'Sol2_2019_DEAL_ONF_Lutte IC'!L192+'€8-xxxx(AAAA-AAAA)'!L192+'€9-xxxx(AAAA-AAAA)'!L192+'€10-xxxx(AAAA-AAAA)'!L192+'€11-xxxx(AAAA-AAAA)'!L192+'€12-xxxx(AAAA-AAAA)'!L192+'€13-xxxx(AAAA-AAAA)'!L192+'€14-xxxx(AAAA-AAAA)'!L192+'€15-xxxx(AAAA-AAAA)'!L192+'€16-xxxx(AAAA-AAAA)'!L192+'€17-xxxx(AAAA-AAAA)'!L192+'€18-xxxx(AAAA-AAAA)'!L192+'€19-xxxx(AAAA-AAAA)'!L192+'€20-xxxx(AAAA-AAAA)'!L192</f>
        <v>0</v>
      </c>
      <c r="T192" s="219">
        <f>'EnC1_2017-22_DEAL_ONF_Animation'!M192+'EnC2_2018-22_FEDER_ONF_Conserv'!M192+'EnC3_2019-21_OFB-DEAL_ONF_Coli'!M192+'EnC4_2018-20_MTE_ONF_MIGBio'!M192+'EnC5_2020_DEAL_Titè_IPA Desira'!M192+'Sol1_2018_DEAL_ONF_Lutte IC DSD'!M192+'Sol2_2019_DEAL_ONF_Lutte IC'!M192+'€8-xxxx(AAAA-AAAA)'!M192+'€9-xxxx(AAAA-AAAA)'!M192+'€10-xxxx(AAAA-AAAA)'!M192+'€11-xxxx(AAAA-AAAA)'!M192+'€12-xxxx(AAAA-AAAA)'!M192+'€13-xxxx(AAAA-AAAA)'!M192+'€14-xxxx(AAAA-AAAA)'!M192+'€15-xxxx(AAAA-AAAA)'!M192+'€16-xxxx(AAAA-AAAA)'!M192+'€17-xxxx(AAAA-AAAA)'!M192+'€18-xxxx(AAAA-AAAA)'!M192+'€19-xxxx(AAAA-AAAA)'!M192+'€20-xxxx(AAAA-AAAA)'!M192</f>
        <v>0</v>
      </c>
      <c r="U192" s="209">
        <f>'EnC1_2017-22_DEAL_ONF_Animation'!N192+'EnC2_2018-22_FEDER_ONF_Conserv'!N192+'EnC3_2019-21_OFB-DEAL_ONF_Coli'!N192+'EnC4_2018-20_MTE_ONF_MIGBio'!N192+'EnC5_2020_DEAL_Titè_IPA Desira'!N192+'Sol1_2018_DEAL_ONF_Lutte IC DSD'!N192+'Sol2_2019_DEAL_ONF_Lutte IC'!N192+'€8-xxxx(AAAA-AAAA)'!N192+'€9-xxxx(AAAA-AAAA)'!N192+'€10-xxxx(AAAA-AAAA)'!N192+'€11-xxxx(AAAA-AAAA)'!N192+'€12-xxxx(AAAA-AAAA)'!N192+'€13-xxxx(AAAA-AAAA)'!N192+'€14-xxxx(AAAA-AAAA)'!N192+'€15-xxxx(AAAA-AAAA)'!N192+'€16-xxxx(AAAA-AAAA)'!N192+'€17-xxxx(AAAA-AAAA)'!N192+'€18-xxxx(AAAA-AAAA)'!N192+'€19-xxxx(AAAA-AAAA)'!N192+'€20-xxxx(AAAA-AAAA)'!N192</f>
        <v>0</v>
      </c>
      <c r="V192" s="234">
        <f>'EnC1_2017-22_DEAL_ONF_Animation'!O192+'EnC2_2018-22_FEDER_ONF_Conserv'!O192+'EnC3_2019-21_OFB-DEAL_ONF_Coli'!O192+'EnC4_2018-20_MTE_ONF_MIGBio'!O192+'EnC5_2020_DEAL_Titè_IPA Desira'!O192+'Sol1_2018_DEAL_ONF_Lutte IC DSD'!O192+'Sol2_2019_DEAL_ONF_Lutte IC'!O192+'€8-xxxx(AAAA-AAAA)'!O192+'€9-xxxx(AAAA-AAAA)'!O192+'€10-xxxx(AAAA-AAAA)'!O192+'€11-xxxx(AAAA-AAAA)'!O192+'€12-xxxx(AAAA-AAAA)'!O192+'€13-xxxx(AAAA-AAAA)'!O192+'€14-xxxx(AAAA-AAAA)'!O192+'€15-xxxx(AAAA-AAAA)'!O192+'€16-xxxx(AAAA-AAAA)'!O192+'€17-xxxx(AAAA-AAAA)'!O192+'€18-xxxx(AAAA-AAAA)'!O192+'€19-xxxx(AAAA-AAAA)'!O192+'€20-xxxx(AAAA-AAAA)'!O192</f>
        <v>0</v>
      </c>
      <c r="W192" s="163">
        <f>'EnC1_2017-22_DEAL_ONF_Animation'!P192+'EnC2_2018-22_FEDER_ONF_Conserv'!P192+'EnC3_2019-21_OFB-DEAL_ONF_Coli'!P192+'EnC4_2018-20_MTE_ONF_MIGBio'!P192+'EnC5_2020_DEAL_Titè_IPA Desira'!P192+'Sol1_2018_DEAL_ONF_Lutte IC DSD'!P192+'Sol2_2019_DEAL_ONF_Lutte IC'!P192+'€8-xxxx(AAAA-AAAA)'!P192+'€9-xxxx(AAAA-AAAA)'!P192+'€10-xxxx(AAAA-AAAA)'!P192+'€11-xxxx(AAAA-AAAA)'!P192+'€12-xxxx(AAAA-AAAA)'!P192+'€13-xxxx(AAAA-AAAA)'!P192+'€14-xxxx(AAAA-AAAA)'!P192+'€15-xxxx(AAAA-AAAA)'!P192+'€16-xxxx(AAAA-AAAA)'!P192+'€17-xxxx(AAAA-AAAA)'!P192+'€18-xxxx(AAAA-AAAA)'!P192+'€19-xxxx(AAAA-AAAA)'!P192+'€20-xxxx(AAAA-AAAA)'!P192</f>
        <v>0</v>
      </c>
      <c r="X192" s="163">
        <f>'EnC1_2017-22_DEAL_ONF_Animation'!Q192+'EnC2_2018-22_FEDER_ONF_Conserv'!Q192+'EnC3_2019-21_OFB-DEAL_ONF_Coli'!Q192+'EnC4_2018-20_MTE_ONF_MIGBio'!Q192+'EnC5_2020_DEAL_Titè_IPA Desira'!Q192+'Sol1_2018_DEAL_ONF_Lutte IC DSD'!Q192+'Sol2_2019_DEAL_ONF_Lutte IC'!Q192+'€8-xxxx(AAAA-AAAA)'!Q192+'€9-xxxx(AAAA-AAAA)'!Q192+'€10-xxxx(AAAA-AAAA)'!Q192+'€11-xxxx(AAAA-AAAA)'!Q192+'€12-xxxx(AAAA-AAAA)'!Q192+'€13-xxxx(AAAA-AAAA)'!Q192+'€14-xxxx(AAAA-AAAA)'!Q192+'€15-xxxx(AAAA-AAAA)'!Q192+'€16-xxxx(AAAA-AAAA)'!Q192+'€17-xxxx(AAAA-AAAA)'!Q192+'€18-xxxx(AAAA-AAAA)'!Q192+'€19-xxxx(AAAA-AAAA)'!Q192+'€20-xxxx(AAAA-AAAA)'!Q192</f>
        <v>0</v>
      </c>
      <c r="Y192" s="163">
        <f>'EnC1_2017-22_DEAL_ONF_Animation'!R192+'EnC2_2018-22_FEDER_ONF_Conserv'!R192+'EnC3_2019-21_OFB-DEAL_ONF_Coli'!R192+'EnC4_2018-20_MTE_ONF_MIGBio'!R192+'EnC5_2020_DEAL_Titè_IPA Desira'!R192+'Sol1_2018_DEAL_ONF_Lutte IC DSD'!R192+'Sol2_2019_DEAL_ONF_Lutte IC'!R192+'€8-xxxx(AAAA-AAAA)'!R192+'€9-xxxx(AAAA-AAAA)'!R192+'€10-xxxx(AAAA-AAAA)'!R192+'€11-xxxx(AAAA-AAAA)'!R192+'€12-xxxx(AAAA-AAAA)'!R192+'€13-xxxx(AAAA-AAAA)'!R192+'€14-xxxx(AAAA-AAAA)'!R192+'€15-xxxx(AAAA-AAAA)'!R192+'€16-xxxx(AAAA-AAAA)'!R192+'€17-xxxx(AAAA-AAAA)'!R192+'€18-xxxx(AAAA-AAAA)'!R192+'€19-xxxx(AAAA-AAAA)'!R192+'€20-xxxx(AAAA-AAAA)'!R192</f>
        <v>0</v>
      </c>
      <c r="Z192" s="220">
        <f>'EnC1_2017-22_DEAL_ONF_Animation'!S192+'EnC2_2018-22_FEDER_ONF_Conserv'!S192+'EnC3_2019-21_OFB-DEAL_ONF_Coli'!S192+'EnC4_2018-20_MTE_ONF_MIGBio'!S192+'EnC5_2020_DEAL_Titè_IPA Desira'!S192+'Sol1_2018_DEAL_ONF_Lutte IC DSD'!S192+'Sol2_2019_DEAL_ONF_Lutte IC'!S192+'€8-xxxx(AAAA-AAAA)'!S192+'€9-xxxx(AAAA-AAAA)'!S192+'€10-xxxx(AAAA-AAAA)'!S192+'€11-xxxx(AAAA-AAAA)'!S192+'€12-xxxx(AAAA-AAAA)'!S192+'€13-xxxx(AAAA-AAAA)'!S192+'€14-xxxx(AAAA-AAAA)'!S192+'€15-xxxx(AAAA-AAAA)'!S192+'€16-xxxx(AAAA-AAAA)'!S192+'€17-xxxx(AAAA-AAAA)'!S192+'€18-xxxx(AAAA-AAAA)'!S192+'€19-xxxx(AAAA-AAAA)'!S192+'€20-xxxx(AAAA-AAAA)'!S192</f>
        <v>0</v>
      </c>
      <c r="AA192" s="617">
        <f>'EnC1_2017-22_DEAL_ONF_Animation'!T192+'EnC2_2018-22_FEDER_ONF_Conserv'!T192+'EnC3_2019-21_OFB-DEAL_ONF_Coli'!T192+'EnC4_2018-20_MTE_ONF_MIGBio'!T192+'EnC5_2020_DEAL_Titè_IPA Desira'!T192+'Sol1_2018_DEAL_ONF_Lutte IC DSD'!T192+'Sol2_2019_DEAL_ONF_Lutte IC'!T192+'€8-xxxx(AAAA-AAAA)'!T192+'€9-xxxx(AAAA-AAAA)'!T192+'€10-xxxx(AAAA-AAAA)'!T192+'€11-xxxx(AAAA-AAAA)'!T192+'€12-xxxx(AAAA-AAAA)'!T192+'€13-xxxx(AAAA-AAAA)'!T192+'€14-xxxx(AAAA-AAAA)'!T192+'€15-xxxx(AAAA-AAAA)'!T192+'€16-xxxx(AAAA-AAAA)'!T192+'€17-xxxx(AAAA-AAAA)'!T192+'€18-xxxx(AAAA-AAAA)'!T192+'€19-xxxx(AAAA-AAAA)'!T192+'€20-xxxx(AAAA-AAAA)'!T192</f>
        <v>0</v>
      </c>
      <c r="AB192" s="691">
        <f>'EnC1_2017-22_DEAL_ONF_Animation'!U192+'EnC2_2018-22_FEDER_ONF_Conserv'!U192+'EnC3_2019-21_OFB-DEAL_ONF_Coli'!U192+'EnC4_2018-20_MTE_ONF_MIGBio'!U192+'EnC5_2020_DEAL_Titè_IPA Desira'!U192+'Sol1_2018_DEAL_ONF_Lutte IC DSD'!U192+'Sol2_2019_DEAL_ONF_Lutte IC'!U192+'€8-xxxx(AAAA-AAAA)'!U192+'€9-xxxx(AAAA-AAAA)'!U192+'€10-xxxx(AAAA-AAAA)'!U192+'€11-xxxx(AAAA-AAAA)'!U192+'€12-xxxx(AAAA-AAAA)'!U192+'€13-xxxx(AAAA-AAAA)'!U192+'€14-xxxx(AAAA-AAAA)'!U192+'€15-xxxx(AAAA-AAAA)'!U192+'€16-xxxx(AAAA-AAAA)'!U192+'€17-xxxx(AAAA-AAAA)'!U192+'€18-xxxx(AAAA-AAAA)'!U192+'€19-xxxx(AAAA-AAAA)'!U192+'€20-xxxx(AAAA-AAAA)'!U192</f>
        <v>0</v>
      </c>
      <c r="AC192" s="619">
        <f>'EnC1_2017-22_DEAL_ONF_Animation'!V192+'EnC2_2018-22_FEDER_ONF_Conserv'!V192+'EnC3_2019-21_OFB-DEAL_ONF_Coli'!V192+'EnC4_2018-20_MTE_ONF_MIGBio'!V192+'EnC5_2020_DEAL_Titè_IPA Desira'!V192+'Sol1_2018_DEAL_ONF_Lutte IC DSD'!V192+'Sol2_2019_DEAL_ONF_Lutte IC'!V192+'€8-xxxx(AAAA-AAAA)'!V192+'€9-xxxx(AAAA-AAAA)'!V192+'€10-xxxx(AAAA-AAAA)'!V192+'€11-xxxx(AAAA-AAAA)'!V192+'€12-xxxx(AAAA-AAAA)'!V192+'€13-xxxx(AAAA-AAAA)'!V192+'€14-xxxx(AAAA-AAAA)'!V192+'€15-xxxx(AAAA-AAAA)'!V192+'€16-xxxx(AAAA-AAAA)'!V192+'€17-xxxx(AAAA-AAAA)'!V192+'€18-xxxx(AAAA-AAAA)'!V192+'€19-xxxx(AAAA-AAAA)'!V192+'€20-xxxx(AAAA-AAAA)'!V192</f>
        <v>0</v>
      </c>
      <c r="AD192" s="619">
        <f>'EnC1_2017-22_DEAL_ONF_Animation'!W192+'EnC2_2018-22_FEDER_ONF_Conserv'!W192+'EnC3_2019-21_OFB-DEAL_ONF_Coli'!W192+'EnC4_2018-20_MTE_ONF_MIGBio'!W192+'EnC5_2020_DEAL_Titè_IPA Desira'!W192+'Sol1_2018_DEAL_ONF_Lutte IC DSD'!W192+'Sol2_2019_DEAL_ONF_Lutte IC'!W192+'€8-xxxx(AAAA-AAAA)'!W192+'€9-xxxx(AAAA-AAAA)'!W192+'€10-xxxx(AAAA-AAAA)'!W192+'€11-xxxx(AAAA-AAAA)'!W192+'€12-xxxx(AAAA-AAAA)'!W192+'€13-xxxx(AAAA-AAAA)'!W192+'€14-xxxx(AAAA-AAAA)'!W192+'€15-xxxx(AAAA-AAAA)'!W192+'€16-xxxx(AAAA-AAAA)'!W192+'€17-xxxx(AAAA-AAAA)'!W192+'€18-xxxx(AAAA-AAAA)'!W192+'€19-xxxx(AAAA-AAAA)'!W192+'€20-xxxx(AAAA-AAAA)'!W192</f>
        <v>0</v>
      </c>
      <c r="AE192" s="619">
        <f>'EnC1_2017-22_DEAL_ONF_Animation'!X192+'EnC2_2018-22_FEDER_ONF_Conserv'!X192+'EnC3_2019-21_OFB-DEAL_ONF_Coli'!X192+'EnC4_2018-20_MTE_ONF_MIGBio'!X192+'EnC5_2020_DEAL_Titè_IPA Desira'!X192+'Sol1_2018_DEAL_ONF_Lutte IC DSD'!X192+'Sol2_2019_DEAL_ONF_Lutte IC'!X192+'€8-xxxx(AAAA-AAAA)'!X192+'€9-xxxx(AAAA-AAAA)'!X192+'€10-xxxx(AAAA-AAAA)'!X192+'€11-xxxx(AAAA-AAAA)'!X192+'€12-xxxx(AAAA-AAAA)'!X192+'€13-xxxx(AAAA-AAAA)'!X192+'€14-xxxx(AAAA-AAAA)'!X192+'€15-xxxx(AAAA-AAAA)'!X192+'€16-xxxx(AAAA-AAAA)'!X192+'€17-xxxx(AAAA-AAAA)'!X192+'€18-xxxx(AAAA-AAAA)'!X192+'€19-xxxx(AAAA-AAAA)'!X192+'€20-xxxx(AAAA-AAAA)'!X192</f>
        <v>0</v>
      </c>
      <c r="AF192" s="640">
        <f>'EnC1_2017-22_DEAL_ONF_Animation'!Y192+'EnC2_2018-22_FEDER_ONF_Conserv'!Y192+'EnC3_2019-21_OFB-DEAL_ONF_Coli'!Y192+'EnC4_2018-20_MTE_ONF_MIGBio'!Y192+'EnC5_2020_DEAL_Titè_IPA Desira'!Y192+'Sol1_2018_DEAL_ONF_Lutte IC DSD'!Y192+'Sol2_2019_DEAL_ONF_Lutte IC'!Y192+'€8-xxxx(AAAA-AAAA)'!Y192+'€9-xxxx(AAAA-AAAA)'!Y192+'€10-xxxx(AAAA-AAAA)'!Y192+'€11-xxxx(AAAA-AAAA)'!Y192+'€12-xxxx(AAAA-AAAA)'!Y192+'€13-xxxx(AAAA-AAAA)'!Y192+'€14-xxxx(AAAA-AAAA)'!Y192+'€15-xxxx(AAAA-AAAA)'!Y192+'€16-xxxx(AAAA-AAAA)'!Y192+'€17-xxxx(AAAA-AAAA)'!Y192+'€18-xxxx(AAAA-AAAA)'!Y192+'€19-xxxx(AAAA-AAAA)'!Y192+'€20-xxxx(AAAA-AAAA)'!Y192</f>
        <v>0</v>
      </c>
      <c r="AG192" s="621">
        <f t="shared" si="129"/>
        <v>0</v>
      </c>
      <c r="AH192" s="691">
        <f t="shared" si="134"/>
        <v>0</v>
      </c>
      <c r="AI192" s="619">
        <f t="shared" si="135"/>
        <v>0</v>
      </c>
      <c r="AJ192" s="619">
        <f t="shared" si="136"/>
        <v>0</v>
      </c>
      <c r="AK192" s="619">
        <f t="shared" si="137"/>
        <v>0</v>
      </c>
      <c r="AL192" s="642">
        <f t="shared" si="138"/>
        <v>0</v>
      </c>
      <c r="AM192" s="623">
        <f t="shared" si="130"/>
        <v>0</v>
      </c>
      <c r="AN192" s="692">
        <f t="shared" si="139"/>
        <v>0</v>
      </c>
      <c r="AO192" s="619">
        <f t="shared" si="140"/>
        <v>0</v>
      </c>
      <c r="AP192" s="619">
        <f t="shared" si="141"/>
        <v>0</v>
      </c>
      <c r="AQ192" s="619">
        <f t="shared" si="142"/>
        <v>0</v>
      </c>
      <c r="AR192" s="643">
        <f t="shared" si="143"/>
        <v>0</v>
      </c>
      <c r="AS192" s="44"/>
      <c r="AT192" s="28"/>
      <c r="AU192" s="28"/>
    </row>
    <row r="193" spans="1:47" s="38" customFormat="1" ht="14">
      <c r="A193" s="26"/>
      <c r="B193" s="1116"/>
      <c r="C193" s="1230"/>
      <c r="D193" s="1119"/>
      <c r="E193" s="1122"/>
      <c r="F193" s="1153"/>
      <c r="G193" s="498" t="s">
        <v>109</v>
      </c>
      <c r="H193" s="165"/>
      <c r="I193" s="62"/>
      <c r="J193" s="60"/>
      <c r="K193" s="60"/>
      <c r="L193" s="60"/>
      <c r="M193" s="501"/>
      <c r="N193" s="498" t="s">
        <v>109</v>
      </c>
      <c r="O193" s="212">
        <f>'EnC1_2017-22_DEAL_ONF_Animation'!H193+'EnC2_2018-22_FEDER_ONF_Conserv'!H193+'EnC3_2019-21_OFB-DEAL_ONF_Coli'!H193+'EnC4_2018-20_MTE_ONF_MIGBio'!H193+'EnC5_2020_DEAL_Titè_IPA Desira'!H193+'Sol1_2018_DEAL_ONF_Lutte IC DSD'!H193+'Sol2_2019_DEAL_ONF_Lutte IC'!H193+'€8-xxxx(AAAA-AAAA)'!H193+'€9-xxxx(AAAA-AAAA)'!H193+'€10-xxxx(AAAA-AAAA)'!H193+'€11-xxxx(AAAA-AAAA)'!H193+'€12-xxxx(AAAA-AAAA)'!H193+'€13-xxxx(AAAA-AAAA)'!H193+'€14-xxxx(AAAA-AAAA)'!H193+'€15-xxxx(AAAA-AAAA)'!H193+'€16-xxxx(AAAA-AAAA)'!H193+'€17-xxxx(AAAA-AAAA)'!H193+'€18-xxxx(AAAA-AAAA)'!H193+'€19-xxxx(AAAA-AAAA)'!H193+'€20-xxxx(AAAA-AAAA)'!H193</f>
        <v>20000</v>
      </c>
      <c r="P193" s="242">
        <f>'EnC1_2017-22_DEAL_ONF_Animation'!I193+'EnC2_2018-22_FEDER_ONF_Conserv'!I193+'EnC3_2019-21_OFB-DEAL_ONF_Coli'!I193+'EnC4_2018-20_MTE_ONF_MIGBio'!I193+'EnC5_2020_DEAL_Titè_IPA Desira'!I193+'Sol1_2018_DEAL_ONF_Lutte IC DSD'!I193+'Sol2_2019_DEAL_ONF_Lutte IC'!I193+'€8-xxxx(AAAA-AAAA)'!I193+'€9-xxxx(AAAA-AAAA)'!I193+'€10-xxxx(AAAA-AAAA)'!I193+'€11-xxxx(AAAA-AAAA)'!I193+'€12-xxxx(AAAA-AAAA)'!I193+'€13-xxxx(AAAA-AAAA)'!I193+'€14-xxxx(AAAA-AAAA)'!I193+'€15-xxxx(AAAA-AAAA)'!I193+'€16-xxxx(AAAA-AAAA)'!I193+'€17-xxxx(AAAA-AAAA)'!I193+'€18-xxxx(AAAA-AAAA)'!I193+'€19-xxxx(AAAA-AAAA)'!I193+'€20-xxxx(AAAA-AAAA)'!I193</f>
        <v>4000</v>
      </c>
      <c r="Q193" s="167">
        <f>'EnC1_2017-22_DEAL_ONF_Animation'!J193+'EnC2_2018-22_FEDER_ONF_Conserv'!J193+'EnC3_2019-21_OFB-DEAL_ONF_Coli'!J193+'EnC4_2018-20_MTE_ONF_MIGBio'!J193+'EnC5_2020_DEAL_Titè_IPA Desira'!J193+'Sol1_2018_DEAL_ONF_Lutte IC DSD'!J193+'Sol2_2019_DEAL_ONF_Lutte IC'!J193+'€8-xxxx(AAAA-AAAA)'!J193+'€9-xxxx(AAAA-AAAA)'!J193+'€10-xxxx(AAAA-AAAA)'!J193+'€11-xxxx(AAAA-AAAA)'!J193+'€12-xxxx(AAAA-AAAA)'!J193+'€13-xxxx(AAAA-AAAA)'!J193+'€14-xxxx(AAAA-AAAA)'!J193+'€15-xxxx(AAAA-AAAA)'!J193+'€16-xxxx(AAAA-AAAA)'!J193+'€17-xxxx(AAAA-AAAA)'!J193+'€18-xxxx(AAAA-AAAA)'!J193+'€19-xxxx(AAAA-AAAA)'!J193+'€20-xxxx(AAAA-AAAA)'!J193</f>
        <v>4000</v>
      </c>
      <c r="R193" s="167">
        <f>'EnC1_2017-22_DEAL_ONF_Animation'!K193+'EnC2_2018-22_FEDER_ONF_Conserv'!K193+'EnC3_2019-21_OFB-DEAL_ONF_Coli'!K193+'EnC4_2018-20_MTE_ONF_MIGBio'!K193+'EnC5_2020_DEAL_Titè_IPA Desira'!K193+'Sol1_2018_DEAL_ONF_Lutte IC DSD'!K193+'Sol2_2019_DEAL_ONF_Lutte IC'!K193+'€8-xxxx(AAAA-AAAA)'!K193+'€9-xxxx(AAAA-AAAA)'!K193+'€10-xxxx(AAAA-AAAA)'!K193+'€11-xxxx(AAAA-AAAA)'!K193+'€12-xxxx(AAAA-AAAA)'!K193+'€13-xxxx(AAAA-AAAA)'!K193+'€14-xxxx(AAAA-AAAA)'!K193+'€15-xxxx(AAAA-AAAA)'!K193+'€16-xxxx(AAAA-AAAA)'!K193+'€17-xxxx(AAAA-AAAA)'!K193+'€18-xxxx(AAAA-AAAA)'!K193+'€19-xxxx(AAAA-AAAA)'!K193+'€20-xxxx(AAAA-AAAA)'!K193</f>
        <v>4000</v>
      </c>
      <c r="S193" s="167">
        <f>'EnC1_2017-22_DEAL_ONF_Animation'!L193+'EnC2_2018-22_FEDER_ONF_Conserv'!L193+'EnC3_2019-21_OFB-DEAL_ONF_Coli'!L193+'EnC4_2018-20_MTE_ONF_MIGBio'!L193+'EnC5_2020_DEAL_Titè_IPA Desira'!L193+'Sol1_2018_DEAL_ONF_Lutte IC DSD'!L193+'Sol2_2019_DEAL_ONF_Lutte IC'!L193+'€8-xxxx(AAAA-AAAA)'!L193+'€9-xxxx(AAAA-AAAA)'!L193+'€10-xxxx(AAAA-AAAA)'!L193+'€11-xxxx(AAAA-AAAA)'!L193+'€12-xxxx(AAAA-AAAA)'!L193+'€13-xxxx(AAAA-AAAA)'!L193+'€14-xxxx(AAAA-AAAA)'!L193+'€15-xxxx(AAAA-AAAA)'!L193+'€16-xxxx(AAAA-AAAA)'!L193+'€17-xxxx(AAAA-AAAA)'!L193+'€18-xxxx(AAAA-AAAA)'!L193+'€19-xxxx(AAAA-AAAA)'!L193+'€20-xxxx(AAAA-AAAA)'!L193</f>
        <v>4000</v>
      </c>
      <c r="T193" s="222">
        <f>'EnC1_2017-22_DEAL_ONF_Animation'!M193+'EnC2_2018-22_FEDER_ONF_Conserv'!M193+'EnC3_2019-21_OFB-DEAL_ONF_Coli'!M193+'EnC4_2018-20_MTE_ONF_MIGBio'!M193+'EnC5_2020_DEAL_Titè_IPA Desira'!M193+'Sol1_2018_DEAL_ONF_Lutte IC DSD'!M193+'Sol2_2019_DEAL_ONF_Lutte IC'!M193+'€8-xxxx(AAAA-AAAA)'!M193+'€9-xxxx(AAAA-AAAA)'!M193+'€10-xxxx(AAAA-AAAA)'!M193+'€11-xxxx(AAAA-AAAA)'!M193+'€12-xxxx(AAAA-AAAA)'!M193+'€13-xxxx(AAAA-AAAA)'!M193+'€14-xxxx(AAAA-AAAA)'!M193+'€15-xxxx(AAAA-AAAA)'!M193+'€16-xxxx(AAAA-AAAA)'!M193+'€17-xxxx(AAAA-AAAA)'!M193+'€18-xxxx(AAAA-AAAA)'!M193+'€19-xxxx(AAAA-AAAA)'!M193+'€20-xxxx(AAAA-AAAA)'!M193</f>
        <v>4000</v>
      </c>
      <c r="U193" s="212">
        <f>'EnC1_2017-22_DEAL_ONF_Animation'!N193+'EnC2_2018-22_FEDER_ONF_Conserv'!N193+'EnC3_2019-21_OFB-DEAL_ONF_Coli'!N193+'EnC4_2018-20_MTE_ONF_MIGBio'!N193+'EnC5_2020_DEAL_Titè_IPA Desira'!N193+'Sol1_2018_DEAL_ONF_Lutte IC DSD'!N193+'Sol2_2019_DEAL_ONF_Lutte IC'!N193+'€8-xxxx(AAAA-AAAA)'!N193+'€9-xxxx(AAAA-AAAA)'!N193+'€10-xxxx(AAAA-AAAA)'!N193+'€11-xxxx(AAAA-AAAA)'!N193+'€12-xxxx(AAAA-AAAA)'!N193+'€13-xxxx(AAAA-AAAA)'!N193+'€14-xxxx(AAAA-AAAA)'!N193+'€15-xxxx(AAAA-AAAA)'!N193+'€16-xxxx(AAAA-AAAA)'!N193+'€17-xxxx(AAAA-AAAA)'!N193+'€18-xxxx(AAAA-AAAA)'!N193+'€19-xxxx(AAAA-AAAA)'!N193+'€20-xxxx(AAAA-AAAA)'!N193</f>
        <v>0</v>
      </c>
      <c r="V193" s="242">
        <f>'EnC1_2017-22_DEAL_ONF_Animation'!O193+'EnC2_2018-22_FEDER_ONF_Conserv'!O193+'EnC3_2019-21_OFB-DEAL_ONF_Coli'!O193+'EnC4_2018-20_MTE_ONF_MIGBio'!O193+'EnC5_2020_DEAL_Titè_IPA Desira'!O193+'Sol1_2018_DEAL_ONF_Lutte IC DSD'!O193+'Sol2_2019_DEAL_ONF_Lutte IC'!O193+'€8-xxxx(AAAA-AAAA)'!O193+'€9-xxxx(AAAA-AAAA)'!O193+'€10-xxxx(AAAA-AAAA)'!O193+'€11-xxxx(AAAA-AAAA)'!O193+'€12-xxxx(AAAA-AAAA)'!O193+'€13-xxxx(AAAA-AAAA)'!O193+'€14-xxxx(AAAA-AAAA)'!O193+'€15-xxxx(AAAA-AAAA)'!O193+'€16-xxxx(AAAA-AAAA)'!O193+'€17-xxxx(AAAA-AAAA)'!O193+'€18-xxxx(AAAA-AAAA)'!O193+'€19-xxxx(AAAA-AAAA)'!O193+'€20-xxxx(AAAA-AAAA)'!O193</f>
        <v>0</v>
      </c>
      <c r="W193" s="167">
        <f>'EnC1_2017-22_DEAL_ONF_Animation'!P193+'EnC2_2018-22_FEDER_ONF_Conserv'!P193+'EnC3_2019-21_OFB-DEAL_ONF_Coli'!P193+'EnC4_2018-20_MTE_ONF_MIGBio'!P193+'EnC5_2020_DEAL_Titè_IPA Desira'!P193+'Sol1_2018_DEAL_ONF_Lutte IC DSD'!P193+'Sol2_2019_DEAL_ONF_Lutte IC'!P193+'€8-xxxx(AAAA-AAAA)'!P193+'€9-xxxx(AAAA-AAAA)'!P193+'€10-xxxx(AAAA-AAAA)'!P193+'€11-xxxx(AAAA-AAAA)'!P193+'€12-xxxx(AAAA-AAAA)'!P193+'€13-xxxx(AAAA-AAAA)'!P193+'€14-xxxx(AAAA-AAAA)'!P193+'€15-xxxx(AAAA-AAAA)'!P193+'€16-xxxx(AAAA-AAAA)'!P193+'€17-xxxx(AAAA-AAAA)'!P193+'€18-xxxx(AAAA-AAAA)'!P193+'€19-xxxx(AAAA-AAAA)'!P193+'€20-xxxx(AAAA-AAAA)'!P193</f>
        <v>0</v>
      </c>
      <c r="X193" s="167">
        <f>'EnC1_2017-22_DEAL_ONF_Animation'!Q193+'EnC2_2018-22_FEDER_ONF_Conserv'!Q193+'EnC3_2019-21_OFB-DEAL_ONF_Coli'!Q193+'EnC4_2018-20_MTE_ONF_MIGBio'!Q193+'EnC5_2020_DEAL_Titè_IPA Desira'!Q193+'Sol1_2018_DEAL_ONF_Lutte IC DSD'!Q193+'Sol2_2019_DEAL_ONF_Lutte IC'!Q193+'€8-xxxx(AAAA-AAAA)'!Q193+'€9-xxxx(AAAA-AAAA)'!Q193+'€10-xxxx(AAAA-AAAA)'!Q193+'€11-xxxx(AAAA-AAAA)'!Q193+'€12-xxxx(AAAA-AAAA)'!Q193+'€13-xxxx(AAAA-AAAA)'!Q193+'€14-xxxx(AAAA-AAAA)'!Q193+'€15-xxxx(AAAA-AAAA)'!Q193+'€16-xxxx(AAAA-AAAA)'!Q193+'€17-xxxx(AAAA-AAAA)'!Q193+'€18-xxxx(AAAA-AAAA)'!Q193+'€19-xxxx(AAAA-AAAA)'!Q193+'€20-xxxx(AAAA-AAAA)'!Q193</f>
        <v>0</v>
      </c>
      <c r="Y193" s="167">
        <f>'EnC1_2017-22_DEAL_ONF_Animation'!R193+'EnC2_2018-22_FEDER_ONF_Conserv'!R193+'EnC3_2019-21_OFB-DEAL_ONF_Coli'!R193+'EnC4_2018-20_MTE_ONF_MIGBio'!R193+'EnC5_2020_DEAL_Titè_IPA Desira'!R193+'Sol1_2018_DEAL_ONF_Lutte IC DSD'!R193+'Sol2_2019_DEAL_ONF_Lutte IC'!R193+'€8-xxxx(AAAA-AAAA)'!R193+'€9-xxxx(AAAA-AAAA)'!R193+'€10-xxxx(AAAA-AAAA)'!R193+'€11-xxxx(AAAA-AAAA)'!R193+'€12-xxxx(AAAA-AAAA)'!R193+'€13-xxxx(AAAA-AAAA)'!R193+'€14-xxxx(AAAA-AAAA)'!R193+'€15-xxxx(AAAA-AAAA)'!R193+'€16-xxxx(AAAA-AAAA)'!R193+'€17-xxxx(AAAA-AAAA)'!R193+'€18-xxxx(AAAA-AAAA)'!R193+'€19-xxxx(AAAA-AAAA)'!R193+'€20-xxxx(AAAA-AAAA)'!R193</f>
        <v>0</v>
      </c>
      <c r="Z193" s="223">
        <f>'EnC1_2017-22_DEAL_ONF_Animation'!S193+'EnC2_2018-22_FEDER_ONF_Conserv'!S193+'EnC3_2019-21_OFB-DEAL_ONF_Coli'!S193+'EnC4_2018-20_MTE_ONF_MIGBio'!S193+'EnC5_2020_DEAL_Titè_IPA Desira'!S193+'Sol1_2018_DEAL_ONF_Lutte IC DSD'!S193+'Sol2_2019_DEAL_ONF_Lutte IC'!S193+'€8-xxxx(AAAA-AAAA)'!S193+'€9-xxxx(AAAA-AAAA)'!S193+'€10-xxxx(AAAA-AAAA)'!S193+'€11-xxxx(AAAA-AAAA)'!S193+'€12-xxxx(AAAA-AAAA)'!S193+'€13-xxxx(AAAA-AAAA)'!S193+'€14-xxxx(AAAA-AAAA)'!S193+'€15-xxxx(AAAA-AAAA)'!S193+'€16-xxxx(AAAA-AAAA)'!S193+'€17-xxxx(AAAA-AAAA)'!S193+'€18-xxxx(AAAA-AAAA)'!S193+'€19-xxxx(AAAA-AAAA)'!S193+'€20-xxxx(AAAA-AAAA)'!S193</f>
        <v>0</v>
      </c>
      <c r="AA193" s="625">
        <f>'EnC1_2017-22_DEAL_ONF_Animation'!T193+'EnC2_2018-22_FEDER_ONF_Conserv'!T193+'EnC3_2019-21_OFB-DEAL_ONF_Coli'!T193+'EnC4_2018-20_MTE_ONF_MIGBio'!T193+'EnC5_2020_DEAL_Titè_IPA Desira'!T193+'Sol1_2018_DEAL_ONF_Lutte IC DSD'!T193+'Sol2_2019_DEAL_ONF_Lutte IC'!T193+'€8-xxxx(AAAA-AAAA)'!T193+'€9-xxxx(AAAA-AAAA)'!T193+'€10-xxxx(AAAA-AAAA)'!T193+'€11-xxxx(AAAA-AAAA)'!T193+'€12-xxxx(AAAA-AAAA)'!T193+'€13-xxxx(AAAA-AAAA)'!T193+'€14-xxxx(AAAA-AAAA)'!T193+'€15-xxxx(AAAA-AAAA)'!T193+'€16-xxxx(AAAA-AAAA)'!T193+'€17-xxxx(AAAA-AAAA)'!T193+'€18-xxxx(AAAA-AAAA)'!T193+'€19-xxxx(AAAA-AAAA)'!T193+'€20-xxxx(AAAA-AAAA)'!T193</f>
        <v>-20000</v>
      </c>
      <c r="AB193" s="705">
        <f>'EnC1_2017-22_DEAL_ONF_Animation'!U193+'EnC2_2018-22_FEDER_ONF_Conserv'!U193+'EnC3_2019-21_OFB-DEAL_ONF_Coli'!U193+'EnC4_2018-20_MTE_ONF_MIGBio'!U193+'EnC5_2020_DEAL_Titè_IPA Desira'!U193+'Sol1_2018_DEAL_ONF_Lutte IC DSD'!U193+'Sol2_2019_DEAL_ONF_Lutte IC'!U193+'€8-xxxx(AAAA-AAAA)'!U193+'€9-xxxx(AAAA-AAAA)'!U193+'€10-xxxx(AAAA-AAAA)'!U193+'€11-xxxx(AAAA-AAAA)'!U193+'€12-xxxx(AAAA-AAAA)'!U193+'€13-xxxx(AAAA-AAAA)'!U193+'€14-xxxx(AAAA-AAAA)'!U193+'€15-xxxx(AAAA-AAAA)'!U193+'€16-xxxx(AAAA-AAAA)'!U193+'€17-xxxx(AAAA-AAAA)'!U193+'€18-xxxx(AAAA-AAAA)'!U193+'€19-xxxx(AAAA-AAAA)'!U193+'€20-xxxx(AAAA-AAAA)'!U193</f>
        <v>-4000</v>
      </c>
      <c r="AC193" s="627">
        <f>'EnC1_2017-22_DEAL_ONF_Animation'!V193+'EnC2_2018-22_FEDER_ONF_Conserv'!V193+'EnC3_2019-21_OFB-DEAL_ONF_Coli'!V193+'EnC4_2018-20_MTE_ONF_MIGBio'!V193+'EnC5_2020_DEAL_Titè_IPA Desira'!V193+'Sol1_2018_DEAL_ONF_Lutte IC DSD'!V193+'Sol2_2019_DEAL_ONF_Lutte IC'!V193+'€8-xxxx(AAAA-AAAA)'!V193+'€9-xxxx(AAAA-AAAA)'!V193+'€10-xxxx(AAAA-AAAA)'!V193+'€11-xxxx(AAAA-AAAA)'!V193+'€12-xxxx(AAAA-AAAA)'!V193+'€13-xxxx(AAAA-AAAA)'!V193+'€14-xxxx(AAAA-AAAA)'!V193+'€15-xxxx(AAAA-AAAA)'!V193+'€16-xxxx(AAAA-AAAA)'!V193+'€17-xxxx(AAAA-AAAA)'!V193+'€18-xxxx(AAAA-AAAA)'!V193+'€19-xxxx(AAAA-AAAA)'!V193+'€20-xxxx(AAAA-AAAA)'!V193</f>
        <v>-4000</v>
      </c>
      <c r="AD193" s="627">
        <f>'EnC1_2017-22_DEAL_ONF_Animation'!W193+'EnC2_2018-22_FEDER_ONF_Conserv'!W193+'EnC3_2019-21_OFB-DEAL_ONF_Coli'!W193+'EnC4_2018-20_MTE_ONF_MIGBio'!W193+'EnC5_2020_DEAL_Titè_IPA Desira'!W193+'Sol1_2018_DEAL_ONF_Lutte IC DSD'!W193+'Sol2_2019_DEAL_ONF_Lutte IC'!W193+'€8-xxxx(AAAA-AAAA)'!W193+'€9-xxxx(AAAA-AAAA)'!W193+'€10-xxxx(AAAA-AAAA)'!W193+'€11-xxxx(AAAA-AAAA)'!W193+'€12-xxxx(AAAA-AAAA)'!W193+'€13-xxxx(AAAA-AAAA)'!W193+'€14-xxxx(AAAA-AAAA)'!W193+'€15-xxxx(AAAA-AAAA)'!W193+'€16-xxxx(AAAA-AAAA)'!W193+'€17-xxxx(AAAA-AAAA)'!W193+'€18-xxxx(AAAA-AAAA)'!W193+'€19-xxxx(AAAA-AAAA)'!W193+'€20-xxxx(AAAA-AAAA)'!W193</f>
        <v>-4000</v>
      </c>
      <c r="AE193" s="627">
        <f>'EnC1_2017-22_DEAL_ONF_Animation'!X193+'EnC2_2018-22_FEDER_ONF_Conserv'!X193+'EnC3_2019-21_OFB-DEAL_ONF_Coli'!X193+'EnC4_2018-20_MTE_ONF_MIGBio'!X193+'EnC5_2020_DEAL_Titè_IPA Desira'!X193+'Sol1_2018_DEAL_ONF_Lutte IC DSD'!X193+'Sol2_2019_DEAL_ONF_Lutte IC'!X193+'€8-xxxx(AAAA-AAAA)'!X193+'€9-xxxx(AAAA-AAAA)'!X193+'€10-xxxx(AAAA-AAAA)'!X193+'€11-xxxx(AAAA-AAAA)'!X193+'€12-xxxx(AAAA-AAAA)'!X193+'€13-xxxx(AAAA-AAAA)'!X193+'€14-xxxx(AAAA-AAAA)'!X193+'€15-xxxx(AAAA-AAAA)'!X193+'€16-xxxx(AAAA-AAAA)'!X193+'€17-xxxx(AAAA-AAAA)'!X193+'€18-xxxx(AAAA-AAAA)'!X193+'€19-xxxx(AAAA-AAAA)'!X193+'€20-xxxx(AAAA-AAAA)'!X193</f>
        <v>-4000</v>
      </c>
      <c r="AF193" s="645">
        <f>'EnC1_2017-22_DEAL_ONF_Animation'!Y193+'EnC2_2018-22_FEDER_ONF_Conserv'!Y193+'EnC3_2019-21_OFB-DEAL_ONF_Coli'!Y193+'EnC4_2018-20_MTE_ONF_MIGBio'!Y193+'EnC5_2020_DEAL_Titè_IPA Desira'!Y193+'Sol1_2018_DEAL_ONF_Lutte IC DSD'!Y193+'Sol2_2019_DEAL_ONF_Lutte IC'!Y193+'€8-xxxx(AAAA-AAAA)'!Y193+'€9-xxxx(AAAA-AAAA)'!Y193+'€10-xxxx(AAAA-AAAA)'!Y193+'€11-xxxx(AAAA-AAAA)'!Y193+'€12-xxxx(AAAA-AAAA)'!Y193+'€13-xxxx(AAAA-AAAA)'!Y193+'€14-xxxx(AAAA-AAAA)'!Y193+'€15-xxxx(AAAA-AAAA)'!Y193+'€16-xxxx(AAAA-AAAA)'!Y193+'€17-xxxx(AAAA-AAAA)'!Y193+'€18-xxxx(AAAA-AAAA)'!Y193+'€19-xxxx(AAAA-AAAA)'!Y193+'€20-xxxx(AAAA-AAAA)'!Y193</f>
        <v>-4000</v>
      </c>
      <c r="AG193" s="629">
        <f t="shared" si="129"/>
        <v>20000</v>
      </c>
      <c r="AH193" s="705">
        <f t="shared" si="134"/>
        <v>4000</v>
      </c>
      <c r="AI193" s="619">
        <f t="shared" si="135"/>
        <v>4000</v>
      </c>
      <c r="AJ193" s="619">
        <f t="shared" si="136"/>
        <v>4000</v>
      </c>
      <c r="AK193" s="619">
        <f t="shared" si="137"/>
        <v>4000</v>
      </c>
      <c r="AL193" s="647">
        <f t="shared" si="138"/>
        <v>4000</v>
      </c>
      <c r="AM193" s="632">
        <f t="shared" si="130"/>
        <v>0</v>
      </c>
      <c r="AN193" s="692">
        <f t="shared" si="139"/>
        <v>0</v>
      </c>
      <c r="AO193" s="619">
        <f t="shared" si="140"/>
        <v>0</v>
      </c>
      <c r="AP193" s="619">
        <f t="shared" si="141"/>
        <v>0</v>
      </c>
      <c r="AQ193" s="619">
        <f t="shared" si="142"/>
        <v>0</v>
      </c>
      <c r="AR193" s="648">
        <f t="shared" si="143"/>
        <v>0</v>
      </c>
      <c r="AS193" s="45"/>
      <c r="AT193" s="28"/>
      <c r="AU193" s="28"/>
    </row>
    <row r="194" spans="1:47" s="38" customFormat="1" ht="14" customHeight="1">
      <c r="A194" s="26"/>
      <c r="B194" s="1116"/>
      <c r="C194" s="1230"/>
      <c r="D194" s="1127" t="s">
        <v>69</v>
      </c>
      <c r="E194" s="1128" t="s">
        <v>99</v>
      </c>
      <c r="F194" s="1153">
        <v>2</v>
      </c>
      <c r="G194" s="496" t="s">
        <v>106</v>
      </c>
      <c r="H194" s="157">
        <f>26000/2</f>
        <v>13000</v>
      </c>
      <c r="I194" s="63"/>
      <c r="J194" s="169">
        <f>26000/2</f>
        <v>13000</v>
      </c>
      <c r="K194" s="59"/>
      <c r="L194" s="59"/>
      <c r="M194" s="730"/>
      <c r="N194" s="496" t="s">
        <v>106</v>
      </c>
      <c r="O194" s="206">
        <f>'EnC1_2017-22_DEAL_ONF_Animation'!H194+'EnC2_2018-22_FEDER_ONF_Conserv'!H194+'EnC3_2019-21_OFB-DEAL_ONF_Coli'!H194+'EnC4_2018-20_MTE_ONF_MIGBio'!H194+'EnC5_2020_DEAL_Titè_IPA Desira'!H194+'Sol1_2018_DEAL_ONF_Lutte IC DSD'!H194+'Sol2_2019_DEAL_ONF_Lutte IC'!H194+'€8-xxxx(AAAA-AAAA)'!H194+'€9-xxxx(AAAA-AAAA)'!H194+'€10-xxxx(AAAA-AAAA)'!H194+'€11-xxxx(AAAA-AAAA)'!H194+'€12-xxxx(AAAA-AAAA)'!H194+'€13-xxxx(AAAA-AAAA)'!H194+'€14-xxxx(AAAA-AAAA)'!H194+'€15-xxxx(AAAA-AAAA)'!H194+'€16-xxxx(AAAA-AAAA)'!H194+'€17-xxxx(AAAA-AAAA)'!H194+'€18-xxxx(AAAA-AAAA)'!H194+'€19-xxxx(AAAA-AAAA)'!H194+'€20-xxxx(AAAA-AAAA)'!H194</f>
        <v>23048</v>
      </c>
      <c r="P194" s="233">
        <f>'EnC1_2017-22_DEAL_ONF_Animation'!I194+'EnC2_2018-22_FEDER_ONF_Conserv'!I194+'EnC3_2019-21_OFB-DEAL_ONF_Coli'!I194+'EnC4_2018-20_MTE_ONF_MIGBio'!I194+'EnC5_2020_DEAL_Titè_IPA Desira'!I194+'Sol1_2018_DEAL_ONF_Lutte IC DSD'!I194+'Sol2_2019_DEAL_ONF_Lutte IC'!I194+'€8-xxxx(AAAA-AAAA)'!I194+'€9-xxxx(AAAA-AAAA)'!I194+'€10-xxxx(AAAA-AAAA)'!I194+'€11-xxxx(AAAA-AAAA)'!I194+'€12-xxxx(AAAA-AAAA)'!I194+'€13-xxxx(AAAA-AAAA)'!I194+'€14-xxxx(AAAA-AAAA)'!I194+'€15-xxxx(AAAA-AAAA)'!I194+'€16-xxxx(AAAA-AAAA)'!I194+'€17-xxxx(AAAA-AAAA)'!I194+'€18-xxxx(AAAA-AAAA)'!I194+'€19-xxxx(AAAA-AAAA)'!I194+'€20-xxxx(AAAA-AAAA)'!I194</f>
        <v>4609.6000000000004</v>
      </c>
      <c r="Q194" s="215">
        <f>'EnC1_2017-22_DEAL_ONF_Animation'!J194+'EnC2_2018-22_FEDER_ONF_Conserv'!J194+'EnC3_2019-21_OFB-DEAL_ONF_Coli'!J194+'EnC4_2018-20_MTE_ONF_MIGBio'!J194+'EnC5_2020_DEAL_Titè_IPA Desira'!J194+'Sol1_2018_DEAL_ONF_Lutte IC DSD'!J194+'Sol2_2019_DEAL_ONF_Lutte IC'!J194+'€8-xxxx(AAAA-AAAA)'!J194+'€9-xxxx(AAAA-AAAA)'!J194+'€10-xxxx(AAAA-AAAA)'!J194+'€11-xxxx(AAAA-AAAA)'!J194+'€12-xxxx(AAAA-AAAA)'!J194+'€13-xxxx(AAAA-AAAA)'!J194+'€14-xxxx(AAAA-AAAA)'!J194+'€15-xxxx(AAAA-AAAA)'!J194+'€16-xxxx(AAAA-AAAA)'!J194+'€17-xxxx(AAAA-AAAA)'!J194+'€18-xxxx(AAAA-AAAA)'!J194+'€19-xxxx(AAAA-AAAA)'!J194+'€20-xxxx(AAAA-AAAA)'!J194</f>
        <v>4609.6000000000004</v>
      </c>
      <c r="R194" s="159">
        <f>'EnC1_2017-22_DEAL_ONF_Animation'!K194+'EnC2_2018-22_FEDER_ONF_Conserv'!K194+'EnC3_2019-21_OFB-DEAL_ONF_Coli'!K194+'EnC4_2018-20_MTE_ONF_MIGBio'!K194+'EnC5_2020_DEAL_Titè_IPA Desira'!K194+'Sol1_2018_DEAL_ONF_Lutte IC DSD'!K194+'Sol2_2019_DEAL_ONF_Lutte IC'!K194+'€8-xxxx(AAAA-AAAA)'!K194+'€9-xxxx(AAAA-AAAA)'!K194+'€10-xxxx(AAAA-AAAA)'!K194+'€11-xxxx(AAAA-AAAA)'!K194+'€12-xxxx(AAAA-AAAA)'!K194+'€13-xxxx(AAAA-AAAA)'!K194+'€14-xxxx(AAAA-AAAA)'!K194+'€15-xxxx(AAAA-AAAA)'!K194+'€16-xxxx(AAAA-AAAA)'!K194+'€17-xxxx(AAAA-AAAA)'!K194+'€18-xxxx(AAAA-AAAA)'!K194+'€19-xxxx(AAAA-AAAA)'!K194+'€20-xxxx(AAAA-AAAA)'!K194</f>
        <v>4609.6000000000004</v>
      </c>
      <c r="S194" s="159">
        <f>'EnC1_2017-22_DEAL_ONF_Animation'!L194+'EnC2_2018-22_FEDER_ONF_Conserv'!L194+'EnC3_2019-21_OFB-DEAL_ONF_Coli'!L194+'EnC4_2018-20_MTE_ONF_MIGBio'!L194+'EnC5_2020_DEAL_Titè_IPA Desira'!L194+'Sol1_2018_DEAL_ONF_Lutte IC DSD'!L194+'Sol2_2019_DEAL_ONF_Lutte IC'!L194+'€8-xxxx(AAAA-AAAA)'!L194+'€9-xxxx(AAAA-AAAA)'!L194+'€10-xxxx(AAAA-AAAA)'!L194+'€11-xxxx(AAAA-AAAA)'!L194+'€12-xxxx(AAAA-AAAA)'!L194+'€13-xxxx(AAAA-AAAA)'!L194+'€14-xxxx(AAAA-AAAA)'!L194+'€15-xxxx(AAAA-AAAA)'!L194+'€16-xxxx(AAAA-AAAA)'!L194+'€17-xxxx(AAAA-AAAA)'!L194+'€18-xxxx(AAAA-AAAA)'!L194+'€19-xxxx(AAAA-AAAA)'!L194+'€20-xxxx(AAAA-AAAA)'!L194</f>
        <v>4609.6000000000004</v>
      </c>
      <c r="T194" s="208">
        <f>'EnC1_2017-22_DEAL_ONF_Animation'!M194+'EnC2_2018-22_FEDER_ONF_Conserv'!M194+'EnC3_2019-21_OFB-DEAL_ONF_Coli'!M194+'EnC4_2018-20_MTE_ONF_MIGBio'!M194+'EnC5_2020_DEAL_Titè_IPA Desira'!M194+'Sol1_2018_DEAL_ONF_Lutte IC DSD'!M194+'Sol2_2019_DEAL_ONF_Lutte IC'!M194+'€8-xxxx(AAAA-AAAA)'!M194+'€9-xxxx(AAAA-AAAA)'!M194+'€10-xxxx(AAAA-AAAA)'!M194+'€11-xxxx(AAAA-AAAA)'!M194+'€12-xxxx(AAAA-AAAA)'!M194+'€13-xxxx(AAAA-AAAA)'!M194+'€14-xxxx(AAAA-AAAA)'!M194+'€15-xxxx(AAAA-AAAA)'!M194+'€16-xxxx(AAAA-AAAA)'!M194+'€17-xxxx(AAAA-AAAA)'!M194+'€18-xxxx(AAAA-AAAA)'!M194+'€19-xxxx(AAAA-AAAA)'!M194+'€20-xxxx(AAAA-AAAA)'!M194</f>
        <v>4609.6000000000004</v>
      </c>
      <c r="U194" s="206">
        <f>'EnC1_2017-22_DEAL_ONF_Animation'!N194+'EnC2_2018-22_FEDER_ONF_Conserv'!N194+'EnC3_2019-21_OFB-DEAL_ONF_Coli'!N194+'EnC4_2018-20_MTE_ONF_MIGBio'!N194+'EnC5_2020_DEAL_Titè_IPA Desira'!N194+'Sol1_2018_DEAL_ONF_Lutte IC DSD'!N194+'Sol2_2019_DEAL_ONF_Lutte IC'!N194+'€8-xxxx(AAAA-AAAA)'!N194+'€9-xxxx(AAAA-AAAA)'!N194+'€10-xxxx(AAAA-AAAA)'!N194+'€11-xxxx(AAAA-AAAA)'!N194+'€12-xxxx(AAAA-AAAA)'!N194+'€13-xxxx(AAAA-AAAA)'!N194+'€14-xxxx(AAAA-AAAA)'!N194+'€15-xxxx(AAAA-AAAA)'!N194+'€16-xxxx(AAAA-AAAA)'!N194+'€17-xxxx(AAAA-AAAA)'!N194+'€18-xxxx(AAAA-AAAA)'!N194+'€19-xxxx(AAAA-AAAA)'!N194+'€20-xxxx(AAAA-AAAA)'!N194</f>
        <v>0</v>
      </c>
      <c r="V194" s="233">
        <f>'EnC1_2017-22_DEAL_ONF_Animation'!O194+'EnC2_2018-22_FEDER_ONF_Conserv'!O194+'EnC3_2019-21_OFB-DEAL_ONF_Coli'!O194+'EnC4_2018-20_MTE_ONF_MIGBio'!O194+'EnC5_2020_DEAL_Titè_IPA Desira'!O194+'Sol1_2018_DEAL_ONF_Lutte IC DSD'!O194+'Sol2_2019_DEAL_ONF_Lutte IC'!O194+'€8-xxxx(AAAA-AAAA)'!O194+'€9-xxxx(AAAA-AAAA)'!O194+'€10-xxxx(AAAA-AAAA)'!O194+'€11-xxxx(AAAA-AAAA)'!O194+'€12-xxxx(AAAA-AAAA)'!O194+'€13-xxxx(AAAA-AAAA)'!O194+'€14-xxxx(AAAA-AAAA)'!O194+'€15-xxxx(AAAA-AAAA)'!O194+'€16-xxxx(AAAA-AAAA)'!O194+'€17-xxxx(AAAA-AAAA)'!O194+'€18-xxxx(AAAA-AAAA)'!O194+'€19-xxxx(AAAA-AAAA)'!O194+'€20-xxxx(AAAA-AAAA)'!O194</f>
        <v>0</v>
      </c>
      <c r="W194" s="215">
        <f>'EnC1_2017-22_DEAL_ONF_Animation'!P194+'EnC2_2018-22_FEDER_ONF_Conserv'!P194+'EnC3_2019-21_OFB-DEAL_ONF_Coli'!P194+'EnC4_2018-20_MTE_ONF_MIGBio'!P194+'EnC5_2020_DEAL_Titè_IPA Desira'!P194+'Sol1_2018_DEAL_ONF_Lutte IC DSD'!P194+'Sol2_2019_DEAL_ONF_Lutte IC'!P194+'€8-xxxx(AAAA-AAAA)'!P194+'€9-xxxx(AAAA-AAAA)'!P194+'€10-xxxx(AAAA-AAAA)'!P194+'€11-xxxx(AAAA-AAAA)'!P194+'€12-xxxx(AAAA-AAAA)'!P194+'€13-xxxx(AAAA-AAAA)'!P194+'€14-xxxx(AAAA-AAAA)'!P194+'€15-xxxx(AAAA-AAAA)'!P194+'€16-xxxx(AAAA-AAAA)'!P194+'€17-xxxx(AAAA-AAAA)'!P194+'€18-xxxx(AAAA-AAAA)'!P194+'€19-xxxx(AAAA-AAAA)'!P194+'€20-xxxx(AAAA-AAAA)'!P194</f>
        <v>0</v>
      </c>
      <c r="X194" s="159">
        <f>'EnC1_2017-22_DEAL_ONF_Animation'!Q194+'EnC2_2018-22_FEDER_ONF_Conserv'!Q194+'EnC3_2019-21_OFB-DEAL_ONF_Coli'!Q194+'EnC4_2018-20_MTE_ONF_MIGBio'!Q194+'EnC5_2020_DEAL_Titè_IPA Desira'!Q194+'Sol1_2018_DEAL_ONF_Lutte IC DSD'!Q194+'Sol2_2019_DEAL_ONF_Lutte IC'!Q194+'€8-xxxx(AAAA-AAAA)'!Q194+'€9-xxxx(AAAA-AAAA)'!Q194+'€10-xxxx(AAAA-AAAA)'!Q194+'€11-xxxx(AAAA-AAAA)'!Q194+'€12-xxxx(AAAA-AAAA)'!Q194+'€13-xxxx(AAAA-AAAA)'!Q194+'€14-xxxx(AAAA-AAAA)'!Q194+'€15-xxxx(AAAA-AAAA)'!Q194+'€16-xxxx(AAAA-AAAA)'!Q194+'€17-xxxx(AAAA-AAAA)'!Q194+'€18-xxxx(AAAA-AAAA)'!Q194+'€19-xxxx(AAAA-AAAA)'!Q194+'€20-xxxx(AAAA-AAAA)'!Q194</f>
        <v>0</v>
      </c>
      <c r="Y194" s="159">
        <f>'EnC1_2017-22_DEAL_ONF_Animation'!R194+'EnC2_2018-22_FEDER_ONF_Conserv'!R194+'EnC3_2019-21_OFB-DEAL_ONF_Coli'!R194+'EnC4_2018-20_MTE_ONF_MIGBio'!R194+'EnC5_2020_DEAL_Titè_IPA Desira'!R194+'Sol1_2018_DEAL_ONF_Lutte IC DSD'!R194+'Sol2_2019_DEAL_ONF_Lutte IC'!R194+'€8-xxxx(AAAA-AAAA)'!R194+'€9-xxxx(AAAA-AAAA)'!R194+'€10-xxxx(AAAA-AAAA)'!R194+'€11-xxxx(AAAA-AAAA)'!R194+'€12-xxxx(AAAA-AAAA)'!R194+'€13-xxxx(AAAA-AAAA)'!R194+'€14-xxxx(AAAA-AAAA)'!R194+'€15-xxxx(AAAA-AAAA)'!R194+'€16-xxxx(AAAA-AAAA)'!R194+'€17-xxxx(AAAA-AAAA)'!R194+'€18-xxxx(AAAA-AAAA)'!R194+'€19-xxxx(AAAA-AAAA)'!R194+'€20-xxxx(AAAA-AAAA)'!R194</f>
        <v>0</v>
      </c>
      <c r="Z194" s="160">
        <f>'EnC1_2017-22_DEAL_ONF_Animation'!S194+'EnC2_2018-22_FEDER_ONF_Conserv'!S194+'EnC3_2019-21_OFB-DEAL_ONF_Coli'!S194+'EnC4_2018-20_MTE_ONF_MIGBio'!S194+'EnC5_2020_DEAL_Titè_IPA Desira'!S194+'Sol1_2018_DEAL_ONF_Lutte IC DSD'!S194+'Sol2_2019_DEAL_ONF_Lutte IC'!S194+'€8-xxxx(AAAA-AAAA)'!S194+'€9-xxxx(AAAA-AAAA)'!S194+'€10-xxxx(AAAA-AAAA)'!S194+'€11-xxxx(AAAA-AAAA)'!S194+'€12-xxxx(AAAA-AAAA)'!S194+'€13-xxxx(AAAA-AAAA)'!S194+'€14-xxxx(AAAA-AAAA)'!S194+'€15-xxxx(AAAA-AAAA)'!S194+'€16-xxxx(AAAA-AAAA)'!S194+'€17-xxxx(AAAA-AAAA)'!S194+'€18-xxxx(AAAA-AAAA)'!S194+'€19-xxxx(AAAA-AAAA)'!S194+'€20-xxxx(AAAA-AAAA)'!S194</f>
        <v>0</v>
      </c>
      <c r="AA194" s="609">
        <f>'EnC1_2017-22_DEAL_ONF_Animation'!T194+'EnC2_2018-22_FEDER_ONF_Conserv'!T194+'EnC3_2019-21_OFB-DEAL_ONF_Coli'!T194+'EnC4_2018-20_MTE_ONF_MIGBio'!T194+'EnC5_2020_DEAL_Titè_IPA Desira'!T194+'Sol1_2018_DEAL_ONF_Lutte IC DSD'!T194+'Sol2_2019_DEAL_ONF_Lutte IC'!T194+'€8-xxxx(AAAA-AAAA)'!T194+'€9-xxxx(AAAA-AAAA)'!T194+'€10-xxxx(AAAA-AAAA)'!T194+'€11-xxxx(AAAA-AAAA)'!T194+'€12-xxxx(AAAA-AAAA)'!T194+'€13-xxxx(AAAA-AAAA)'!T194+'€14-xxxx(AAAA-AAAA)'!T194+'€15-xxxx(AAAA-AAAA)'!T194+'€16-xxxx(AAAA-AAAA)'!T194+'€17-xxxx(AAAA-AAAA)'!T194+'€18-xxxx(AAAA-AAAA)'!T194+'€19-xxxx(AAAA-AAAA)'!T194+'€20-xxxx(AAAA-AAAA)'!T194</f>
        <v>-23048</v>
      </c>
      <c r="AB194" s="689">
        <f>'EnC1_2017-22_DEAL_ONF_Animation'!U194+'EnC2_2018-22_FEDER_ONF_Conserv'!U194+'EnC3_2019-21_OFB-DEAL_ONF_Coli'!U194+'EnC4_2018-20_MTE_ONF_MIGBio'!U194+'EnC5_2020_DEAL_Titè_IPA Desira'!U194+'Sol1_2018_DEAL_ONF_Lutte IC DSD'!U194+'Sol2_2019_DEAL_ONF_Lutte IC'!U194+'€8-xxxx(AAAA-AAAA)'!U194+'€9-xxxx(AAAA-AAAA)'!U194+'€10-xxxx(AAAA-AAAA)'!U194+'€11-xxxx(AAAA-AAAA)'!U194+'€12-xxxx(AAAA-AAAA)'!U194+'€13-xxxx(AAAA-AAAA)'!U194+'€14-xxxx(AAAA-AAAA)'!U194+'€15-xxxx(AAAA-AAAA)'!U194+'€16-xxxx(AAAA-AAAA)'!U194+'€17-xxxx(AAAA-AAAA)'!U194+'€18-xxxx(AAAA-AAAA)'!U194+'€19-xxxx(AAAA-AAAA)'!U194+'€20-xxxx(AAAA-AAAA)'!U194</f>
        <v>-4609.6000000000004</v>
      </c>
      <c r="AC194" s="634">
        <f>'EnC1_2017-22_DEAL_ONF_Animation'!V194+'EnC2_2018-22_FEDER_ONF_Conserv'!V194+'EnC3_2019-21_OFB-DEAL_ONF_Coli'!V194+'EnC4_2018-20_MTE_ONF_MIGBio'!V194+'EnC5_2020_DEAL_Titè_IPA Desira'!V194+'Sol1_2018_DEAL_ONF_Lutte IC DSD'!V194+'Sol2_2019_DEAL_ONF_Lutte IC'!V194+'€8-xxxx(AAAA-AAAA)'!V194+'€9-xxxx(AAAA-AAAA)'!V194+'€10-xxxx(AAAA-AAAA)'!V194+'€11-xxxx(AAAA-AAAA)'!V194+'€12-xxxx(AAAA-AAAA)'!V194+'€13-xxxx(AAAA-AAAA)'!V194+'€14-xxxx(AAAA-AAAA)'!V194+'€15-xxxx(AAAA-AAAA)'!V194+'€16-xxxx(AAAA-AAAA)'!V194+'€17-xxxx(AAAA-AAAA)'!V194+'€18-xxxx(AAAA-AAAA)'!V194+'€19-xxxx(AAAA-AAAA)'!V194+'€20-xxxx(AAAA-AAAA)'!V194</f>
        <v>-4609.6000000000004</v>
      </c>
      <c r="AD194" s="611">
        <f>'EnC1_2017-22_DEAL_ONF_Animation'!W194+'EnC2_2018-22_FEDER_ONF_Conserv'!W194+'EnC3_2019-21_OFB-DEAL_ONF_Coli'!W194+'EnC4_2018-20_MTE_ONF_MIGBio'!W194+'EnC5_2020_DEAL_Titè_IPA Desira'!W194+'Sol1_2018_DEAL_ONF_Lutte IC DSD'!W194+'Sol2_2019_DEAL_ONF_Lutte IC'!W194+'€8-xxxx(AAAA-AAAA)'!W194+'€9-xxxx(AAAA-AAAA)'!W194+'€10-xxxx(AAAA-AAAA)'!W194+'€11-xxxx(AAAA-AAAA)'!W194+'€12-xxxx(AAAA-AAAA)'!W194+'€13-xxxx(AAAA-AAAA)'!W194+'€14-xxxx(AAAA-AAAA)'!W194+'€15-xxxx(AAAA-AAAA)'!W194+'€16-xxxx(AAAA-AAAA)'!W194+'€17-xxxx(AAAA-AAAA)'!W194+'€18-xxxx(AAAA-AAAA)'!W194+'€19-xxxx(AAAA-AAAA)'!W194+'€20-xxxx(AAAA-AAAA)'!W194</f>
        <v>-4609.6000000000004</v>
      </c>
      <c r="AE194" s="611">
        <f>'EnC1_2017-22_DEAL_ONF_Animation'!X194+'EnC2_2018-22_FEDER_ONF_Conserv'!X194+'EnC3_2019-21_OFB-DEAL_ONF_Coli'!X194+'EnC4_2018-20_MTE_ONF_MIGBio'!X194+'EnC5_2020_DEAL_Titè_IPA Desira'!X194+'Sol1_2018_DEAL_ONF_Lutte IC DSD'!X194+'Sol2_2019_DEAL_ONF_Lutte IC'!X194+'€8-xxxx(AAAA-AAAA)'!X194+'€9-xxxx(AAAA-AAAA)'!X194+'€10-xxxx(AAAA-AAAA)'!X194+'€11-xxxx(AAAA-AAAA)'!X194+'€12-xxxx(AAAA-AAAA)'!X194+'€13-xxxx(AAAA-AAAA)'!X194+'€14-xxxx(AAAA-AAAA)'!X194+'€15-xxxx(AAAA-AAAA)'!X194+'€16-xxxx(AAAA-AAAA)'!X194+'€17-xxxx(AAAA-AAAA)'!X194+'€18-xxxx(AAAA-AAAA)'!X194+'€19-xxxx(AAAA-AAAA)'!X194+'€20-xxxx(AAAA-AAAA)'!X194</f>
        <v>-4609.6000000000004</v>
      </c>
      <c r="AF194" s="612">
        <f>'EnC1_2017-22_DEAL_ONF_Animation'!Y194+'EnC2_2018-22_FEDER_ONF_Conserv'!Y194+'EnC3_2019-21_OFB-DEAL_ONF_Coli'!Y194+'EnC4_2018-20_MTE_ONF_MIGBio'!Y194+'EnC5_2020_DEAL_Titè_IPA Desira'!Y194+'Sol1_2018_DEAL_ONF_Lutte IC DSD'!Y194+'Sol2_2019_DEAL_ONF_Lutte IC'!Y194+'€8-xxxx(AAAA-AAAA)'!Y194+'€9-xxxx(AAAA-AAAA)'!Y194+'€10-xxxx(AAAA-AAAA)'!Y194+'€11-xxxx(AAAA-AAAA)'!Y194+'€12-xxxx(AAAA-AAAA)'!Y194+'€13-xxxx(AAAA-AAAA)'!Y194+'€14-xxxx(AAAA-AAAA)'!Y194+'€15-xxxx(AAAA-AAAA)'!Y194+'€16-xxxx(AAAA-AAAA)'!Y194+'€17-xxxx(AAAA-AAAA)'!Y194+'€18-xxxx(AAAA-AAAA)'!Y194+'€19-xxxx(AAAA-AAAA)'!Y194+'€20-xxxx(AAAA-AAAA)'!Y194</f>
        <v>-4609.6000000000004</v>
      </c>
      <c r="AG194" s="613">
        <f t="shared" si="129"/>
        <v>10048</v>
      </c>
      <c r="AH194" s="689">
        <f t="shared" si="134"/>
        <v>4609.6000000000004</v>
      </c>
      <c r="AI194" s="636">
        <f t="shared" si="135"/>
        <v>-8390.4</v>
      </c>
      <c r="AJ194" s="611">
        <f t="shared" si="136"/>
        <v>4609.6000000000004</v>
      </c>
      <c r="AK194" s="611">
        <f t="shared" si="137"/>
        <v>4609.6000000000004</v>
      </c>
      <c r="AL194" s="688">
        <f t="shared" si="138"/>
        <v>4609.6000000000004</v>
      </c>
      <c r="AM194" s="615">
        <f t="shared" si="130"/>
        <v>-13000</v>
      </c>
      <c r="AN194" s="690">
        <f t="shared" si="139"/>
        <v>0</v>
      </c>
      <c r="AO194" s="636">
        <f t="shared" si="140"/>
        <v>-13000</v>
      </c>
      <c r="AP194" s="611">
        <f t="shared" si="141"/>
        <v>0</v>
      </c>
      <c r="AQ194" s="611">
        <f t="shared" si="142"/>
        <v>0</v>
      </c>
      <c r="AR194" s="616">
        <f t="shared" si="143"/>
        <v>0</v>
      </c>
      <c r="AS194" s="47"/>
      <c r="AT194" s="28"/>
      <c r="AU194" s="28"/>
    </row>
    <row r="195" spans="1:47" s="38" customFormat="1" ht="14">
      <c r="A195" s="26"/>
      <c r="B195" s="1116"/>
      <c r="C195" s="1230"/>
      <c r="D195" s="1119"/>
      <c r="E195" s="1122"/>
      <c r="F195" s="1153"/>
      <c r="G195" s="497" t="s">
        <v>108</v>
      </c>
      <c r="H195" s="161"/>
      <c r="I195" s="62"/>
      <c r="J195" s="170"/>
      <c r="K195" s="60"/>
      <c r="L195" s="60"/>
      <c r="M195" s="728"/>
      <c r="N195" s="497" t="s">
        <v>108</v>
      </c>
      <c r="O195" s="209">
        <f>'EnC1_2017-22_DEAL_ONF_Animation'!H195+'EnC2_2018-22_FEDER_ONF_Conserv'!H195+'EnC3_2019-21_OFB-DEAL_ONF_Coli'!H195+'EnC4_2018-20_MTE_ONF_MIGBio'!H195+'EnC5_2020_DEAL_Titè_IPA Desira'!H195+'Sol1_2018_DEAL_ONF_Lutte IC DSD'!H195+'Sol2_2019_DEAL_ONF_Lutte IC'!H195+'€8-xxxx(AAAA-AAAA)'!H195+'€9-xxxx(AAAA-AAAA)'!H195+'€10-xxxx(AAAA-AAAA)'!H195+'€11-xxxx(AAAA-AAAA)'!H195+'€12-xxxx(AAAA-AAAA)'!H195+'€13-xxxx(AAAA-AAAA)'!H195+'€14-xxxx(AAAA-AAAA)'!H195+'€15-xxxx(AAAA-AAAA)'!H195+'€16-xxxx(AAAA-AAAA)'!H195+'€17-xxxx(AAAA-AAAA)'!H195+'€18-xxxx(AAAA-AAAA)'!H195+'€19-xxxx(AAAA-AAAA)'!H195+'€20-xxxx(AAAA-AAAA)'!H195</f>
        <v>3048</v>
      </c>
      <c r="P195" s="234">
        <f>'EnC1_2017-22_DEAL_ONF_Animation'!I195+'EnC2_2018-22_FEDER_ONF_Conserv'!I195+'EnC3_2019-21_OFB-DEAL_ONF_Coli'!I195+'EnC4_2018-20_MTE_ONF_MIGBio'!I195+'EnC5_2020_DEAL_Titè_IPA Desira'!I195+'Sol1_2018_DEAL_ONF_Lutte IC DSD'!I195+'Sol2_2019_DEAL_ONF_Lutte IC'!I195+'€8-xxxx(AAAA-AAAA)'!I195+'€9-xxxx(AAAA-AAAA)'!I195+'€10-xxxx(AAAA-AAAA)'!I195+'€11-xxxx(AAAA-AAAA)'!I195+'€12-xxxx(AAAA-AAAA)'!I195+'€13-xxxx(AAAA-AAAA)'!I195+'€14-xxxx(AAAA-AAAA)'!I195+'€15-xxxx(AAAA-AAAA)'!I195+'€16-xxxx(AAAA-AAAA)'!I195+'€17-xxxx(AAAA-AAAA)'!I195+'€18-xxxx(AAAA-AAAA)'!I195+'€19-xxxx(AAAA-AAAA)'!I195+'€20-xxxx(AAAA-AAAA)'!I195</f>
        <v>609.6</v>
      </c>
      <c r="Q195" s="218">
        <f>'EnC1_2017-22_DEAL_ONF_Animation'!J195+'EnC2_2018-22_FEDER_ONF_Conserv'!J195+'EnC3_2019-21_OFB-DEAL_ONF_Coli'!J195+'EnC4_2018-20_MTE_ONF_MIGBio'!J195+'EnC5_2020_DEAL_Titè_IPA Desira'!J195+'Sol1_2018_DEAL_ONF_Lutte IC DSD'!J195+'Sol2_2019_DEAL_ONF_Lutte IC'!J195+'€8-xxxx(AAAA-AAAA)'!J195+'€9-xxxx(AAAA-AAAA)'!J195+'€10-xxxx(AAAA-AAAA)'!J195+'€11-xxxx(AAAA-AAAA)'!J195+'€12-xxxx(AAAA-AAAA)'!J195+'€13-xxxx(AAAA-AAAA)'!J195+'€14-xxxx(AAAA-AAAA)'!J195+'€15-xxxx(AAAA-AAAA)'!J195+'€16-xxxx(AAAA-AAAA)'!J195+'€17-xxxx(AAAA-AAAA)'!J195+'€18-xxxx(AAAA-AAAA)'!J195+'€19-xxxx(AAAA-AAAA)'!J195+'€20-xxxx(AAAA-AAAA)'!J195</f>
        <v>609.6</v>
      </c>
      <c r="R195" s="163">
        <f>'EnC1_2017-22_DEAL_ONF_Animation'!K195+'EnC2_2018-22_FEDER_ONF_Conserv'!K195+'EnC3_2019-21_OFB-DEAL_ONF_Coli'!K195+'EnC4_2018-20_MTE_ONF_MIGBio'!K195+'EnC5_2020_DEAL_Titè_IPA Desira'!K195+'Sol1_2018_DEAL_ONF_Lutte IC DSD'!K195+'Sol2_2019_DEAL_ONF_Lutte IC'!K195+'€8-xxxx(AAAA-AAAA)'!K195+'€9-xxxx(AAAA-AAAA)'!K195+'€10-xxxx(AAAA-AAAA)'!K195+'€11-xxxx(AAAA-AAAA)'!K195+'€12-xxxx(AAAA-AAAA)'!K195+'€13-xxxx(AAAA-AAAA)'!K195+'€14-xxxx(AAAA-AAAA)'!K195+'€15-xxxx(AAAA-AAAA)'!K195+'€16-xxxx(AAAA-AAAA)'!K195+'€17-xxxx(AAAA-AAAA)'!K195+'€18-xxxx(AAAA-AAAA)'!K195+'€19-xxxx(AAAA-AAAA)'!K195+'€20-xxxx(AAAA-AAAA)'!K195</f>
        <v>609.6</v>
      </c>
      <c r="S195" s="163">
        <f>'EnC1_2017-22_DEAL_ONF_Animation'!L195+'EnC2_2018-22_FEDER_ONF_Conserv'!L195+'EnC3_2019-21_OFB-DEAL_ONF_Coli'!L195+'EnC4_2018-20_MTE_ONF_MIGBio'!L195+'EnC5_2020_DEAL_Titè_IPA Desira'!L195+'Sol1_2018_DEAL_ONF_Lutte IC DSD'!L195+'Sol2_2019_DEAL_ONF_Lutte IC'!L195+'€8-xxxx(AAAA-AAAA)'!L195+'€9-xxxx(AAAA-AAAA)'!L195+'€10-xxxx(AAAA-AAAA)'!L195+'€11-xxxx(AAAA-AAAA)'!L195+'€12-xxxx(AAAA-AAAA)'!L195+'€13-xxxx(AAAA-AAAA)'!L195+'€14-xxxx(AAAA-AAAA)'!L195+'€15-xxxx(AAAA-AAAA)'!L195+'€16-xxxx(AAAA-AAAA)'!L195+'€17-xxxx(AAAA-AAAA)'!L195+'€18-xxxx(AAAA-AAAA)'!L195+'€19-xxxx(AAAA-AAAA)'!L195+'€20-xxxx(AAAA-AAAA)'!L195</f>
        <v>609.6</v>
      </c>
      <c r="T195" s="211">
        <f>'EnC1_2017-22_DEAL_ONF_Animation'!M195+'EnC2_2018-22_FEDER_ONF_Conserv'!M195+'EnC3_2019-21_OFB-DEAL_ONF_Coli'!M195+'EnC4_2018-20_MTE_ONF_MIGBio'!M195+'EnC5_2020_DEAL_Titè_IPA Desira'!M195+'Sol1_2018_DEAL_ONF_Lutte IC DSD'!M195+'Sol2_2019_DEAL_ONF_Lutte IC'!M195+'€8-xxxx(AAAA-AAAA)'!M195+'€9-xxxx(AAAA-AAAA)'!M195+'€10-xxxx(AAAA-AAAA)'!M195+'€11-xxxx(AAAA-AAAA)'!M195+'€12-xxxx(AAAA-AAAA)'!M195+'€13-xxxx(AAAA-AAAA)'!M195+'€14-xxxx(AAAA-AAAA)'!M195+'€15-xxxx(AAAA-AAAA)'!M195+'€16-xxxx(AAAA-AAAA)'!M195+'€17-xxxx(AAAA-AAAA)'!M195+'€18-xxxx(AAAA-AAAA)'!M195+'€19-xxxx(AAAA-AAAA)'!M195+'€20-xxxx(AAAA-AAAA)'!M195</f>
        <v>609.6</v>
      </c>
      <c r="U195" s="209">
        <f>'EnC1_2017-22_DEAL_ONF_Animation'!N195+'EnC2_2018-22_FEDER_ONF_Conserv'!N195+'EnC3_2019-21_OFB-DEAL_ONF_Coli'!N195+'EnC4_2018-20_MTE_ONF_MIGBio'!N195+'EnC5_2020_DEAL_Titè_IPA Desira'!N195+'Sol1_2018_DEAL_ONF_Lutte IC DSD'!N195+'Sol2_2019_DEAL_ONF_Lutte IC'!N195+'€8-xxxx(AAAA-AAAA)'!N195+'€9-xxxx(AAAA-AAAA)'!N195+'€10-xxxx(AAAA-AAAA)'!N195+'€11-xxxx(AAAA-AAAA)'!N195+'€12-xxxx(AAAA-AAAA)'!N195+'€13-xxxx(AAAA-AAAA)'!N195+'€14-xxxx(AAAA-AAAA)'!N195+'€15-xxxx(AAAA-AAAA)'!N195+'€16-xxxx(AAAA-AAAA)'!N195+'€17-xxxx(AAAA-AAAA)'!N195+'€18-xxxx(AAAA-AAAA)'!N195+'€19-xxxx(AAAA-AAAA)'!N195+'€20-xxxx(AAAA-AAAA)'!N195</f>
        <v>0</v>
      </c>
      <c r="V195" s="234">
        <f>'EnC1_2017-22_DEAL_ONF_Animation'!O195+'EnC2_2018-22_FEDER_ONF_Conserv'!O195+'EnC3_2019-21_OFB-DEAL_ONF_Coli'!O195+'EnC4_2018-20_MTE_ONF_MIGBio'!O195+'EnC5_2020_DEAL_Titè_IPA Desira'!O195+'Sol1_2018_DEAL_ONF_Lutte IC DSD'!O195+'Sol2_2019_DEAL_ONF_Lutte IC'!O195+'€8-xxxx(AAAA-AAAA)'!O195+'€9-xxxx(AAAA-AAAA)'!O195+'€10-xxxx(AAAA-AAAA)'!O195+'€11-xxxx(AAAA-AAAA)'!O195+'€12-xxxx(AAAA-AAAA)'!O195+'€13-xxxx(AAAA-AAAA)'!O195+'€14-xxxx(AAAA-AAAA)'!O195+'€15-xxxx(AAAA-AAAA)'!O195+'€16-xxxx(AAAA-AAAA)'!O195+'€17-xxxx(AAAA-AAAA)'!O195+'€18-xxxx(AAAA-AAAA)'!O195+'€19-xxxx(AAAA-AAAA)'!O195+'€20-xxxx(AAAA-AAAA)'!O195</f>
        <v>0</v>
      </c>
      <c r="W195" s="218">
        <f>'EnC1_2017-22_DEAL_ONF_Animation'!P195+'EnC2_2018-22_FEDER_ONF_Conserv'!P195+'EnC3_2019-21_OFB-DEAL_ONF_Coli'!P195+'EnC4_2018-20_MTE_ONF_MIGBio'!P195+'EnC5_2020_DEAL_Titè_IPA Desira'!P195+'Sol1_2018_DEAL_ONF_Lutte IC DSD'!P195+'Sol2_2019_DEAL_ONF_Lutte IC'!P195+'€8-xxxx(AAAA-AAAA)'!P195+'€9-xxxx(AAAA-AAAA)'!P195+'€10-xxxx(AAAA-AAAA)'!P195+'€11-xxxx(AAAA-AAAA)'!P195+'€12-xxxx(AAAA-AAAA)'!P195+'€13-xxxx(AAAA-AAAA)'!P195+'€14-xxxx(AAAA-AAAA)'!P195+'€15-xxxx(AAAA-AAAA)'!P195+'€16-xxxx(AAAA-AAAA)'!P195+'€17-xxxx(AAAA-AAAA)'!P195+'€18-xxxx(AAAA-AAAA)'!P195+'€19-xxxx(AAAA-AAAA)'!P195+'€20-xxxx(AAAA-AAAA)'!P195</f>
        <v>0</v>
      </c>
      <c r="X195" s="163">
        <f>'EnC1_2017-22_DEAL_ONF_Animation'!Q195+'EnC2_2018-22_FEDER_ONF_Conserv'!Q195+'EnC3_2019-21_OFB-DEAL_ONF_Coli'!Q195+'EnC4_2018-20_MTE_ONF_MIGBio'!Q195+'EnC5_2020_DEAL_Titè_IPA Desira'!Q195+'Sol1_2018_DEAL_ONF_Lutte IC DSD'!Q195+'Sol2_2019_DEAL_ONF_Lutte IC'!Q195+'€8-xxxx(AAAA-AAAA)'!Q195+'€9-xxxx(AAAA-AAAA)'!Q195+'€10-xxxx(AAAA-AAAA)'!Q195+'€11-xxxx(AAAA-AAAA)'!Q195+'€12-xxxx(AAAA-AAAA)'!Q195+'€13-xxxx(AAAA-AAAA)'!Q195+'€14-xxxx(AAAA-AAAA)'!Q195+'€15-xxxx(AAAA-AAAA)'!Q195+'€16-xxxx(AAAA-AAAA)'!Q195+'€17-xxxx(AAAA-AAAA)'!Q195+'€18-xxxx(AAAA-AAAA)'!Q195+'€19-xxxx(AAAA-AAAA)'!Q195+'€20-xxxx(AAAA-AAAA)'!Q195</f>
        <v>0</v>
      </c>
      <c r="Y195" s="163">
        <f>'EnC1_2017-22_DEAL_ONF_Animation'!R195+'EnC2_2018-22_FEDER_ONF_Conserv'!R195+'EnC3_2019-21_OFB-DEAL_ONF_Coli'!R195+'EnC4_2018-20_MTE_ONF_MIGBio'!R195+'EnC5_2020_DEAL_Titè_IPA Desira'!R195+'Sol1_2018_DEAL_ONF_Lutte IC DSD'!R195+'Sol2_2019_DEAL_ONF_Lutte IC'!R195+'€8-xxxx(AAAA-AAAA)'!R195+'€9-xxxx(AAAA-AAAA)'!R195+'€10-xxxx(AAAA-AAAA)'!R195+'€11-xxxx(AAAA-AAAA)'!R195+'€12-xxxx(AAAA-AAAA)'!R195+'€13-xxxx(AAAA-AAAA)'!R195+'€14-xxxx(AAAA-AAAA)'!R195+'€15-xxxx(AAAA-AAAA)'!R195+'€16-xxxx(AAAA-AAAA)'!R195+'€17-xxxx(AAAA-AAAA)'!R195+'€18-xxxx(AAAA-AAAA)'!R195+'€19-xxxx(AAAA-AAAA)'!R195+'€20-xxxx(AAAA-AAAA)'!R195</f>
        <v>0</v>
      </c>
      <c r="Z195" s="164">
        <f>'EnC1_2017-22_DEAL_ONF_Animation'!S195+'EnC2_2018-22_FEDER_ONF_Conserv'!S195+'EnC3_2019-21_OFB-DEAL_ONF_Coli'!S195+'EnC4_2018-20_MTE_ONF_MIGBio'!S195+'EnC5_2020_DEAL_Titè_IPA Desira'!S195+'Sol1_2018_DEAL_ONF_Lutte IC DSD'!S195+'Sol2_2019_DEAL_ONF_Lutte IC'!S195+'€8-xxxx(AAAA-AAAA)'!S195+'€9-xxxx(AAAA-AAAA)'!S195+'€10-xxxx(AAAA-AAAA)'!S195+'€11-xxxx(AAAA-AAAA)'!S195+'€12-xxxx(AAAA-AAAA)'!S195+'€13-xxxx(AAAA-AAAA)'!S195+'€14-xxxx(AAAA-AAAA)'!S195+'€15-xxxx(AAAA-AAAA)'!S195+'€16-xxxx(AAAA-AAAA)'!S195+'€17-xxxx(AAAA-AAAA)'!S195+'€18-xxxx(AAAA-AAAA)'!S195+'€19-xxxx(AAAA-AAAA)'!S195+'€20-xxxx(AAAA-AAAA)'!S195</f>
        <v>0</v>
      </c>
      <c r="AA195" s="617">
        <f>'EnC1_2017-22_DEAL_ONF_Animation'!T195+'EnC2_2018-22_FEDER_ONF_Conserv'!T195+'EnC3_2019-21_OFB-DEAL_ONF_Coli'!T195+'EnC4_2018-20_MTE_ONF_MIGBio'!T195+'EnC5_2020_DEAL_Titè_IPA Desira'!T195+'Sol1_2018_DEAL_ONF_Lutte IC DSD'!T195+'Sol2_2019_DEAL_ONF_Lutte IC'!T195+'€8-xxxx(AAAA-AAAA)'!T195+'€9-xxxx(AAAA-AAAA)'!T195+'€10-xxxx(AAAA-AAAA)'!T195+'€11-xxxx(AAAA-AAAA)'!T195+'€12-xxxx(AAAA-AAAA)'!T195+'€13-xxxx(AAAA-AAAA)'!T195+'€14-xxxx(AAAA-AAAA)'!T195+'€15-xxxx(AAAA-AAAA)'!T195+'€16-xxxx(AAAA-AAAA)'!T195+'€17-xxxx(AAAA-AAAA)'!T195+'€18-xxxx(AAAA-AAAA)'!T195+'€19-xxxx(AAAA-AAAA)'!T195+'€20-xxxx(AAAA-AAAA)'!T195</f>
        <v>-3048</v>
      </c>
      <c r="AB195" s="691">
        <f>'EnC1_2017-22_DEAL_ONF_Animation'!U195+'EnC2_2018-22_FEDER_ONF_Conserv'!U195+'EnC3_2019-21_OFB-DEAL_ONF_Coli'!U195+'EnC4_2018-20_MTE_ONF_MIGBio'!U195+'EnC5_2020_DEAL_Titè_IPA Desira'!U195+'Sol1_2018_DEAL_ONF_Lutte IC DSD'!U195+'Sol2_2019_DEAL_ONF_Lutte IC'!U195+'€8-xxxx(AAAA-AAAA)'!U195+'€9-xxxx(AAAA-AAAA)'!U195+'€10-xxxx(AAAA-AAAA)'!U195+'€11-xxxx(AAAA-AAAA)'!U195+'€12-xxxx(AAAA-AAAA)'!U195+'€13-xxxx(AAAA-AAAA)'!U195+'€14-xxxx(AAAA-AAAA)'!U195+'€15-xxxx(AAAA-AAAA)'!U195+'€16-xxxx(AAAA-AAAA)'!U195+'€17-xxxx(AAAA-AAAA)'!U195+'€18-xxxx(AAAA-AAAA)'!U195+'€19-xxxx(AAAA-AAAA)'!U195+'€20-xxxx(AAAA-AAAA)'!U195</f>
        <v>-609.6</v>
      </c>
      <c r="AC195" s="639">
        <f>'EnC1_2017-22_DEAL_ONF_Animation'!V195+'EnC2_2018-22_FEDER_ONF_Conserv'!V195+'EnC3_2019-21_OFB-DEAL_ONF_Coli'!V195+'EnC4_2018-20_MTE_ONF_MIGBio'!V195+'EnC5_2020_DEAL_Titè_IPA Desira'!V195+'Sol1_2018_DEAL_ONF_Lutte IC DSD'!V195+'Sol2_2019_DEAL_ONF_Lutte IC'!V195+'€8-xxxx(AAAA-AAAA)'!V195+'€9-xxxx(AAAA-AAAA)'!V195+'€10-xxxx(AAAA-AAAA)'!V195+'€11-xxxx(AAAA-AAAA)'!V195+'€12-xxxx(AAAA-AAAA)'!V195+'€13-xxxx(AAAA-AAAA)'!V195+'€14-xxxx(AAAA-AAAA)'!V195+'€15-xxxx(AAAA-AAAA)'!V195+'€16-xxxx(AAAA-AAAA)'!V195+'€17-xxxx(AAAA-AAAA)'!V195+'€18-xxxx(AAAA-AAAA)'!V195+'€19-xxxx(AAAA-AAAA)'!V195+'€20-xxxx(AAAA-AAAA)'!V195</f>
        <v>-609.6</v>
      </c>
      <c r="AD195" s="619">
        <f>'EnC1_2017-22_DEAL_ONF_Animation'!W195+'EnC2_2018-22_FEDER_ONF_Conserv'!W195+'EnC3_2019-21_OFB-DEAL_ONF_Coli'!W195+'EnC4_2018-20_MTE_ONF_MIGBio'!W195+'EnC5_2020_DEAL_Titè_IPA Desira'!W195+'Sol1_2018_DEAL_ONF_Lutte IC DSD'!W195+'Sol2_2019_DEAL_ONF_Lutte IC'!W195+'€8-xxxx(AAAA-AAAA)'!W195+'€9-xxxx(AAAA-AAAA)'!W195+'€10-xxxx(AAAA-AAAA)'!W195+'€11-xxxx(AAAA-AAAA)'!W195+'€12-xxxx(AAAA-AAAA)'!W195+'€13-xxxx(AAAA-AAAA)'!W195+'€14-xxxx(AAAA-AAAA)'!W195+'€15-xxxx(AAAA-AAAA)'!W195+'€16-xxxx(AAAA-AAAA)'!W195+'€17-xxxx(AAAA-AAAA)'!W195+'€18-xxxx(AAAA-AAAA)'!W195+'€19-xxxx(AAAA-AAAA)'!W195+'€20-xxxx(AAAA-AAAA)'!W195</f>
        <v>-609.6</v>
      </c>
      <c r="AE195" s="619">
        <f>'EnC1_2017-22_DEAL_ONF_Animation'!X195+'EnC2_2018-22_FEDER_ONF_Conserv'!X195+'EnC3_2019-21_OFB-DEAL_ONF_Coli'!X195+'EnC4_2018-20_MTE_ONF_MIGBio'!X195+'EnC5_2020_DEAL_Titè_IPA Desira'!X195+'Sol1_2018_DEAL_ONF_Lutte IC DSD'!X195+'Sol2_2019_DEAL_ONF_Lutte IC'!X195+'€8-xxxx(AAAA-AAAA)'!X195+'€9-xxxx(AAAA-AAAA)'!X195+'€10-xxxx(AAAA-AAAA)'!X195+'€11-xxxx(AAAA-AAAA)'!X195+'€12-xxxx(AAAA-AAAA)'!X195+'€13-xxxx(AAAA-AAAA)'!X195+'€14-xxxx(AAAA-AAAA)'!X195+'€15-xxxx(AAAA-AAAA)'!X195+'€16-xxxx(AAAA-AAAA)'!X195+'€17-xxxx(AAAA-AAAA)'!X195+'€18-xxxx(AAAA-AAAA)'!X195+'€19-xxxx(AAAA-AAAA)'!X195+'€20-xxxx(AAAA-AAAA)'!X195</f>
        <v>-609.6</v>
      </c>
      <c r="AF195" s="620">
        <f>'EnC1_2017-22_DEAL_ONF_Animation'!Y195+'EnC2_2018-22_FEDER_ONF_Conserv'!Y195+'EnC3_2019-21_OFB-DEAL_ONF_Coli'!Y195+'EnC4_2018-20_MTE_ONF_MIGBio'!Y195+'EnC5_2020_DEAL_Titè_IPA Desira'!Y195+'Sol1_2018_DEAL_ONF_Lutte IC DSD'!Y195+'Sol2_2019_DEAL_ONF_Lutte IC'!Y195+'€8-xxxx(AAAA-AAAA)'!Y195+'€9-xxxx(AAAA-AAAA)'!Y195+'€10-xxxx(AAAA-AAAA)'!Y195+'€11-xxxx(AAAA-AAAA)'!Y195+'€12-xxxx(AAAA-AAAA)'!Y195+'€13-xxxx(AAAA-AAAA)'!Y195+'€14-xxxx(AAAA-AAAA)'!Y195+'€15-xxxx(AAAA-AAAA)'!Y195+'€16-xxxx(AAAA-AAAA)'!Y195+'€17-xxxx(AAAA-AAAA)'!Y195+'€18-xxxx(AAAA-AAAA)'!Y195+'€19-xxxx(AAAA-AAAA)'!Y195+'€20-xxxx(AAAA-AAAA)'!Y195</f>
        <v>-609.6</v>
      </c>
      <c r="AG195" s="621">
        <f t="shared" si="129"/>
        <v>3048</v>
      </c>
      <c r="AH195" s="691">
        <f t="shared" si="134"/>
        <v>609.6</v>
      </c>
      <c r="AI195" s="641">
        <f t="shared" si="135"/>
        <v>609.6</v>
      </c>
      <c r="AJ195" s="619">
        <f t="shared" si="136"/>
        <v>609.6</v>
      </c>
      <c r="AK195" s="619">
        <f t="shared" si="137"/>
        <v>609.6</v>
      </c>
      <c r="AL195" s="682">
        <f t="shared" si="138"/>
        <v>609.6</v>
      </c>
      <c r="AM195" s="623">
        <f t="shared" si="130"/>
        <v>0</v>
      </c>
      <c r="AN195" s="692">
        <f t="shared" si="139"/>
        <v>0</v>
      </c>
      <c r="AO195" s="641">
        <f t="shared" si="140"/>
        <v>0</v>
      </c>
      <c r="AP195" s="619">
        <f t="shared" si="141"/>
        <v>0</v>
      </c>
      <c r="AQ195" s="619">
        <f t="shared" si="142"/>
        <v>0</v>
      </c>
      <c r="AR195" s="624">
        <f t="shared" si="143"/>
        <v>0</v>
      </c>
      <c r="AS195" s="44"/>
      <c r="AT195" s="28"/>
      <c r="AU195" s="28"/>
    </row>
    <row r="196" spans="1:47" s="38" customFormat="1" ht="14">
      <c r="A196" s="26"/>
      <c r="B196" s="1116"/>
      <c r="C196" s="1230"/>
      <c r="D196" s="1119"/>
      <c r="E196" s="1122"/>
      <c r="F196" s="1153"/>
      <c r="G196" s="498" t="s">
        <v>109</v>
      </c>
      <c r="H196" s="165"/>
      <c r="I196" s="62"/>
      <c r="J196" s="171"/>
      <c r="K196" s="60"/>
      <c r="L196" s="60"/>
      <c r="M196" s="729"/>
      <c r="N196" s="498" t="s">
        <v>109</v>
      </c>
      <c r="O196" s="212">
        <f>'EnC1_2017-22_DEAL_ONF_Animation'!H196+'EnC2_2018-22_FEDER_ONF_Conserv'!H196+'EnC3_2019-21_OFB-DEAL_ONF_Coli'!H196+'EnC4_2018-20_MTE_ONF_MIGBio'!H196+'EnC5_2020_DEAL_Titè_IPA Desira'!H196+'Sol1_2018_DEAL_ONF_Lutte IC DSD'!H196+'Sol2_2019_DEAL_ONF_Lutte IC'!H196+'€8-xxxx(AAAA-AAAA)'!H196+'€9-xxxx(AAAA-AAAA)'!H196+'€10-xxxx(AAAA-AAAA)'!H196+'€11-xxxx(AAAA-AAAA)'!H196+'€12-xxxx(AAAA-AAAA)'!H196+'€13-xxxx(AAAA-AAAA)'!H196+'€14-xxxx(AAAA-AAAA)'!H196+'€15-xxxx(AAAA-AAAA)'!H196+'€16-xxxx(AAAA-AAAA)'!H196+'€17-xxxx(AAAA-AAAA)'!H196+'€18-xxxx(AAAA-AAAA)'!H196+'€19-xxxx(AAAA-AAAA)'!H196+'€20-xxxx(AAAA-AAAA)'!H196</f>
        <v>20000</v>
      </c>
      <c r="P196" s="242">
        <f>'EnC1_2017-22_DEAL_ONF_Animation'!I196+'EnC2_2018-22_FEDER_ONF_Conserv'!I196+'EnC3_2019-21_OFB-DEAL_ONF_Coli'!I196+'EnC4_2018-20_MTE_ONF_MIGBio'!I196+'EnC5_2020_DEAL_Titè_IPA Desira'!I196+'Sol1_2018_DEAL_ONF_Lutte IC DSD'!I196+'Sol2_2019_DEAL_ONF_Lutte IC'!I196+'€8-xxxx(AAAA-AAAA)'!I196+'€9-xxxx(AAAA-AAAA)'!I196+'€10-xxxx(AAAA-AAAA)'!I196+'€11-xxxx(AAAA-AAAA)'!I196+'€12-xxxx(AAAA-AAAA)'!I196+'€13-xxxx(AAAA-AAAA)'!I196+'€14-xxxx(AAAA-AAAA)'!I196+'€15-xxxx(AAAA-AAAA)'!I196+'€16-xxxx(AAAA-AAAA)'!I196+'€17-xxxx(AAAA-AAAA)'!I196+'€18-xxxx(AAAA-AAAA)'!I196+'€19-xxxx(AAAA-AAAA)'!I196+'€20-xxxx(AAAA-AAAA)'!I196</f>
        <v>4000</v>
      </c>
      <c r="Q196" s="221">
        <f>'EnC1_2017-22_DEAL_ONF_Animation'!J196+'EnC2_2018-22_FEDER_ONF_Conserv'!J196+'EnC3_2019-21_OFB-DEAL_ONF_Coli'!J196+'EnC4_2018-20_MTE_ONF_MIGBio'!J196+'EnC5_2020_DEAL_Titè_IPA Desira'!J196+'Sol1_2018_DEAL_ONF_Lutte IC DSD'!J196+'Sol2_2019_DEAL_ONF_Lutte IC'!J196+'€8-xxxx(AAAA-AAAA)'!J196+'€9-xxxx(AAAA-AAAA)'!J196+'€10-xxxx(AAAA-AAAA)'!J196+'€11-xxxx(AAAA-AAAA)'!J196+'€12-xxxx(AAAA-AAAA)'!J196+'€13-xxxx(AAAA-AAAA)'!J196+'€14-xxxx(AAAA-AAAA)'!J196+'€15-xxxx(AAAA-AAAA)'!J196+'€16-xxxx(AAAA-AAAA)'!J196+'€17-xxxx(AAAA-AAAA)'!J196+'€18-xxxx(AAAA-AAAA)'!J196+'€19-xxxx(AAAA-AAAA)'!J196+'€20-xxxx(AAAA-AAAA)'!J196</f>
        <v>4000</v>
      </c>
      <c r="R196" s="167">
        <f>'EnC1_2017-22_DEAL_ONF_Animation'!K196+'EnC2_2018-22_FEDER_ONF_Conserv'!K196+'EnC3_2019-21_OFB-DEAL_ONF_Coli'!K196+'EnC4_2018-20_MTE_ONF_MIGBio'!K196+'EnC5_2020_DEAL_Titè_IPA Desira'!K196+'Sol1_2018_DEAL_ONF_Lutte IC DSD'!K196+'Sol2_2019_DEAL_ONF_Lutte IC'!K196+'€8-xxxx(AAAA-AAAA)'!K196+'€9-xxxx(AAAA-AAAA)'!K196+'€10-xxxx(AAAA-AAAA)'!K196+'€11-xxxx(AAAA-AAAA)'!K196+'€12-xxxx(AAAA-AAAA)'!K196+'€13-xxxx(AAAA-AAAA)'!K196+'€14-xxxx(AAAA-AAAA)'!K196+'€15-xxxx(AAAA-AAAA)'!K196+'€16-xxxx(AAAA-AAAA)'!K196+'€17-xxxx(AAAA-AAAA)'!K196+'€18-xxxx(AAAA-AAAA)'!K196+'€19-xxxx(AAAA-AAAA)'!K196+'€20-xxxx(AAAA-AAAA)'!K196</f>
        <v>4000</v>
      </c>
      <c r="S196" s="167">
        <f>'EnC1_2017-22_DEAL_ONF_Animation'!L196+'EnC2_2018-22_FEDER_ONF_Conserv'!L196+'EnC3_2019-21_OFB-DEAL_ONF_Coli'!L196+'EnC4_2018-20_MTE_ONF_MIGBio'!L196+'EnC5_2020_DEAL_Titè_IPA Desira'!L196+'Sol1_2018_DEAL_ONF_Lutte IC DSD'!L196+'Sol2_2019_DEAL_ONF_Lutte IC'!L196+'€8-xxxx(AAAA-AAAA)'!L196+'€9-xxxx(AAAA-AAAA)'!L196+'€10-xxxx(AAAA-AAAA)'!L196+'€11-xxxx(AAAA-AAAA)'!L196+'€12-xxxx(AAAA-AAAA)'!L196+'€13-xxxx(AAAA-AAAA)'!L196+'€14-xxxx(AAAA-AAAA)'!L196+'€15-xxxx(AAAA-AAAA)'!L196+'€16-xxxx(AAAA-AAAA)'!L196+'€17-xxxx(AAAA-AAAA)'!L196+'€18-xxxx(AAAA-AAAA)'!L196+'€19-xxxx(AAAA-AAAA)'!L196+'€20-xxxx(AAAA-AAAA)'!L196</f>
        <v>4000</v>
      </c>
      <c r="T196" s="214">
        <f>'EnC1_2017-22_DEAL_ONF_Animation'!M196+'EnC2_2018-22_FEDER_ONF_Conserv'!M196+'EnC3_2019-21_OFB-DEAL_ONF_Coli'!M196+'EnC4_2018-20_MTE_ONF_MIGBio'!M196+'EnC5_2020_DEAL_Titè_IPA Desira'!M196+'Sol1_2018_DEAL_ONF_Lutte IC DSD'!M196+'Sol2_2019_DEAL_ONF_Lutte IC'!M196+'€8-xxxx(AAAA-AAAA)'!M196+'€9-xxxx(AAAA-AAAA)'!M196+'€10-xxxx(AAAA-AAAA)'!M196+'€11-xxxx(AAAA-AAAA)'!M196+'€12-xxxx(AAAA-AAAA)'!M196+'€13-xxxx(AAAA-AAAA)'!M196+'€14-xxxx(AAAA-AAAA)'!M196+'€15-xxxx(AAAA-AAAA)'!M196+'€16-xxxx(AAAA-AAAA)'!M196+'€17-xxxx(AAAA-AAAA)'!M196+'€18-xxxx(AAAA-AAAA)'!M196+'€19-xxxx(AAAA-AAAA)'!M196+'€20-xxxx(AAAA-AAAA)'!M196</f>
        <v>4000</v>
      </c>
      <c r="U196" s="212">
        <f>'EnC1_2017-22_DEAL_ONF_Animation'!N196+'EnC2_2018-22_FEDER_ONF_Conserv'!N196+'EnC3_2019-21_OFB-DEAL_ONF_Coli'!N196+'EnC4_2018-20_MTE_ONF_MIGBio'!N196+'EnC5_2020_DEAL_Titè_IPA Desira'!N196+'Sol1_2018_DEAL_ONF_Lutte IC DSD'!N196+'Sol2_2019_DEAL_ONF_Lutte IC'!N196+'€8-xxxx(AAAA-AAAA)'!N196+'€9-xxxx(AAAA-AAAA)'!N196+'€10-xxxx(AAAA-AAAA)'!N196+'€11-xxxx(AAAA-AAAA)'!N196+'€12-xxxx(AAAA-AAAA)'!N196+'€13-xxxx(AAAA-AAAA)'!N196+'€14-xxxx(AAAA-AAAA)'!N196+'€15-xxxx(AAAA-AAAA)'!N196+'€16-xxxx(AAAA-AAAA)'!N196+'€17-xxxx(AAAA-AAAA)'!N196+'€18-xxxx(AAAA-AAAA)'!N196+'€19-xxxx(AAAA-AAAA)'!N196+'€20-xxxx(AAAA-AAAA)'!N196</f>
        <v>0</v>
      </c>
      <c r="V196" s="242">
        <f>'EnC1_2017-22_DEAL_ONF_Animation'!O196+'EnC2_2018-22_FEDER_ONF_Conserv'!O196+'EnC3_2019-21_OFB-DEAL_ONF_Coli'!O196+'EnC4_2018-20_MTE_ONF_MIGBio'!O196+'EnC5_2020_DEAL_Titè_IPA Desira'!O196+'Sol1_2018_DEAL_ONF_Lutte IC DSD'!O196+'Sol2_2019_DEAL_ONF_Lutte IC'!O196+'€8-xxxx(AAAA-AAAA)'!O196+'€9-xxxx(AAAA-AAAA)'!O196+'€10-xxxx(AAAA-AAAA)'!O196+'€11-xxxx(AAAA-AAAA)'!O196+'€12-xxxx(AAAA-AAAA)'!O196+'€13-xxxx(AAAA-AAAA)'!O196+'€14-xxxx(AAAA-AAAA)'!O196+'€15-xxxx(AAAA-AAAA)'!O196+'€16-xxxx(AAAA-AAAA)'!O196+'€17-xxxx(AAAA-AAAA)'!O196+'€18-xxxx(AAAA-AAAA)'!O196+'€19-xxxx(AAAA-AAAA)'!O196+'€20-xxxx(AAAA-AAAA)'!O196</f>
        <v>0</v>
      </c>
      <c r="W196" s="221">
        <f>'EnC1_2017-22_DEAL_ONF_Animation'!P196+'EnC2_2018-22_FEDER_ONF_Conserv'!P196+'EnC3_2019-21_OFB-DEAL_ONF_Coli'!P196+'EnC4_2018-20_MTE_ONF_MIGBio'!P196+'EnC5_2020_DEAL_Titè_IPA Desira'!P196+'Sol1_2018_DEAL_ONF_Lutte IC DSD'!P196+'Sol2_2019_DEAL_ONF_Lutte IC'!P196+'€8-xxxx(AAAA-AAAA)'!P196+'€9-xxxx(AAAA-AAAA)'!P196+'€10-xxxx(AAAA-AAAA)'!P196+'€11-xxxx(AAAA-AAAA)'!P196+'€12-xxxx(AAAA-AAAA)'!P196+'€13-xxxx(AAAA-AAAA)'!P196+'€14-xxxx(AAAA-AAAA)'!P196+'€15-xxxx(AAAA-AAAA)'!P196+'€16-xxxx(AAAA-AAAA)'!P196+'€17-xxxx(AAAA-AAAA)'!P196+'€18-xxxx(AAAA-AAAA)'!P196+'€19-xxxx(AAAA-AAAA)'!P196+'€20-xxxx(AAAA-AAAA)'!P196</f>
        <v>0</v>
      </c>
      <c r="X196" s="167">
        <f>'EnC1_2017-22_DEAL_ONF_Animation'!Q196+'EnC2_2018-22_FEDER_ONF_Conserv'!Q196+'EnC3_2019-21_OFB-DEAL_ONF_Coli'!Q196+'EnC4_2018-20_MTE_ONF_MIGBio'!Q196+'EnC5_2020_DEAL_Titè_IPA Desira'!Q196+'Sol1_2018_DEAL_ONF_Lutte IC DSD'!Q196+'Sol2_2019_DEAL_ONF_Lutte IC'!Q196+'€8-xxxx(AAAA-AAAA)'!Q196+'€9-xxxx(AAAA-AAAA)'!Q196+'€10-xxxx(AAAA-AAAA)'!Q196+'€11-xxxx(AAAA-AAAA)'!Q196+'€12-xxxx(AAAA-AAAA)'!Q196+'€13-xxxx(AAAA-AAAA)'!Q196+'€14-xxxx(AAAA-AAAA)'!Q196+'€15-xxxx(AAAA-AAAA)'!Q196+'€16-xxxx(AAAA-AAAA)'!Q196+'€17-xxxx(AAAA-AAAA)'!Q196+'€18-xxxx(AAAA-AAAA)'!Q196+'€19-xxxx(AAAA-AAAA)'!Q196+'€20-xxxx(AAAA-AAAA)'!Q196</f>
        <v>0</v>
      </c>
      <c r="Y196" s="167">
        <f>'EnC1_2017-22_DEAL_ONF_Animation'!R196+'EnC2_2018-22_FEDER_ONF_Conserv'!R196+'EnC3_2019-21_OFB-DEAL_ONF_Coli'!R196+'EnC4_2018-20_MTE_ONF_MIGBio'!R196+'EnC5_2020_DEAL_Titè_IPA Desira'!R196+'Sol1_2018_DEAL_ONF_Lutte IC DSD'!R196+'Sol2_2019_DEAL_ONF_Lutte IC'!R196+'€8-xxxx(AAAA-AAAA)'!R196+'€9-xxxx(AAAA-AAAA)'!R196+'€10-xxxx(AAAA-AAAA)'!R196+'€11-xxxx(AAAA-AAAA)'!R196+'€12-xxxx(AAAA-AAAA)'!R196+'€13-xxxx(AAAA-AAAA)'!R196+'€14-xxxx(AAAA-AAAA)'!R196+'€15-xxxx(AAAA-AAAA)'!R196+'€16-xxxx(AAAA-AAAA)'!R196+'€17-xxxx(AAAA-AAAA)'!R196+'€18-xxxx(AAAA-AAAA)'!R196+'€19-xxxx(AAAA-AAAA)'!R196+'€20-xxxx(AAAA-AAAA)'!R196</f>
        <v>0</v>
      </c>
      <c r="Z196" s="168">
        <f>'EnC1_2017-22_DEAL_ONF_Animation'!S196+'EnC2_2018-22_FEDER_ONF_Conserv'!S196+'EnC3_2019-21_OFB-DEAL_ONF_Coli'!S196+'EnC4_2018-20_MTE_ONF_MIGBio'!S196+'EnC5_2020_DEAL_Titè_IPA Desira'!S196+'Sol1_2018_DEAL_ONF_Lutte IC DSD'!S196+'Sol2_2019_DEAL_ONF_Lutte IC'!S196+'€8-xxxx(AAAA-AAAA)'!S196+'€9-xxxx(AAAA-AAAA)'!S196+'€10-xxxx(AAAA-AAAA)'!S196+'€11-xxxx(AAAA-AAAA)'!S196+'€12-xxxx(AAAA-AAAA)'!S196+'€13-xxxx(AAAA-AAAA)'!S196+'€14-xxxx(AAAA-AAAA)'!S196+'€15-xxxx(AAAA-AAAA)'!S196+'€16-xxxx(AAAA-AAAA)'!S196+'€17-xxxx(AAAA-AAAA)'!S196+'€18-xxxx(AAAA-AAAA)'!S196+'€19-xxxx(AAAA-AAAA)'!S196+'€20-xxxx(AAAA-AAAA)'!S196</f>
        <v>0</v>
      </c>
      <c r="AA196" s="625">
        <f>'EnC1_2017-22_DEAL_ONF_Animation'!T196+'EnC2_2018-22_FEDER_ONF_Conserv'!T196+'EnC3_2019-21_OFB-DEAL_ONF_Coli'!T196+'EnC4_2018-20_MTE_ONF_MIGBio'!T196+'EnC5_2020_DEAL_Titè_IPA Desira'!T196+'Sol1_2018_DEAL_ONF_Lutte IC DSD'!T196+'Sol2_2019_DEAL_ONF_Lutte IC'!T196+'€8-xxxx(AAAA-AAAA)'!T196+'€9-xxxx(AAAA-AAAA)'!T196+'€10-xxxx(AAAA-AAAA)'!T196+'€11-xxxx(AAAA-AAAA)'!T196+'€12-xxxx(AAAA-AAAA)'!T196+'€13-xxxx(AAAA-AAAA)'!T196+'€14-xxxx(AAAA-AAAA)'!T196+'€15-xxxx(AAAA-AAAA)'!T196+'€16-xxxx(AAAA-AAAA)'!T196+'€17-xxxx(AAAA-AAAA)'!T196+'€18-xxxx(AAAA-AAAA)'!T196+'€19-xxxx(AAAA-AAAA)'!T196+'€20-xxxx(AAAA-AAAA)'!T196</f>
        <v>-20000</v>
      </c>
      <c r="AB196" s="705">
        <f>'EnC1_2017-22_DEAL_ONF_Animation'!U196+'EnC2_2018-22_FEDER_ONF_Conserv'!U196+'EnC3_2019-21_OFB-DEAL_ONF_Coli'!U196+'EnC4_2018-20_MTE_ONF_MIGBio'!U196+'EnC5_2020_DEAL_Titè_IPA Desira'!U196+'Sol1_2018_DEAL_ONF_Lutte IC DSD'!U196+'Sol2_2019_DEAL_ONF_Lutte IC'!U196+'€8-xxxx(AAAA-AAAA)'!U196+'€9-xxxx(AAAA-AAAA)'!U196+'€10-xxxx(AAAA-AAAA)'!U196+'€11-xxxx(AAAA-AAAA)'!U196+'€12-xxxx(AAAA-AAAA)'!U196+'€13-xxxx(AAAA-AAAA)'!U196+'€14-xxxx(AAAA-AAAA)'!U196+'€15-xxxx(AAAA-AAAA)'!U196+'€16-xxxx(AAAA-AAAA)'!U196+'€17-xxxx(AAAA-AAAA)'!U196+'€18-xxxx(AAAA-AAAA)'!U196+'€19-xxxx(AAAA-AAAA)'!U196+'€20-xxxx(AAAA-AAAA)'!U196</f>
        <v>-4000</v>
      </c>
      <c r="AC196" s="644">
        <f>'EnC1_2017-22_DEAL_ONF_Animation'!V196+'EnC2_2018-22_FEDER_ONF_Conserv'!V196+'EnC3_2019-21_OFB-DEAL_ONF_Coli'!V196+'EnC4_2018-20_MTE_ONF_MIGBio'!V196+'EnC5_2020_DEAL_Titè_IPA Desira'!V196+'Sol1_2018_DEAL_ONF_Lutte IC DSD'!V196+'Sol2_2019_DEAL_ONF_Lutte IC'!V196+'€8-xxxx(AAAA-AAAA)'!V196+'€9-xxxx(AAAA-AAAA)'!V196+'€10-xxxx(AAAA-AAAA)'!V196+'€11-xxxx(AAAA-AAAA)'!V196+'€12-xxxx(AAAA-AAAA)'!V196+'€13-xxxx(AAAA-AAAA)'!V196+'€14-xxxx(AAAA-AAAA)'!V196+'€15-xxxx(AAAA-AAAA)'!V196+'€16-xxxx(AAAA-AAAA)'!V196+'€17-xxxx(AAAA-AAAA)'!V196+'€18-xxxx(AAAA-AAAA)'!V196+'€19-xxxx(AAAA-AAAA)'!V196+'€20-xxxx(AAAA-AAAA)'!V196</f>
        <v>-4000</v>
      </c>
      <c r="AD196" s="627">
        <f>'EnC1_2017-22_DEAL_ONF_Animation'!W196+'EnC2_2018-22_FEDER_ONF_Conserv'!W196+'EnC3_2019-21_OFB-DEAL_ONF_Coli'!W196+'EnC4_2018-20_MTE_ONF_MIGBio'!W196+'EnC5_2020_DEAL_Titè_IPA Desira'!W196+'Sol1_2018_DEAL_ONF_Lutte IC DSD'!W196+'Sol2_2019_DEAL_ONF_Lutte IC'!W196+'€8-xxxx(AAAA-AAAA)'!W196+'€9-xxxx(AAAA-AAAA)'!W196+'€10-xxxx(AAAA-AAAA)'!W196+'€11-xxxx(AAAA-AAAA)'!W196+'€12-xxxx(AAAA-AAAA)'!W196+'€13-xxxx(AAAA-AAAA)'!W196+'€14-xxxx(AAAA-AAAA)'!W196+'€15-xxxx(AAAA-AAAA)'!W196+'€16-xxxx(AAAA-AAAA)'!W196+'€17-xxxx(AAAA-AAAA)'!W196+'€18-xxxx(AAAA-AAAA)'!W196+'€19-xxxx(AAAA-AAAA)'!W196+'€20-xxxx(AAAA-AAAA)'!W196</f>
        <v>-4000</v>
      </c>
      <c r="AE196" s="627">
        <f>'EnC1_2017-22_DEAL_ONF_Animation'!X196+'EnC2_2018-22_FEDER_ONF_Conserv'!X196+'EnC3_2019-21_OFB-DEAL_ONF_Coli'!X196+'EnC4_2018-20_MTE_ONF_MIGBio'!X196+'EnC5_2020_DEAL_Titè_IPA Desira'!X196+'Sol1_2018_DEAL_ONF_Lutte IC DSD'!X196+'Sol2_2019_DEAL_ONF_Lutte IC'!X196+'€8-xxxx(AAAA-AAAA)'!X196+'€9-xxxx(AAAA-AAAA)'!X196+'€10-xxxx(AAAA-AAAA)'!X196+'€11-xxxx(AAAA-AAAA)'!X196+'€12-xxxx(AAAA-AAAA)'!X196+'€13-xxxx(AAAA-AAAA)'!X196+'€14-xxxx(AAAA-AAAA)'!X196+'€15-xxxx(AAAA-AAAA)'!X196+'€16-xxxx(AAAA-AAAA)'!X196+'€17-xxxx(AAAA-AAAA)'!X196+'€18-xxxx(AAAA-AAAA)'!X196+'€19-xxxx(AAAA-AAAA)'!X196+'€20-xxxx(AAAA-AAAA)'!X196</f>
        <v>-4000</v>
      </c>
      <c r="AF196" s="628">
        <f>'EnC1_2017-22_DEAL_ONF_Animation'!Y196+'EnC2_2018-22_FEDER_ONF_Conserv'!Y196+'EnC3_2019-21_OFB-DEAL_ONF_Coli'!Y196+'EnC4_2018-20_MTE_ONF_MIGBio'!Y196+'EnC5_2020_DEAL_Titè_IPA Desira'!Y196+'Sol1_2018_DEAL_ONF_Lutte IC DSD'!Y196+'Sol2_2019_DEAL_ONF_Lutte IC'!Y196+'€8-xxxx(AAAA-AAAA)'!Y196+'€9-xxxx(AAAA-AAAA)'!Y196+'€10-xxxx(AAAA-AAAA)'!Y196+'€11-xxxx(AAAA-AAAA)'!Y196+'€12-xxxx(AAAA-AAAA)'!Y196+'€13-xxxx(AAAA-AAAA)'!Y196+'€14-xxxx(AAAA-AAAA)'!Y196+'€15-xxxx(AAAA-AAAA)'!Y196+'€16-xxxx(AAAA-AAAA)'!Y196+'€17-xxxx(AAAA-AAAA)'!Y196+'€18-xxxx(AAAA-AAAA)'!Y196+'€19-xxxx(AAAA-AAAA)'!Y196+'€20-xxxx(AAAA-AAAA)'!Y196</f>
        <v>-4000</v>
      </c>
      <c r="AG196" s="629">
        <f t="shared" si="129"/>
        <v>20000</v>
      </c>
      <c r="AH196" s="705">
        <f t="shared" si="134"/>
        <v>4000</v>
      </c>
      <c r="AI196" s="646">
        <f t="shared" si="135"/>
        <v>4000</v>
      </c>
      <c r="AJ196" s="619">
        <f t="shared" si="136"/>
        <v>4000</v>
      </c>
      <c r="AK196" s="619">
        <f t="shared" si="137"/>
        <v>4000</v>
      </c>
      <c r="AL196" s="682">
        <f t="shared" si="138"/>
        <v>4000</v>
      </c>
      <c r="AM196" s="632">
        <f t="shared" si="130"/>
        <v>0</v>
      </c>
      <c r="AN196" s="692">
        <f t="shared" si="139"/>
        <v>0</v>
      </c>
      <c r="AO196" s="646">
        <f t="shared" si="140"/>
        <v>0</v>
      </c>
      <c r="AP196" s="619">
        <f t="shared" si="141"/>
        <v>0</v>
      </c>
      <c r="AQ196" s="619">
        <f t="shared" si="142"/>
        <v>0</v>
      </c>
      <c r="AR196" s="624">
        <f t="shared" si="143"/>
        <v>0</v>
      </c>
      <c r="AS196" s="45"/>
      <c r="AT196" s="28"/>
      <c r="AU196" s="28"/>
    </row>
    <row r="197" spans="1:47" s="38" customFormat="1" ht="14" customHeight="1">
      <c r="A197" s="26"/>
      <c r="B197" s="1116"/>
      <c r="C197" s="1230"/>
      <c r="D197" s="1127" t="s">
        <v>64</v>
      </c>
      <c r="E197" s="1128" t="s">
        <v>100</v>
      </c>
      <c r="F197" s="1153">
        <v>2</v>
      </c>
      <c r="G197" s="496" t="s">
        <v>106</v>
      </c>
      <c r="H197" s="157">
        <f>12000/2</f>
        <v>6000</v>
      </c>
      <c r="I197" s="63"/>
      <c r="J197" s="169">
        <f>12000/2/2</f>
        <v>3000</v>
      </c>
      <c r="K197" s="59"/>
      <c r="L197" s="169">
        <f>12000/2/2</f>
        <v>3000</v>
      </c>
      <c r="M197" s="516"/>
      <c r="N197" s="496" t="s">
        <v>106</v>
      </c>
      <c r="O197" s="206">
        <f>'EnC1_2017-22_DEAL_ONF_Animation'!H197+'EnC2_2018-22_FEDER_ONF_Conserv'!H197+'EnC3_2019-21_OFB-DEAL_ONF_Coli'!H197+'EnC4_2018-20_MTE_ONF_MIGBio'!H197+'EnC5_2020_DEAL_Titè_IPA Desira'!H197+'Sol1_2018_DEAL_ONF_Lutte IC DSD'!H197+'Sol2_2019_DEAL_ONF_Lutte IC'!H197+'€8-xxxx(AAAA-AAAA)'!H197+'€9-xxxx(AAAA-AAAA)'!H197+'€10-xxxx(AAAA-AAAA)'!H197+'€11-xxxx(AAAA-AAAA)'!H197+'€12-xxxx(AAAA-AAAA)'!H197+'€13-xxxx(AAAA-AAAA)'!H197+'€14-xxxx(AAAA-AAAA)'!H197+'€15-xxxx(AAAA-AAAA)'!H197+'€16-xxxx(AAAA-AAAA)'!H197+'€17-xxxx(AAAA-AAAA)'!H197+'€18-xxxx(AAAA-AAAA)'!H197+'€19-xxxx(AAAA-AAAA)'!H197+'€20-xxxx(AAAA-AAAA)'!H197</f>
        <v>10000</v>
      </c>
      <c r="P197" s="233">
        <f>'EnC1_2017-22_DEAL_ONF_Animation'!I197+'EnC2_2018-22_FEDER_ONF_Conserv'!I197+'EnC3_2019-21_OFB-DEAL_ONF_Coli'!I197+'EnC4_2018-20_MTE_ONF_MIGBio'!I197+'EnC5_2020_DEAL_Titè_IPA Desira'!I197+'Sol1_2018_DEAL_ONF_Lutte IC DSD'!I197+'Sol2_2019_DEAL_ONF_Lutte IC'!I197+'€8-xxxx(AAAA-AAAA)'!I197+'€9-xxxx(AAAA-AAAA)'!I197+'€10-xxxx(AAAA-AAAA)'!I197+'€11-xxxx(AAAA-AAAA)'!I197+'€12-xxxx(AAAA-AAAA)'!I197+'€13-xxxx(AAAA-AAAA)'!I197+'€14-xxxx(AAAA-AAAA)'!I197+'€15-xxxx(AAAA-AAAA)'!I197+'€16-xxxx(AAAA-AAAA)'!I197+'€17-xxxx(AAAA-AAAA)'!I197+'€18-xxxx(AAAA-AAAA)'!I197+'€19-xxxx(AAAA-AAAA)'!I197+'€20-xxxx(AAAA-AAAA)'!I197</f>
        <v>2000</v>
      </c>
      <c r="Q197" s="215">
        <f>'EnC1_2017-22_DEAL_ONF_Animation'!J197+'EnC2_2018-22_FEDER_ONF_Conserv'!J197+'EnC3_2019-21_OFB-DEAL_ONF_Coli'!J197+'EnC4_2018-20_MTE_ONF_MIGBio'!J197+'EnC5_2020_DEAL_Titè_IPA Desira'!J197+'Sol1_2018_DEAL_ONF_Lutte IC DSD'!J197+'Sol2_2019_DEAL_ONF_Lutte IC'!J197+'€8-xxxx(AAAA-AAAA)'!J197+'€9-xxxx(AAAA-AAAA)'!J197+'€10-xxxx(AAAA-AAAA)'!J197+'€11-xxxx(AAAA-AAAA)'!J197+'€12-xxxx(AAAA-AAAA)'!J197+'€13-xxxx(AAAA-AAAA)'!J197+'€14-xxxx(AAAA-AAAA)'!J197+'€15-xxxx(AAAA-AAAA)'!J197+'€16-xxxx(AAAA-AAAA)'!J197+'€17-xxxx(AAAA-AAAA)'!J197+'€18-xxxx(AAAA-AAAA)'!J197+'€19-xxxx(AAAA-AAAA)'!J197+'€20-xxxx(AAAA-AAAA)'!J197</f>
        <v>2000</v>
      </c>
      <c r="R197" s="159">
        <f>'EnC1_2017-22_DEAL_ONF_Animation'!K197+'EnC2_2018-22_FEDER_ONF_Conserv'!K197+'EnC3_2019-21_OFB-DEAL_ONF_Coli'!K197+'EnC4_2018-20_MTE_ONF_MIGBio'!K197+'EnC5_2020_DEAL_Titè_IPA Desira'!K197+'Sol1_2018_DEAL_ONF_Lutte IC DSD'!K197+'Sol2_2019_DEAL_ONF_Lutte IC'!K197+'€8-xxxx(AAAA-AAAA)'!K197+'€9-xxxx(AAAA-AAAA)'!K197+'€10-xxxx(AAAA-AAAA)'!K197+'€11-xxxx(AAAA-AAAA)'!K197+'€12-xxxx(AAAA-AAAA)'!K197+'€13-xxxx(AAAA-AAAA)'!K197+'€14-xxxx(AAAA-AAAA)'!K197+'€15-xxxx(AAAA-AAAA)'!K197+'€16-xxxx(AAAA-AAAA)'!K197+'€17-xxxx(AAAA-AAAA)'!K197+'€18-xxxx(AAAA-AAAA)'!K197+'€19-xxxx(AAAA-AAAA)'!K197+'€20-xxxx(AAAA-AAAA)'!K197</f>
        <v>2000</v>
      </c>
      <c r="S197" s="215">
        <f>'EnC1_2017-22_DEAL_ONF_Animation'!L197+'EnC2_2018-22_FEDER_ONF_Conserv'!L197+'EnC3_2019-21_OFB-DEAL_ONF_Coli'!L197+'EnC4_2018-20_MTE_ONF_MIGBio'!L197+'EnC5_2020_DEAL_Titè_IPA Desira'!L197+'Sol1_2018_DEAL_ONF_Lutte IC DSD'!L197+'Sol2_2019_DEAL_ONF_Lutte IC'!L197+'€8-xxxx(AAAA-AAAA)'!L197+'€9-xxxx(AAAA-AAAA)'!L197+'€10-xxxx(AAAA-AAAA)'!L197+'€11-xxxx(AAAA-AAAA)'!L197+'€12-xxxx(AAAA-AAAA)'!L197+'€13-xxxx(AAAA-AAAA)'!L197+'€14-xxxx(AAAA-AAAA)'!L197+'€15-xxxx(AAAA-AAAA)'!L197+'€16-xxxx(AAAA-AAAA)'!L197+'€17-xxxx(AAAA-AAAA)'!L197+'€18-xxxx(AAAA-AAAA)'!L197+'€19-xxxx(AAAA-AAAA)'!L197+'€20-xxxx(AAAA-AAAA)'!L197</f>
        <v>2000</v>
      </c>
      <c r="T197" s="208">
        <f>'EnC1_2017-22_DEAL_ONF_Animation'!M197+'EnC2_2018-22_FEDER_ONF_Conserv'!M197+'EnC3_2019-21_OFB-DEAL_ONF_Coli'!M197+'EnC4_2018-20_MTE_ONF_MIGBio'!M197+'EnC5_2020_DEAL_Titè_IPA Desira'!M197+'Sol1_2018_DEAL_ONF_Lutte IC DSD'!M197+'Sol2_2019_DEAL_ONF_Lutte IC'!M197+'€8-xxxx(AAAA-AAAA)'!M197+'€9-xxxx(AAAA-AAAA)'!M197+'€10-xxxx(AAAA-AAAA)'!M197+'€11-xxxx(AAAA-AAAA)'!M197+'€12-xxxx(AAAA-AAAA)'!M197+'€13-xxxx(AAAA-AAAA)'!M197+'€14-xxxx(AAAA-AAAA)'!M197+'€15-xxxx(AAAA-AAAA)'!M197+'€16-xxxx(AAAA-AAAA)'!M197+'€17-xxxx(AAAA-AAAA)'!M197+'€18-xxxx(AAAA-AAAA)'!M197+'€19-xxxx(AAAA-AAAA)'!M197+'€20-xxxx(AAAA-AAAA)'!M197</f>
        <v>2000</v>
      </c>
      <c r="U197" s="206">
        <f>'EnC1_2017-22_DEAL_ONF_Animation'!N197+'EnC2_2018-22_FEDER_ONF_Conserv'!N197+'EnC3_2019-21_OFB-DEAL_ONF_Coli'!N197+'EnC4_2018-20_MTE_ONF_MIGBio'!N197+'EnC5_2020_DEAL_Titè_IPA Desira'!N197+'Sol1_2018_DEAL_ONF_Lutte IC DSD'!N197+'Sol2_2019_DEAL_ONF_Lutte IC'!N197+'€8-xxxx(AAAA-AAAA)'!N197+'€9-xxxx(AAAA-AAAA)'!N197+'€10-xxxx(AAAA-AAAA)'!N197+'€11-xxxx(AAAA-AAAA)'!N197+'€12-xxxx(AAAA-AAAA)'!N197+'€13-xxxx(AAAA-AAAA)'!N197+'€14-xxxx(AAAA-AAAA)'!N197+'€15-xxxx(AAAA-AAAA)'!N197+'€16-xxxx(AAAA-AAAA)'!N197+'€17-xxxx(AAAA-AAAA)'!N197+'€18-xxxx(AAAA-AAAA)'!N197+'€19-xxxx(AAAA-AAAA)'!N197+'€20-xxxx(AAAA-AAAA)'!N197</f>
        <v>0</v>
      </c>
      <c r="V197" s="233">
        <f>'EnC1_2017-22_DEAL_ONF_Animation'!O197+'EnC2_2018-22_FEDER_ONF_Conserv'!O197+'EnC3_2019-21_OFB-DEAL_ONF_Coli'!O197+'EnC4_2018-20_MTE_ONF_MIGBio'!O197+'EnC5_2020_DEAL_Titè_IPA Desira'!O197+'Sol1_2018_DEAL_ONF_Lutte IC DSD'!O197+'Sol2_2019_DEAL_ONF_Lutte IC'!O197+'€8-xxxx(AAAA-AAAA)'!O197+'€9-xxxx(AAAA-AAAA)'!O197+'€10-xxxx(AAAA-AAAA)'!O197+'€11-xxxx(AAAA-AAAA)'!O197+'€12-xxxx(AAAA-AAAA)'!O197+'€13-xxxx(AAAA-AAAA)'!O197+'€14-xxxx(AAAA-AAAA)'!O197+'€15-xxxx(AAAA-AAAA)'!O197+'€16-xxxx(AAAA-AAAA)'!O197+'€17-xxxx(AAAA-AAAA)'!O197+'€18-xxxx(AAAA-AAAA)'!O197+'€19-xxxx(AAAA-AAAA)'!O197+'€20-xxxx(AAAA-AAAA)'!O197</f>
        <v>0</v>
      </c>
      <c r="W197" s="215">
        <f>'EnC1_2017-22_DEAL_ONF_Animation'!P197+'EnC2_2018-22_FEDER_ONF_Conserv'!P197+'EnC3_2019-21_OFB-DEAL_ONF_Coli'!P197+'EnC4_2018-20_MTE_ONF_MIGBio'!P197+'EnC5_2020_DEAL_Titè_IPA Desira'!P197+'Sol1_2018_DEAL_ONF_Lutte IC DSD'!P197+'Sol2_2019_DEAL_ONF_Lutte IC'!P197+'€8-xxxx(AAAA-AAAA)'!P197+'€9-xxxx(AAAA-AAAA)'!P197+'€10-xxxx(AAAA-AAAA)'!P197+'€11-xxxx(AAAA-AAAA)'!P197+'€12-xxxx(AAAA-AAAA)'!P197+'€13-xxxx(AAAA-AAAA)'!P197+'€14-xxxx(AAAA-AAAA)'!P197+'€15-xxxx(AAAA-AAAA)'!P197+'€16-xxxx(AAAA-AAAA)'!P197+'€17-xxxx(AAAA-AAAA)'!P197+'€18-xxxx(AAAA-AAAA)'!P197+'€19-xxxx(AAAA-AAAA)'!P197+'€20-xxxx(AAAA-AAAA)'!P197</f>
        <v>0</v>
      </c>
      <c r="X197" s="159">
        <f>'EnC1_2017-22_DEAL_ONF_Animation'!Q197+'EnC2_2018-22_FEDER_ONF_Conserv'!Q197+'EnC3_2019-21_OFB-DEAL_ONF_Coli'!Q197+'EnC4_2018-20_MTE_ONF_MIGBio'!Q197+'EnC5_2020_DEAL_Titè_IPA Desira'!Q197+'Sol1_2018_DEAL_ONF_Lutte IC DSD'!Q197+'Sol2_2019_DEAL_ONF_Lutte IC'!Q197+'€8-xxxx(AAAA-AAAA)'!Q197+'€9-xxxx(AAAA-AAAA)'!Q197+'€10-xxxx(AAAA-AAAA)'!Q197+'€11-xxxx(AAAA-AAAA)'!Q197+'€12-xxxx(AAAA-AAAA)'!Q197+'€13-xxxx(AAAA-AAAA)'!Q197+'€14-xxxx(AAAA-AAAA)'!Q197+'€15-xxxx(AAAA-AAAA)'!Q197+'€16-xxxx(AAAA-AAAA)'!Q197+'€17-xxxx(AAAA-AAAA)'!Q197+'€18-xxxx(AAAA-AAAA)'!Q197+'€19-xxxx(AAAA-AAAA)'!Q197+'€20-xxxx(AAAA-AAAA)'!Q197</f>
        <v>0</v>
      </c>
      <c r="Y197" s="215">
        <f>'EnC1_2017-22_DEAL_ONF_Animation'!R197+'EnC2_2018-22_FEDER_ONF_Conserv'!R197+'EnC3_2019-21_OFB-DEAL_ONF_Coli'!R197+'EnC4_2018-20_MTE_ONF_MIGBio'!R197+'EnC5_2020_DEAL_Titè_IPA Desira'!R197+'Sol1_2018_DEAL_ONF_Lutte IC DSD'!R197+'Sol2_2019_DEAL_ONF_Lutte IC'!R197+'€8-xxxx(AAAA-AAAA)'!R197+'€9-xxxx(AAAA-AAAA)'!R197+'€10-xxxx(AAAA-AAAA)'!R197+'€11-xxxx(AAAA-AAAA)'!R197+'€12-xxxx(AAAA-AAAA)'!R197+'€13-xxxx(AAAA-AAAA)'!R197+'€14-xxxx(AAAA-AAAA)'!R197+'€15-xxxx(AAAA-AAAA)'!R197+'€16-xxxx(AAAA-AAAA)'!R197+'€17-xxxx(AAAA-AAAA)'!R197+'€18-xxxx(AAAA-AAAA)'!R197+'€19-xxxx(AAAA-AAAA)'!R197+'€20-xxxx(AAAA-AAAA)'!R197</f>
        <v>0</v>
      </c>
      <c r="Z197" s="160">
        <f>'EnC1_2017-22_DEAL_ONF_Animation'!S197+'EnC2_2018-22_FEDER_ONF_Conserv'!S197+'EnC3_2019-21_OFB-DEAL_ONF_Coli'!S197+'EnC4_2018-20_MTE_ONF_MIGBio'!S197+'EnC5_2020_DEAL_Titè_IPA Desira'!S197+'Sol1_2018_DEAL_ONF_Lutte IC DSD'!S197+'Sol2_2019_DEAL_ONF_Lutte IC'!S197+'€8-xxxx(AAAA-AAAA)'!S197+'€9-xxxx(AAAA-AAAA)'!S197+'€10-xxxx(AAAA-AAAA)'!S197+'€11-xxxx(AAAA-AAAA)'!S197+'€12-xxxx(AAAA-AAAA)'!S197+'€13-xxxx(AAAA-AAAA)'!S197+'€14-xxxx(AAAA-AAAA)'!S197+'€15-xxxx(AAAA-AAAA)'!S197+'€16-xxxx(AAAA-AAAA)'!S197+'€17-xxxx(AAAA-AAAA)'!S197+'€18-xxxx(AAAA-AAAA)'!S197+'€19-xxxx(AAAA-AAAA)'!S197+'€20-xxxx(AAAA-AAAA)'!S197</f>
        <v>0</v>
      </c>
      <c r="AA197" s="609">
        <f>'EnC1_2017-22_DEAL_ONF_Animation'!T197+'EnC2_2018-22_FEDER_ONF_Conserv'!T197+'EnC3_2019-21_OFB-DEAL_ONF_Coli'!T197+'EnC4_2018-20_MTE_ONF_MIGBio'!T197+'EnC5_2020_DEAL_Titè_IPA Desira'!T197+'Sol1_2018_DEAL_ONF_Lutte IC DSD'!T197+'Sol2_2019_DEAL_ONF_Lutte IC'!T197+'€8-xxxx(AAAA-AAAA)'!T197+'€9-xxxx(AAAA-AAAA)'!T197+'€10-xxxx(AAAA-AAAA)'!T197+'€11-xxxx(AAAA-AAAA)'!T197+'€12-xxxx(AAAA-AAAA)'!T197+'€13-xxxx(AAAA-AAAA)'!T197+'€14-xxxx(AAAA-AAAA)'!T197+'€15-xxxx(AAAA-AAAA)'!T197+'€16-xxxx(AAAA-AAAA)'!T197+'€17-xxxx(AAAA-AAAA)'!T197+'€18-xxxx(AAAA-AAAA)'!T197+'€19-xxxx(AAAA-AAAA)'!T197+'€20-xxxx(AAAA-AAAA)'!T197</f>
        <v>-10000</v>
      </c>
      <c r="AB197" s="689">
        <f>'EnC1_2017-22_DEAL_ONF_Animation'!U197+'EnC2_2018-22_FEDER_ONF_Conserv'!U197+'EnC3_2019-21_OFB-DEAL_ONF_Coli'!U197+'EnC4_2018-20_MTE_ONF_MIGBio'!U197+'EnC5_2020_DEAL_Titè_IPA Desira'!U197+'Sol1_2018_DEAL_ONF_Lutte IC DSD'!U197+'Sol2_2019_DEAL_ONF_Lutte IC'!U197+'€8-xxxx(AAAA-AAAA)'!U197+'€9-xxxx(AAAA-AAAA)'!U197+'€10-xxxx(AAAA-AAAA)'!U197+'€11-xxxx(AAAA-AAAA)'!U197+'€12-xxxx(AAAA-AAAA)'!U197+'€13-xxxx(AAAA-AAAA)'!U197+'€14-xxxx(AAAA-AAAA)'!U197+'€15-xxxx(AAAA-AAAA)'!U197+'€16-xxxx(AAAA-AAAA)'!U197+'€17-xxxx(AAAA-AAAA)'!U197+'€18-xxxx(AAAA-AAAA)'!U197+'€19-xxxx(AAAA-AAAA)'!U197+'€20-xxxx(AAAA-AAAA)'!U197</f>
        <v>-2000</v>
      </c>
      <c r="AC197" s="634">
        <f>'EnC1_2017-22_DEAL_ONF_Animation'!V197+'EnC2_2018-22_FEDER_ONF_Conserv'!V197+'EnC3_2019-21_OFB-DEAL_ONF_Coli'!V197+'EnC4_2018-20_MTE_ONF_MIGBio'!V197+'EnC5_2020_DEAL_Titè_IPA Desira'!V197+'Sol1_2018_DEAL_ONF_Lutte IC DSD'!V197+'Sol2_2019_DEAL_ONF_Lutte IC'!V197+'€8-xxxx(AAAA-AAAA)'!V197+'€9-xxxx(AAAA-AAAA)'!V197+'€10-xxxx(AAAA-AAAA)'!V197+'€11-xxxx(AAAA-AAAA)'!V197+'€12-xxxx(AAAA-AAAA)'!V197+'€13-xxxx(AAAA-AAAA)'!V197+'€14-xxxx(AAAA-AAAA)'!V197+'€15-xxxx(AAAA-AAAA)'!V197+'€16-xxxx(AAAA-AAAA)'!V197+'€17-xxxx(AAAA-AAAA)'!V197+'€18-xxxx(AAAA-AAAA)'!V197+'€19-xxxx(AAAA-AAAA)'!V197+'€20-xxxx(AAAA-AAAA)'!V197</f>
        <v>-2000</v>
      </c>
      <c r="AD197" s="611">
        <f>'EnC1_2017-22_DEAL_ONF_Animation'!W197+'EnC2_2018-22_FEDER_ONF_Conserv'!W197+'EnC3_2019-21_OFB-DEAL_ONF_Coli'!W197+'EnC4_2018-20_MTE_ONF_MIGBio'!W197+'EnC5_2020_DEAL_Titè_IPA Desira'!W197+'Sol1_2018_DEAL_ONF_Lutte IC DSD'!W197+'Sol2_2019_DEAL_ONF_Lutte IC'!W197+'€8-xxxx(AAAA-AAAA)'!W197+'€9-xxxx(AAAA-AAAA)'!W197+'€10-xxxx(AAAA-AAAA)'!W197+'€11-xxxx(AAAA-AAAA)'!W197+'€12-xxxx(AAAA-AAAA)'!W197+'€13-xxxx(AAAA-AAAA)'!W197+'€14-xxxx(AAAA-AAAA)'!W197+'€15-xxxx(AAAA-AAAA)'!W197+'€16-xxxx(AAAA-AAAA)'!W197+'€17-xxxx(AAAA-AAAA)'!W197+'€18-xxxx(AAAA-AAAA)'!W197+'€19-xxxx(AAAA-AAAA)'!W197+'€20-xxxx(AAAA-AAAA)'!W197</f>
        <v>-2000</v>
      </c>
      <c r="AE197" s="634">
        <f>'EnC1_2017-22_DEAL_ONF_Animation'!X197+'EnC2_2018-22_FEDER_ONF_Conserv'!X197+'EnC3_2019-21_OFB-DEAL_ONF_Coli'!X197+'EnC4_2018-20_MTE_ONF_MIGBio'!X197+'EnC5_2020_DEAL_Titè_IPA Desira'!X197+'Sol1_2018_DEAL_ONF_Lutte IC DSD'!X197+'Sol2_2019_DEAL_ONF_Lutte IC'!X197+'€8-xxxx(AAAA-AAAA)'!X197+'€9-xxxx(AAAA-AAAA)'!X197+'€10-xxxx(AAAA-AAAA)'!X197+'€11-xxxx(AAAA-AAAA)'!X197+'€12-xxxx(AAAA-AAAA)'!X197+'€13-xxxx(AAAA-AAAA)'!X197+'€14-xxxx(AAAA-AAAA)'!X197+'€15-xxxx(AAAA-AAAA)'!X197+'€16-xxxx(AAAA-AAAA)'!X197+'€17-xxxx(AAAA-AAAA)'!X197+'€18-xxxx(AAAA-AAAA)'!X197+'€19-xxxx(AAAA-AAAA)'!X197+'€20-xxxx(AAAA-AAAA)'!X197</f>
        <v>-2000</v>
      </c>
      <c r="AF197" s="612">
        <f>'EnC1_2017-22_DEAL_ONF_Animation'!Y197+'EnC2_2018-22_FEDER_ONF_Conserv'!Y197+'EnC3_2019-21_OFB-DEAL_ONF_Coli'!Y197+'EnC4_2018-20_MTE_ONF_MIGBio'!Y197+'EnC5_2020_DEAL_Titè_IPA Desira'!Y197+'Sol1_2018_DEAL_ONF_Lutte IC DSD'!Y197+'Sol2_2019_DEAL_ONF_Lutte IC'!Y197+'€8-xxxx(AAAA-AAAA)'!Y197+'€9-xxxx(AAAA-AAAA)'!Y197+'€10-xxxx(AAAA-AAAA)'!Y197+'€11-xxxx(AAAA-AAAA)'!Y197+'€12-xxxx(AAAA-AAAA)'!Y197+'€13-xxxx(AAAA-AAAA)'!Y197+'€14-xxxx(AAAA-AAAA)'!Y197+'€15-xxxx(AAAA-AAAA)'!Y197+'€16-xxxx(AAAA-AAAA)'!Y197+'€17-xxxx(AAAA-AAAA)'!Y197+'€18-xxxx(AAAA-AAAA)'!Y197+'€19-xxxx(AAAA-AAAA)'!Y197+'€20-xxxx(AAAA-AAAA)'!Y197</f>
        <v>-2000</v>
      </c>
      <c r="AG197" s="613">
        <f t="shared" si="129"/>
        <v>4000</v>
      </c>
      <c r="AH197" s="689">
        <f t="shared" si="134"/>
        <v>2000</v>
      </c>
      <c r="AI197" s="636">
        <f t="shared" si="135"/>
        <v>-1000</v>
      </c>
      <c r="AJ197" s="611">
        <f t="shared" si="136"/>
        <v>2000</v>
      </c>
      <c r="AK197" s="636">
        <f t="shared" si="137"/>
        <v>-1000</v>
      </c>
      <c r="AL197" s="688">
        <f t="shared" si="138"/>
        <v>2000</v>
      </c>
      <c r="AM197" s="615">
        <f t="shared" si="130"/>
        <v>-6000</v>
      </c>
      <c r="AN197" s="690">
        <f t="shared" si="139"/>
        <v>0</v>
      </c>
      <c r="AO197" s="636">
        <f t="shared" si="140"/>
        <v>-3000</v>
      </c>
      <c r="AP197" s="611">
        <f t="shared" si="141"/>
        <v>0</v>
      </c>
      <c r="AQ197" s="636">
        <f t="shared" si="142"/>
        <v>-3000</v>
      </c>
      <c r="AR197" s="651">
        <f t="shared" si="143"/>
        <v>0</v>
      </c>
      <c r="AS197" s="47"/>
      <c r="AT197" s="28"/>
      <c r="AU197" s="28"/>
    </row>
    <row r="198" spans="1:47" s="38" customFormat="1" ht="14">
      <c r="A198" s="26"/>
      <c r="B198" s="1116"/>
      <c r="C198" s="1230"/>
      <c r="D198" s="1119"/>
      <c r="E198" s="1122"/>
      <c r="F198" s="1153"/>
      <c r="G198" s="497" t="s">
        <v>108</v>
      </c>
      <c r="H198" s="161"/>
      <c r="I198" s="62"/>
      <c r="J198" s="170"/>
      <c r="K198" s="60"/>
      <c r="L198" s="170"/>
      <c r="M198" s="515"/>
      <c r="N198" s="497" t="s">
        <v>108</v>
      </c>
      <c r="O198" s="209">
        <f>'EnC1_2017-22_DEAL_ONF_Animation'!H198+'EnC2_2018-22_FEDER_ONF_Conserv'!H198+'EnC3_2019-21_OFB-DEAL_ONF_Coli'!H198+'EnC4_2018-20_MTE_ONF_MIGBio'!H198+'EnC5_2020_DEAL_Titè_IPA Desira'!H198+'Sol1_2018_DEAL_ONF_Lutte IC DSD'!H198+'Sol2_2019_DEAL_ONF_Lutte IC'!H198+'€8-xxxx(AAAA-AAAA)'!H198+'€9-xxxx(AAAA-AAAA)'!H198+'€10-xxxx(AAAA-AAAA)'!H198+'€11-xxxx(AAAA-AAAA)'!H198+'€12-xxxx(AAAA-AAAA)'!H198+'€13-xxxx(AAAA-AAAA)'!H198+'€14-xxxx(AAAA-AAAA)'!H198+'€15-xxxx(AAAA-AAAA)'!H198+'€16-xxxx(AAAA-AAAA)'!H198+'€17-xxxx(AAAA-AAAA)'!H198+'€18-xxxx(AAAA-AAAA)'!H198+'€19-xxxx(AAAA-AAAA)'!H198+'€20-xxxx(AAAA-AAAA)'!H198</f>
        <v>0</v>
      </c>
      <c r="P198" s="234">
        <f>'EnC1_2017-22_DEAL_ONF_Animation'!I198+'EnC2_2018-22_FEDER_ONF_Conserv'!I198+'EnC3_2019-21_OFB-DEAL_ONF_Coli'!I198+'EnC4_2018-20_MTE_ONF_MIGBio'!I198+'EnC5_2020_DEAL_Titè_IPA Desira'!I198+'Sol1_2018_DEAL_ONF_Lutte IC DSD'!I198+'Sol2_2019_DEAL_ONF_Lutte IC'!I198+'€8-xxxx(AAAA-AAAA)'!I198+'€9-xxxx(AAAA-AAAA)'!I198+'€10-xxxx(AAAA-AAAA)'!I198+'€11-xxxx(AAAA-AAAA)'!I198+'€12-xxxx(AAAA-AAAA)'!I198+'€13-xxxx(AAAA-AAAA)'!I198+'€14-xxxx(AAAA-AAAA)'!I198+'€15-xxxx(AAAA-AAAA)'!I198+'€16-xxxx(AAAA-AAAA)'!I198+'€17-xxxx(AAAA-AAAA)'!I198+'€18-xxxx(AAAA-AAAA)'!I198+'€19-xxxx(AAAA-AAAA)'!I198+'€20-xxxx(AAAA-AAAA)'!I198</f>
        <v>0</v>
      </c>
      <c r="Q198" s="218">
        <f>'EnC1_2017-22_DEAL_ONF_Animation'!J198+'EnC2_2018-22_FEDER_ONF_Conserv'!J198+'EnC3_2019-21_OFB-DEAL_ONF_Coli'!J198+'EnC4_2018-20_MTE_ONF_MIGBio'!J198+'EnC5_2020_DEAL_Titè_IPA Desira'!J198+'Sol1_2018_DEAL_ONF_Lutte IC DSD'!J198+'Sol2_2019_DEAL_ONF_Lutte IC'!J198+'€8-xxxx(AAAA-AAAA)'!J198+'€9-xxxx(AAAA-AAAA)'!J198+'€10-xxxx(AAAA-AAAA)'!J198+'€11-xxxx(AAAA-AAAA)'!J198+'€12-xxxx(AAAA-AAAA)'!J198+'€13-xxxx(AAAA-AAAA)'!J198+'€14-xxxx(AAAA-AAAA)'!J198+'€15-xxxx(AAAA-AAAA)'!J198+'€16-xxxx(AAAA-AAAA)'!J198+'€17-xxxx(AAAA-AAAA)'!J198+'€18-xxxx(AAAA-AAAA)'!J198+'€19-xxxx(AAAA-AAAA)'!J198+'€20-xxxx(AAAA-AAAA)'!J198</f>
        <v>0</v>
      </c>
      <c r="R198" s="163">
        <f>'EnC1_2017-22_DEAL_ONF_Animation'!K198+'EnC2_2018-22_FEDER_ONF_Conserv'!K198+'EnC3_2019-21_OFB-DEAL_ONF_Coli'!K198+'EnC4_2018-20_MTE_ONF_MIGBio'!K198+'EnC5_2020_DEAL_Titè_IPA Desira'!K198+'Sol1_2018_DEAL_ONF_Lutte IC DSD'!K198+'Sol2_2019_DEAL_ONF_Lutte IC'!K198+'€8-xxxx(AAAA-AAAA)'!K198+'€9-xxxx(AAAA-AAAA)'!K198+'€10-xxxx(AAAA-AAAA)'!K198+'€11-xxxx(AAAA-AAAA)'!K198+'€12-xxxx(AAAA-AAAA)'!K198+'€13-xxxx(AAAA-AAAA)'!K198+'€14-xxxx(AAAA-AAAA)'!K198+'€15-xxxx(AAAA-AAAA)'!K198+'€16-xxxx(AAAA-AAAA)'!K198+'€17-xxxx(AAAA-AAAA)'!K198+'€18-xxxx(AAAA-AAAA)'!K198+'€19-xxxx(AAAA-AAAA)'!K198+'€20-xxxx(AAAA-AAAA)'!K198</f>
        <v>0</v>
      </c>
      <c r="S198" s="218">
        <f>'EnC1_2017-22_DEAL_ONF_Animation'!L198+'EnC2_2018-22_FEDER_ONF_Conserv'!L198+'EnC3_2019-21_OFB-DEAL_ONF_Coli'!L198+'EnC4_2018-20_MTE_ONF_MIGBio'!L198+'EnC5_2020_DEAL_Titè_IPA Desira'!L198+'Sol1_2018_DEAL_ONF_Lutte IC DSD'!L198+'Sol2_2019_DEAL_ONF_Lutte IC'!L198+'€8-xxxx(AAAA-AAAA)'!L198+'€9-xxxx(AAAA-AAAA)'!L198+'€10-xxxx(AAAA-AAAA)'!L198+'€11-xxxx(AAAA-AAAA)'!L198+'€12-xxxx(AAAA-AAAA)'!L198+'€13-xxxx(AAAA-AAAA)'!L198+'€14-xxxx(AAAA-AAAA)'!L198+'€15-xxxx(AAAA-AAAA)'!L198+'€16-xxxx(AAAA-AAAA)'!L198+'€17-xxxx(AAAA-AAAA)'!L198+'€18-xxxx(AAAA-AAAA)'!L198+'€19-xxxx(AAAA-AAAA)'!L198+'€20-xxxx(AAAA-AAAA)'!L198</f>
        <v>0</v>
      </c>
      <c r="T198" s="211">
        <f>'EnC1_2017-22_DEAL_ONF_Animation'!M198+'EnC2_2018-22_FEDER_ONF_Conserv'!M198+'EnC3_2019-21_OFB-DEAL_ONF_Coli'!M198+'EnC4_2018-20_MTE_ONF_MIGBio'!M198+'EnC5_2020_DEAL_Titè_IPA Desira'!M198+'Sol1_2018_DEAL_ONF_Lutte IC DSD'!M198+'Sol2_2019_DEAL_ONF_Lutte IC'!M198+'€8-xxxx(AAAA-AAAA)'!M198+'€9-xxxx(AAAA-AAAA)'!M198+'€10-xxxx(AAAA-AAAA)'!M198+'€11-xxxx(AAAA-AAAA)'!M198+'€12-xxxx(AAAA-AAAA)'!M198+'€13-xxxx(AAAA-AAAA)'!M198+'€14-xxxx(AAAA-AAAA)'!M198+'€15-xxxx(AAAA-AAAA)'!M198+'€16-xxxx(AAAA-AAAA)'!M198+'€17-xxxx(AAAA-AAAA)'!M198+'€18-xxxx(AAAA-AAAA)'!M198+'€19-xxxx(AAAA-AAAA)'!M198+'€20-xxxx(AAAA-AAAA)'!M198</f>
        <v>0</v>
      </c>
      <c r="U198" s="209">
        <f>'EnC1_2017-22_DEAL_ONF_Animation'!N198+'EnC2_2018-22_FEDER_ONF_Conserv'!N198+'EnC3_2019-21_OFB-DEAL_ONF_Coli'!N198+'EnC4_2018-20_MTE_ONF_MIGBio'!N198+'EnC5_2020_DEAL_Titè_IPA Desira'!N198+'Sol1_2018_DEAL_ONF_Lutte IC DSD'!N198+'Sol2_2019_DEAL_ONF_Lutte IC'!N198+'€8-xxxx(AAAA-AAAA)'!N198+'€9-xxxx(AAAA-AAAA)'!N198+'€10-xxxx(AAAA-AAAA)'!N198+'€11-xxxx(AAAA-AAAA)'!N198+'€12-xxxx(AAAA-AAAA)'!N198+'€13-xxxx(AAAA-AAAA)'!N198+'€14-xxxx(AAAA-AAAA)'!N198+'€15-xxxx(AAAA-AAAA)'!N198+'€16-xxxx(AAAA-AAAA)'!N198+'€17-xxxx(AAAA-AAAA)'!N198+'€18-xxxx(AAAA-AAAA)'!N198+'€19-xxxx(AAAA-AAAA)'!N198+'€20-xxxx(AAAA-AAAA)'!N198</f>
        <v>0</v>
      </c>
      <c r="V198" s="234">
        <f>'EnC1_2017-22_DEAL_ONF_Animation'!O198+'EnC2_2018-22_FEDER_ONF_Conserv'!O198+'EnC3_2019-21_OFB-DEAL_ONF_Coli'!O198+'EnC4_2018-20_MTE_ONF_MIGBio'!O198+'EnC5_2020_DEAL_Titè_IPA Desira'!O198+'Sol1_2018_DEAL_ONF_Lutte IC DSD'!O198+'Sol2_2019_DEAL_ONF_Lutte IC'!O198+'€8-xxxx(AAAA-AAAA)'!O198+'€9-xxxx(AAAA-AAAA)'!O198+'€10-xxxx(AAAA-AAAA)'!O198+'€11-xxxx(AAAA-AAAA)'!O198+'€12-xxxx(AAAA-AAAA)'!O198+'€13-xxxx(AAAA-AAAA)'!O198+'€14-xxxx(AAAA-AAAA)'!O198+'€15-xxxx(AAAA-AAAA)'!O198+'€16-xxxx(AAAA-AAAA)'!O198+'€17-xxxx(AAAA-AAAA)'!O198+'€18-xxxx(AAAA-AAAA)'!O198+'€19-xxxx(AAAA-AAAA)'!O198+'€20-xxxx(AAAA-AAAA)'!O198</f>
        <v>0</v>
      </c>
      <c r="W198" s="218">
        <f>'EnC1_2017-22_DEAL_ONF_Animation'!P198+'EnC2_2018-22_FEDER_ONF_Conserv'!P198+'EnC3_2019-21_OFB-DEAL_ONF_Coli'!P198+'EnC4_2018-20_MTE_ONF_MIGBio'!P198+'EnC5_2020_DEAL_Titè_IPA Desira'!P198+'Sol1_2018_DEAL_ONF_Lutte IC DSD'!P198+'Sol2_2019_DEAL_ONF_Lutte IC'!P198+'€8-xxxx(AAAA-AAAA)'!P198+'€9-xxxx(AAAA-AAAA)'!P198+'€10-xxxx(AAAA-AAAA)'!P198+'€11-xxxx(AAAA-AAAA)'!P198+'€12-xxxx(AAAA-AAAA)'!P198+'€13-xxxx(AAAA-AAAA)'!P198+'€14-xxxx(AAAA-AAAA)'!P198+'€15-xxxx(AAAA-AAAA)'!P198+'€16-xxxx(AAAA-AAAA)'!P198+'€17-xxxx(AAAA-AAAA)'!P198+'€18-xxxx(AAAA-AAAA)'!P198+'€19-xxxx(AAAA-AAAA)'!P198+'€20-xxxx(AAAA-AAAA)'!P198</f>
        <v>0</v>
      </c>
      <c r="X198" s="163">
        <f>'EnC1_2017-22_DEAL_ONF_Animation'!Q198+'EnC2_2018-22_FEDER_ONF_Conserv'!Q198+'EnC3_2019-21_OFB-DEAL_ONF_Coli'!Q198+'EnC4_2018-20_MTE_ONF_MIGBio'!Q198+'EnC5_2020_DEAL_Titè_IPA Desira'!Q198+'Sol1_2018_DEAL_ONF_Lutte IC DSD'!Q198+'Sol2_2019_DEAL_ONF_Lutte IC'!Q198+'€8-xxxx(AAAA-AAAA)'!Q198+'€9-xxxx(AAAA-AAAA)'!Q198+'€10-xxxx(AAAA-AAAA)'!Q198+'€11-xxxx(AAAA-AAAA)'!Q198+'€12-xxxx(AAAA-AAAA)'!Q198+'€13-xxxx(AAAA-AAAA)'!Q198+'€14-xxxx(AAAA-AAAA)'!Q198+'€15-xxxx(AAAA-AAAA)'!Q198+'€16-xxxx(AAAA-AAAA)'!Q198+'€17-xxxx(AAAA-AAAA)'!Q198+'€18-xxxx(AAAA-AAAA)'!Q198+'€19-xxxx(AAAA-AAAA)'!Q198+'€20-xxxx(AAAA-AAAA)'!Q198</f>
        <v>0</v>
      </c>
      <c r="Y198" s="218">
        <f>'EnC1_2017-22_DEAL_ONF_Animation'!R198+'EnC2_2018-22_FEDER_ONF_Conserv'!R198+'EnC3_2019-21_OFB-DEAL_ONF_Coli'!R198+'EnC4_2018-20_MTE_ONF_MIGBio'!R198+'EnC5_2020_DEAL_Titè_IPA Desira'!R198+'Sol1_2018_DEAL_ONF_Lutte IC DSD'!R198+'Sol2_2019_DEAL_ONF_Lutte IC'!R198+'€8-xxxx(AAAA-AAAA)'!R198+'€9-xxxx(AAAA-AAAA)'!R198+'€10-xxxx(AAAA-AAAA)'!R198+'€11-xxxx(AAAA-AAAA)'!R198+'€12-xxxx(AAAA-AAAA)'!R198+'€13-xxxx(AAAA-AAAA)'!R198+'€14-xxxx(AAAA-AAAA)'!R198+'€15-xxxx(AAAA-AAAA)'!R198+'€16-xxxx(AAAA-AAAA)'!R198+'€17-xxxx(AAAA-AAAA)'!R198+'€18-xxxx(AAAA-AAAA)'!R198+'€19-xxxx(AAAA-AAAA)'!R198+'€20-xxxx(AAAA-AAAA)'!R198</f>
        <v>0</v>
      </c>
      <c r="Z198" s="164">
        <f>'EnC1_2017-22_DEAL_ONF_Animation'!S198+'EnC2_2018-22_FEDER_ONF_Conserv'!S198+'EnC3_2019-21_OFB-DEAL_ONF_Coli'!S198+'EnC4_2018-20_MTE_ONF_MIGBio'!S198+'EnC5_2020_DEAL_Titè_IPA Desira'!S198+'Sol1_2018_DEAL_ONF_Lutte IC DSD'!S198+'Sol2_2019_DEAL_ONF_Lutte IC'!S198+'€8-xxxx(AAAA-AAAA)'!S198+'€9-xxxx(AAAA-AAAA)'!S198+'€10-xxxx(AAAA-AAAA)'!S198+'€11-xxxx(AAAA-AAAA)'!S198+'€12-xxxx(AAAA-AAAA)'!S198+'€13-xxxx(AAAA-AAAA)'!S198+'€14-xxxx(AAAA-AAAA)'!S198+'€15-xxxx(AAAA-AAAA)'!S198+'€16-xxxx(AAAA-AAAA)'!S198+'€17-xxxx(AAAA-AAAA)'!S198+'€18-xxxx(AAAA-AAAA)'!S198+'€19-xxxx(AAAA-AAAA)'!S198+'€20-xxxx(AAAA-AAAA)'!S198</f>
        <v>0</v>
      </c>
      <c r="AA198" s="617">
        <f>'EnC1_2017-22_DEAL_ONF_Animation'!T198+'EnC2_2018-22_FEDER_ONF_Conserv'!T198+'EnC3_2019-21_OFB-DEAL_ONF_Coli'!T198+'EnC4_2018-20_MTE_ONF_MIGBio'!T198+'EnC5_2020_DEAL_Titè_IPA Desira'!T198+'Sol1_2018_DEAL_ONF_Lutte IC DSD'!T198+'Sol2_2019_DEAL_ONF_Lutte IC'!T198+'€8-xxxx(AAAA-AAAA)'!T198+'€9-xxxx(AAAA-AAAA)'!T198+'€10-xxxx(AAAA-AAAA)'!T198+'€11-xxxx(AAAA-AAAA)'!T198+'€12-xxxx(AAAA-AAAA)'!T198+'€13-xxxx(AAAA-AAAA)'!T198+'€14-xxxx(AAAA-AAAA)'!T198+'€15-xxxx(AAAA-AAAA)'!T198+'€16-xxxx(AAAA-AAAA)'!T198+'€17-xxxx(AAAA-AAAA)'!T198+'€18-xxxx(AAAA-AAAA)'!T198+'€19-xxxx(AAAA-AAAA)'!T198+'€20-xxxx(AAAA-AAAA)'!T198</f>
        <v>0</v>
      </c>
      <c r="AB198" s="691">
        <f>'EnC1_2017-22_DEAL_ONF_Animation'!U198+'EnC2_2018-22_FEDER_ONF_Conserv'!U198+'EnC3_2019-21_OFB-DEAL_ONF_Coli'!U198+'EnC4_2018-20_MTE_ONF_MIGBio'!U198+'EnC5_2020_DEAL_Titè_IPA Desira'!U198+'Sol1_2018_DEAL_ONF_Lutte IC DSD'!U198+'Sol2_2019_DEAL_ONF_Lutte IC'!U198+'€8-xxxx(AAAA-AAAA)'!U198+'€9-xxxx(AAAA-AAAA)'!U198+'€10-xxxx(AAAA-AAAA)'!U198+'€11-xxxx(AAAA-AAAA)'!U198+'€12-xxxx(AAAA-AAAA)'!U198+'€13-xxxx(AAAA-AAAA)'!U198+'€14-xxxx(AAAA-AAAA)'!U198+'€15-xxxx(AAAA-AAAA)'!U198+'€16-xxxx(AAAA-AAAA)'!U198+'€17-xxxx(AAAA-AAAA)'!U198+'€18-xxxx(AAAA-AAAA)'!U198+'€19-xxxx(AAAA-AAAA)'!U198+'€20-xxxx(AAAA-AAAA)'!U198</f>
        <v>0</v>
      </c>
      <c r="AC198" s="639">
        <f>'EnC1_2017-22_DEAL_ONF_Animation'!V198+'EnC2_2018-22_FEDER_ONF_Conserv'!V198+'EnC3_2019-21_OFB-DEAL_ONF_Coli'!V198+'EnC4_2018-20_MTE_ONF_MIGBio'!V198+'EnC5_2020_DEAL_Titè_IPA Desira'!V198+'Sol1_2018_DEAL_ONF_Lutte IC DSD'!V198+'Sol2_2019_DEAL_ONF_Lutte IC'!V198+'€8-xxxx(AAAA-AAAA)'!V198+'€9-xxxx(AAAA-AAAA)'!V198+'€10-xxxx(AAAA-AAAA)'!V198+'€11-xxxx(AAAA-AAAA)'!V198+'€12-xxxx(AAAA-AAAA)'!V198+'€13-xxxx(AAAA-AAAA)'!V198+'€14-xxxx(AAAA-AAAA)'!V198+'€15-xxxx(AAAA-AAAA)'!V198+'€16-xxxx(AAAA-AAAA)'!V198+'€17-xxxx(AAAA-AAAA)'!V198+'€18-xxxx(AAAA-AAAA)'!V198+'€19-xxxx(AAAA-AAAA)'!V198+'€20-xxxx(AAAA-AAAA)'!V198</f>
        <v>0</v>
      </c>
      <c r="AD198" s="619">
        <f>'EnC1_2017-22_DEAL_ONF_Animation'!W198+'EnC2_2018-22_FEDER_ONF_Conserv'!W198+'EnC3_2019-21_OFB-DEAL_ONF_Coli'!W198+'EnC4_2018-20_MTE_ONF_MIGBio'!W198+'EnC5_2020_DEAL_Titè_IPA Desira'!W198+'Sol1_2018_DEAL_ONF_Lutte IC DSD'!W198+'Sol2_2019_DEAL_ONF_Lutte IC'!W198+'€8-xxxx(AAAA-AAAA)'!W198+'€9-xxxx(AAAA-AAAA)'!W198+'€10-xxxx(AAAA-AAAA)'!W198+'€11-xxxx(AAAA-AAAA)'!W198+'€12-xxxx(AAAA-AAAA)'!W198+'€13-xxxx(AAAA-AAAA)'!W198+'€14-xxxx(AAAA-AAAA)'!W198+'€15-xxxx(AAAA-AAAA)'!W198+'€16-xxxx(AAAA-AAAA)'!W198+'€17-xxxx(AAAA-AAAA)'!W198+'€18-xxxx(AAAA-AAAA)'!W198+'€19-xxxx(AAAA-AAAA)'!W198+'€20-xxxx(AAAA-AAAA)'!W198</f>
        <v>0</v>
      </c>
      <c r="AE198" s="639">
        <f>'EnC1_2017-22_DEAL_ONF_Animation'!X198+'EnC2_2018-22_FEDER_ONF_Conserv'!X198+'EnC3_2019-21_OFB-DEAL_ONF_Coli'!X198+'EnC4_2018-20_MTE_ONF_MIGBio'!X198+'EnC5_2020_DEAL_Titè_IPA Desira'!X198+'Sol1_2018_DEAL_ONF_Lutte IC DSD'!X198+'Sol2_2019_DEAL_ONF_Lutte IC'!X198+'€8-xxxx(AAAA-AAAA)'!X198+'€9-xxxx(AAAA-AAAA)'!X198+'€10-xxxx(AAAA-AAAA)'!X198+'€11-xxxx(AAAA-AAAA)'!X198+'€12-xxxx(AAAA-AAAA)'!X198+'€13-xxxx(AAAA-AAAA)'!X198+'€14-xxxx(AAAA-AAAA)'!X198+'€15-xxxx(AAAA-AAAA)'!X198+'€16-xxxx(AAAA-AAAA)'!X198+'€17-xxxx(AAAA-AAAA)'!X198+'€18-xxxx(AAAA-AAAA)'!X198+'€19-xxxx(AAAA-AAAA)'!X198+'€20-xxxx(AAAA-AAAA)'!X198</f>
        <v>0</v>
      </c>
      <c r="AF198" s="620">
        <f>'EnC1_2017-22_DEAL_ONF_Animation'!Y198+'EnC2_2018-22_FEDER_ONF_Conserv'!Y198+'EnC3_2019-21_OFB-DEAL_ONF_Coli'!Y198+'EnC4_2018-20_MTE_ONF_MIGBio'!Y198+'EnC5_2020_DEAL_Titè_IPA Desira'!Y198+'Sol1_2018_DEAL_ONF_Lutte IC DSD'!Y198+'Sol2_2019_DEAL_ONF_Lutte IC'!Y198+'€8-xxxx(AAAA-AAAA)'!Y198+'€9-xxxx(AAAA-AAAA)'!Y198+'€10-xxxx(AAAA-AAAA)'!Y198+'€11-xxxx(AAAA-AAAA)'!Y198+'€12-xxxx(AAAA-AAAA)'!Y198+'€13-xxxx(AAAA-AAAA)'!Y198+'€14-xxxx(AAAA-AAAA)'!Y198+'€15-xxxx(AAAA-AAAA)'!Y198+'€16-xxxx(AAAA-AAAA)'!Y198+'€17-xxxx(AAAA-AAAA)'!Y198+'€18-xxxx(AAAA-AAAA)'!Y198+'€19-xxxx(AAAA-AAAA)'!Y198+'€20-xxxx(AAAA-AAAA)'!Y198</f>
        <v>0</v>
      </c>
      <c r="AG198" s="621">
        <f t="shared" si="129"/>
        <v>0</v>
      </c>
      <c r="AH198" s="691">
        <f t="shared" si="134"/>
        <v>0</v>
      </c>
      <c r="AI198" s="641">
        <f t="shared" si="135"/>
        <v>0</v>
      </c>
      <c r="AJ198" s="619">
        <f t="shared" si="136"/>
        <v>0</v>
      </c>
      <c r="AK198" s="641">
        <f t="shared" si="137"/>
        <v>0</v>
      </c>
      <c r="AL198" s="682">
        <f t="shared" si="138"/>
        <v>0</v>
      </c>
      <c r="AM198" s="623">
        <f t="shared" si="130"/>
        <v>0</v>
      </c>
      <c r="AN198" s="692">
        <f t="shared" si="139"/>
        <v>0</v>
      </c>
      <c r="AO198" s="641">
        <f t="shared" si="140"/>
        <v>0</v>
      </c>
      <c r="AP198" s="619">
        <f t="shared" si="141"/>
        <v>0</v>
      </c>
      <c r="AQ198" s="641">
        <f t="shared" si="142"/>
        <v>0</v>
      </c>
      <c r="AR198" s="654">
        <f t="shared" si="143"/>
        <v>0</v>
      </c>
      <c r="AS198" s="44"/>
      <c r="AT198" s="28"/>
      <c r="AU198" s="28"/>
    </row>
    <row r="199" spans="1:47" s="38" customFormat="1" ht="14">
      <c r="A199" s="26"/>
      <c r="B199" s="1116"/>
      <c r="C199" s="1230"/>
      <c r="D199" s="1119"/>
      <c r="E199" s="1122"/>
      <c r="F199" s="1153"/>
      <c r="G199" s="498" t="s">
        <v>109</v>
      </c>
      <c r="H199" s="165"/>
      <c r="I199" s="62"/>
      <c r="J199" s="171"/>
      <c r="K199" s="60"/>
      <c r="L199" s="171"/>
      <c r="M199" s="515"/>
      <c r="N199" s="498" t="s">
        <v>109</v>
      </c>
      <c r="O199" s="212">
        <f>'EnC1_2017-22_DEAL_ONF_Animation'!H199+'EnC2_2018-22_FEDER_ONF_Conserv'!H199+'EnC3_2019-21_OFB-DEAL_ONF_Coli'!H199+'EnC4_2018-20_MTE_ONF_MIGBio'!H199+'EnC5_2020_DEAL_Titè_IPA Desira'!H199+'Sol1_2018_DEAL_ONF_Lutte IC DSD'!H199+'Sol2_2019_DEAL_ONF_Lutte IC'!H199+'€8-xxxx(AAAA-AAAA)'!H199+'€9-xxxx(AAAA-AAAA)'!H199+'€10-xxxx(AAAA-AAAA)'!H199+'€11-xxxx(AAAA-AAAA)'!H199+'€12-xxxx(AAAA-AAAA)'!H199+'€13-xxxx(AAAA-AAAA)'!H199+'€14-xxxx(AAAA-AAAA)'!H199+'€15-xxxx(AAAA-AAAA)'!H199+'€16-xxxx(AAAA-AAAA)'!H199+'€17-xxxx(AAAA-AAAA)'!H199+'€18-xxxx(AAAA-AAAA)'!H199+'€19-xxxx(AAAA-AAAA)'!H199+'€20-xxxx(AAAA-AAAA)'!H199</f>
        <v>10000</v>
      </c>
      <c r="P199" s="242">
        <f>'EnC1_2017-22_DEAL_ONF_Animation'!I199+'EnC2_2018-22_FEDER_ONF_Conserv'!I199+'EnC3_2019-21_OFB-DEAL_ONF_Coli'!I199+'EnC4_2018-20_MTE_ONF_MIGBio'!I199+'EnC5_2020_DEAL_Titè_IPA Desira'!I199+'Sol1_2018_DEAL_ONF_Lutte IC DSD'!I199+'Sol2_2019_DEAL_ONF_Lutte IC'!I199+'€8-xxxx(AAAA-AAAA)'!I199+'€9-xxxx(AAAA-AAAA)'!I199+'€10-xxxx(AAAA-AAAA)'!I199+'€11-xxxx(AAAA-AAAA)'!I199+'€12-xxxx(AAAA-AAAA)'!I199+'€13-xxxx(AAAA-AAAA)'!I199+'€14-xxxx(AAAA-AAAA)'!I199+'€15-xxxx(AAAA-AAAA)'!I199+'€16-xxxx(AAAA-AAAA)'!I199+'€17-xxxx(AAAA-AAAA)'!I199+'€18-xxxx(AAAA-AAAA)'!I199+'€19-xxxx(AAAA-AAAA)'!I199+'€20-xxxx(AAAA-AAAA)'!I199</f>
        <v>2000</v>
      </c>
      <c r="Q199" s="221">
        <f>'EnC1_2017-22_DEAL_ONF_Animation'!J199+'EnC2_2018-22_FEDER_ONF_Conserv'!J199+'EnC3_2019-21_OFB-DEAL_ONF_Coli'!J199+'EnC4_2018-20_MTE_ONF_MIGBio'!J199+'EnC5_2020_DEAL_Titè_IPA Desira'!J199+'Sol1_2018_DEAL_ONF_Lutte IC DSD'!J199+'Sol2_2019_DEAL_ONF_Lutte IC'!J199+'€8-xxxx(AAAA-AAAA)'!J199+'€9-xxxx(AAAA-AAAA)'!J199+'€10-xxxx(AAAA-AAAA)'!J199+'€11-xxxx(AAAA-AAAA)'!J199+'€12-xxxx(AAAA-AAAA)'!J199+'€13-xxxx(AAAA-AAAA)'!J199+'€14-xxxx(AAAA-AAAA)'!J199+'€15-xxxx(AAAA-AAAA)'!J199+'€16-xxxx(AAAA-AAAA)'!J199+'€17-xxxx(AAAA-AAAA)'!J199+'€18-xxxx(AAAA-AAAA)'!J199+'€19-xxxx(AAAA-AAAA)'!J199+'€20-xxxx(AAAA-AAAA)'!J199</f>
        <v>2000</v>
      </c>
      <c r="R199" s="167">
        <f>'EnC1_2017-22_DEAL_ONF_Animation'!K199+'EnC2_2018-22_FEDER_ONF_Conserv'!K199+'EnC3_2019-21_OFB-DEAL_ONF_Coli'!K199+'EnC4_2018-20_MTE_ONF_MIGBio'!K199+'EnC5_2020_DEAL_Titè_IPA Desira'!K199+'Sol1_2018_DEAL_ONF_Lutte IC DSD'!K199+'Sol2_2019_DEAL_ONF_Lutte IC'!K199+'€8-xxxx(AAAA-AAAA)'!K199+'€9-xxxx(AAAA-AAAA)'!K199+'€10-xxxx(AAAA-AAAA)'!K199+'€11-xxxx(AAAA-AAAA)'!K199+'€12-xxxx(AAAA-AAAA)'!K199+'€13-xxxx(AAAA-AAAA)'!K199+'€14-xxxx(AAAA-AAAA)'!K199+'€15-xxxx(AAAA-AAAA)'!K199+'€16-xxxx(AAAA-AAAA)'!K199+'€17-xxxx(AAAA-AAAA)'!K199+'€18-xxxx(AAAA-AAAA)'!K199+'€19-xxxx(AAAA-AAAA)'!K199+'€20-xxxx(AAAA-AAAA)'!K199</f>
        <v>2000</v>
      </c>
      <c r="S199" s="221">
        <f>'EnC1_2017-22_DEAL_ONF_Animation'!L199+'EnC2_2018-22_FEDER_ONF_Conserv'!L199+'EnC3_2019-21_OFB-DEAL_ONF_Coli'!L199+'EnC4_2018-20_MTE_ONF_MIGBio'!L199+'EnC5_2020_DEAL_Titè_IPA Desira'!L199+'Sol1_2018_DEAL_ONF_Lutte IC DSD'!L199+'Sol2_2019_DEAL_ONF_Lutte IC'!L199+'€8-xxxx(AAAA-AAAA)'!L199+'€9-xxxx(AAAA-AAAA)'!L199+'€10-xxxx(AAAA-AAAA)'!L199+'€11-xxxx(AAAA-AAAA)'!L199+'€12-xxxx(AAAA-AAAA)'!L199+'€13-xxxx(AAAA-AAAA)'!L199+'€14-xxxx(AAAA-AAAA)'!L199+'€15-xxxx(AAAA-AAAA)'!L199+'€16-xxxx(AAAA-AAAA)'!L199+'€17-xxxx(AAAA-AAAA)'!L199+'€18-xxxx(AAAA-AAAA)'!L199+'€19-xxxx(AAAA-AAAA)'!L199+'€20-xxxx(AAAA-AAAA)'!L199</f>
        <v>2000</v>
      </c>
      <c r="T199" s="214">
        <f>'EnC1_2017-22_DEAL_ONF_Animation'!M199+'EnC2_2018-22_FEDER_ONF_Conserv'!M199+'EnC3_2019-21_OFB-DEAL_ONF_Coli'!M199+'EnC4_2018-20_MTE_ONF_MIGBio'!M199+'EnC5_2020_DEAL_Titè_IPA Desira'!M199+'Sol1_2018_DEAL_ONF_Lutte IC DSD'!M199+'Sol2_2019_DEAL_ONF_Lutte IC'!M199+'€8-xxxx(AAAA-AAAA)'!M199+'€9-xxxx(AAAA-AAAA)'!M199+'€10-xxxx(AAAA-AAAA)'!M199+'€11-xxxx(AAAA-AAAA)'!M199+'€12-xxxx(AAAA-AAAA)'!M199+'€13-xxxx(AAAA-AAAA)'!M199+'€14-xxxx(AAAA-AAAA)'!M199+'€15-xxxx(AAAA-AAAA)'!M199+'€16-xxxx(AAAA-AAAA)'!M199+'€17-xxxx(AAAA-AAAA)'!M199+'€18-xxxx(AAAA-AAAA)'!M199+'€19-xxxx(AAAA-AAAA)'!M199+'€20-xxxx(AAAA-AAAA)'!M199</f>
        <v>2000</v>
      </c>
      <c r="U199" s="212">
        <f>'EnC1_2017-22_DEAL_ONF_Animation'!N199+'EnC2_2018-22_FEDER_ONF_Conserv'!N199+'EnC3_2019-21_OFB-DEAL_ONF_Coli'!N199+'EnC4_2018-20_MTE_ONF_MIGBio'!N199+'EnC5_2020_DEAL_Titè_IPA Desira'!N199+'Sol1_2018_DEAL_ONF_Lutte IC DSD'!N199+'Sol2_2019_DEAL_ONF_Lutte IC'!N199+'€8-xxxx(AAAA-AAAA)'!N199+'€9-xxxx(AAAA-AAAA)'!N199+'€10-xxxx(AAAA-AAAA)'!N199+'€11-xxxx(AAAA-AAAA)'!N199+'€12-xxxx(AAAA-AAAA)'!N199+'€13-xxxx(AAAA-AAAA)'!N199+'€14-xxxx(AAAA-AAAA)'!N199+'€15-xxxx(AAAA-AAAA)'!N199+'€16-xxxx(AAAA-AAAA)'!N199+'€17-xxxx(AAAA-AAAA)'!N199+'€18-xxxx(AAAA-AAAA)'!N199+'€19-xxxx(AAAA-AAAA)'!N199+'€20-xxxx(AAAA-AAAA)'!N199</f>
        <v>0</v>
      </c>
      <c r="V199" s="242">
        <f>'EnC1_2017-22_DEAL_ONF_Animation'!O199+'EnC2_2018-22_FEDER_ONF_Conserv'!O199+'EnC3_2019-21_OFB-DEAL_ONF_Coli'!O199+'EnC4_2018-20_MTE_ONF_MIGBio'!O199+'EnC5_2020_DEAL_Titè_IPA Desira'!O199+'Sol1_2018_DEAL_ONF_Lutte IC DSD'!O199+'Sol2_2019_DEAL_ONF_Lutte IC'!O199+'€8-xxxx(AAAA-AAAA)'!O199+'€9-xxxx(AAAA-AAAA)'!O199+'€10-xxxx(AAAA-AAAA)'!O199+'€11-xxxx(AAAA-AAAA)'!O199+'€12-xxxx(AAAA-AAAA)'!O199+'€13-xxxx(AAAA-AAAA)'!O199+'€14-xxxx(AAAA-AAAA)'!O199+'€15-xxxx(AAAA-AAAA)'!O199+'€16-xxxx(AAAA-AAAA)'!O199+'€17-xxxx(AAAA-AAAA)'!O199+'€18-xxxx(AAAA-AAAA)'!O199+'€19-xxxx(AAAA-AAAA)'!O199+'€20-xxxx(AAAA-AAAA)'!O199</f>
        <v>0</v>
      </c>
      <c r="W199" s="221">
        <f>'EnC1_2017-22_DEAL_ONF_Animation'!P199+'EnC2_2018-22_FEDER_ONF_Conserv'!P199+'EnC3_2019-21_OFB-DEAL_ONF_Coli'!P199+'EnC4_2018-20_MTE_ONF_MIGBio'!P199+'EnC5_2020_DEAL_Titè_IPA Desira'!P199+'Sol1_2018_DEAL_ONF_Lutte IC DSD'!P199+'Sol2_2019_DEAL_ONF_Lutte IC'!P199+'€8-xxxx(AAAA-AAAA)'!P199+'€9-xxxx(AAAA-AAAA)'!P199+'€10-xxxx(AAAA-AAAA)'!P199+'€11-xxxx(AAAA-AAAA)'!P199+'€12-xxxx(AAAA-AAAA)'!P199+'€13-xxxx(AAAA-AAAA)'!P199+'€14-xxxx(AAAA-AAAA)'!P199+'€15-xxxx(AAAA-AAAA)'!P199+'€16-xxxx(AAAA-AAAA)'!P199+'€17-xxxx(AAAA-AAAA)'!P199+'€18-xxxx(AAAA-AAAA)'!P199+'€19-xxxx(AAAA-AAAA)'!P199+'€20-xxxx(AAAA-AAAA)'!P199</f>
        <v>0</v>
      </c>
      <c r="X199" s="167">
        <f>'EnC1_2017-22_DEAL_ONF_Animation'!Q199+'EnC2_2018-22_FEDER_ONF_Conserv'!Q199+'EnC3_2019-21_OFB-DEAL_ONF_Coli'!Q199+'EnC4_2018-20_MTE_ONF_MIGBio'!Q199+'EnC5_2020_DEAL_Titè_IPA Desira'!Q199+'Sol1_2018_DEAL_ONF_Lutte IC DSD'!Q199+'Sol2_2019_DEAL_ONF_Lutte IC'!Q199+'€8-xxxx(AAAA-AAAA)'!Q199+'€9-xxxx(AAAA-AAAA)'!Q199+'€10-xxxx(AAAA-AAAA)'!Q199+'€11-xxxx(AAAA-AAAA)'!Q199+'€12-xxxx(AAAA-AAAA)'!Q199+'€13-xxxx(AAAA-AAAA)'!Q199+'€14-xxxx(AAAA-AAAA)'!Q199+'€15-xxxx(AAAA-AAAA)'!Q199+'€16-xxxx(AAAA-AAAA)'!Q199+'€17-xxxx(AAAA-AAAA)'!Q199+'€18-xxxx(AAAA-AAAA)'!Q199+'€19-xxxx(AAAA-AAAA)'!Q199+'€20-xxxx(AAAA-AAAA)'!Q199</f>
        <v>0</v>
      </c>
      <c r="Y199" s="221">
        <f>'EnC1_2017-22_DEAL_ONF_Animation'!R199+'EnC2_2018-22_FEDER_ONF_Conserv'!R199+'EnC3_2019-21_OFB-DEAL_ONF_Coli'!R199+'EnC4_2018-20_MTE_ONF_MIGBio'!R199+'EnC5_2020_DEAL_Titè_IPA Desira'!R199+'Sol1_2018_DEAL_ONF_Lutte IC DSD'!R199+'Sol2_2019_DEAL_ONF_Lutte IC'!R199+'€8-xxxx(AAAA-AAAA)'!R199+'€9-xxxx(AAAA-AAAA)'!R199+'€10-xxxx(AAAA-AAAA)'!R199+'€11-xxxx(AAAA-AAAA)'!R199+'€12-xxxx(AAAA-AAAA)'!R199+'€13-xxxx(AAAA-AAAA)'!R199+'€14-xxxx(AAAA-AAAA)'!R199+'€15-xxxx(AAAA-AAAA)'!R199+'€16-xxxx(AAAA-AAAA)'!R199+'€17-xxxx(AAAA-AAAA)'!R199+'€18-xxxx(AAAA-AAAA)'!R199+'€19-xxxx(AAAA-AAAA)'!R199+'€20-xxxx(AAAA-AAAA)'!R199</f>
        <v>0</v>
      </c>
      <c r="Z199" s="168">
        <f>'EnC1_2017-22_DEAL_ONF_Animation'!S199+'EnC2_2018-22_FEDER_ONF_Conserv'!S199+'EnC3_2019-21_OFB-DEAL_ONF_Coli'!S199+'EnC4_2018-20_MTE_ONF_MIGBio'!S199+'EnC5_2020_DEAL_Titè_IPA Desira'!S199+'Sol1_2018_DEAL_ONF_Lutte IC DSD'!S199+'Sol2_2019_DEAL_ONF_Lutte IC'!S199+'€8-xxxx(AAAA-AAAA)'!S199+'€9-xxxx(AAAA-AAAA)'!S199+'€10-xxxx(AAAA-AAAA)'!S199+'€11-xxxx(AAAA-AAAA)'!S199+'€12-xxxx(AAAA-AAAA)'!S199+'€13-xxxx(AAAA-AAAA)'!S199+'€14-xxxx(AAAA-AAAA)'!S199+'€15-xxxx(AAAA-AAAA)'!S199+'€16-xxxx(AAAA-AAAA)'!S199+'€17-xxxx(AAAA-AAAA)'!S199+'€18-xxxx(AAAA-AAAA)'!S199+'€19-xxxx(AAAA-AAAA)'!S199+'€20-xxxx(AAAA-AAAA)'!S199</f>
        <v>0</v>
      </c>
      <c r="AA199" s="625">
        <f>'EnC1_2017-22_DEAL_ONF_Animation'!T199+'EnC2_2018-22_FEDER_ONF_Conserv'!T199+'EnC3_2019-21_OFB-DEAL_ONF_Coli'!T199+'EnC4_2018-20_MTE_ONF_MIGBio'!T199+'EnC5_2020_DEAL_Titè_IPA Desira'!T199+'Sol1_2018_DEAL_ONF_Lutte IC DSD'!T199+'Sol2_2019_DEAL_ONF_Lutte IC'!T199+'€8-xxxx(AAAA-AAAA)'!T199+'€9-xxxx(AAAA-AAAA)'!T199+'€10-xxxx(AAAA-AAAA)'!T199+'€11-xxxx(AAAA-AAAA)'!T199+'€12-xxxx(AAAA-AAAA)'!T199+'€13-xxxx(AAAA-AAAA)'!T199+'€14-xxxx(AAAA-AAAA)'!T199+'€15-xxxx(AAAA-AAAA)'!T199+'€16-xxxx(AAAA-AAAA)'!T199+'€17-xxxx(AAAA-AAAA)'!T199+'€18-xxxx(AAAA-AAAA)'!T199+'€19-xxxx(AAAA-AAAA)'!T199+'€20-xxxx(AAAA-AAAA)'!T199</f>
        <v>-10000</v>
      </c>
      <c r="AB199" s="705">
        <f>'EnC1_2017-22_DEAL_ONF_Animation'!U199+'EnC2_2018-22_FEDER_ONF_Conserv'!U199+'EnC3_2019-21_OFB-DEAL_ONF_Coli'!U199+'EnC4_2018-20_MTE_ONF_MIGBio'!U199+'EnC5_2020_DEAL_Titè_IPA Desira'!U199+'Sol1_2018_DEAL_ONF_Lutte IC DSD'!U199+'Sol2_2019_DEAL_ONF_Lutte IC'!U199+'€8-xxxx(AAAA-AAAA)'!U199+'€9-xxxx(AAAA-AAAA)'!U199+'€10-xxxx(AAAA-AAAA)'!U199+'€11-xxxx(AAAA-AAAA)'!U199+'€12-xxxx(AAAA-AAAA)'!U199+'€13-xxxx(AAAA-AAAA)'!U199+'€14-xxxx(AAAA-AAAA)'!U199+'€15-xxxx(AAAA-AAAA)'!U199+'€16-xxxx(AAAA-AAAA)'!U199+'€17-xxxx(AAAA-AAAA)'!U199+'€18-xxxx(AAAA-AAAA)'!U199+'€19-xxxx(AAAA-AAAA)'!U199+'€20-xxxx(AAAA-AAAA)'!U199</f>
        <v>-2000</v>
      </c>
      <c r="AC199" s="644">
        <f>'EnC1_2017-22_DEAL_ONF_Animation'!V199+'EnC2_2018-22_FEDER_ONF_Conserv'!V199+'EnC3_2019-21_OFB-DEAL_ONF_Coli'!V199+'EnC4_2018-20_MTE_ONF_MIGBio'!V199+'EnC5_2020_DEAL_Titè_IPA Desira'!V199+'Sol1_2018_DEAL_ONF_Lutte IC DSD'!V199+'Sol2_2019_DEAL_ONF_Lutte IC'!V199+'€8-xxxx(AAAA-AAAA)'!V199+'€9-xxxx(AAAA-AAAA)'!V199+'€10-xxxx(AAAA-AAAA)'!V199+'€11-xxxx(AAAA-AAAA)'!V199+'€12-xxxx(AAAA-AAAA)'!V199+'€13-xxxx(AAAA-AAAA)'!V199+'€14-xxxx(AAAA-AAAA)'!V199+'€15-xxxx(AAAA-AAAA)'!V199+'€16-xxxx(AAAA-AAAA)'!V199+'€17-xxxx(AAAA-AAAA)'!V199+'€18-xxxx(AAAA-AAAA)'!V199+'€19-xxxx(AAAA-AAAA)'!V199+'€20-xxxx(AAAA-AAAA)'!V199</f>
        <v>-2000</v>
      </c>
      <c r="AD199" s="627">
        <f>'EnC1_2017-22_DEAL_ONF_Animation'!W199+'EnC2_2018-22_FEDER_ONF_Conserv'!W199+'EnC3_2019-21_OFB-DEAL_ONF_Coli'!W199+'EnC4_2018-20_MTE_ONF_MIGBio'!W199+'EnC5_2020_DEAL_Titè_IPA Desira'!W199+'Sol1_2018_DEAL_ONF_Lutte IC DSD'!W199+'Sol2_2019_DEAL_ONF_Lutte IC'!W199+'€8-xxxx(AAAA-AAAA)'!W199+'€9-xxxx(AAAA-AAAA)'!W199+'€10-xxxx(AAAA-AAAA)'!W199+'€11-xxxx(AAAA-AAAA)'!W199+'€12-xxxx(AAAA-AAAA)'!W199+'€13-xxxx(AAAA-AAAA)'!W199+'€14-xxxx(AAAA-AAAA)'!W199+'€15-xxxx(AAAA-AAAA)'!W199+'€16-xxxx(AAAA-AAAA)'!W199+'€17-xxxx(AAAA-AAAA)'!W199+'€18-xxxx(AAAA-AAAA)'!W199+'€19-xxxx(AAAA-AAAA)'!W199+'€20-xxxx(AAAA-AAAA)'!W199</f>
        <v>-2000</v>
      </c>
      <c r="AE199" s="644">
        <f>'EnC1_2017-22_DEAL_ONF_Animation'!X199+'EnC2_2018-22_FEDER_ONF_Conserv'!X199+'EnC3_2019-21_OFB-DEAL_ONF_Coli'!X199+'EnC4_2018-20_MTE_ONF_MIGBio'!X199+'EnC5_2020_DEAL_Titè_IPA Desira'!X199+'Sol1_2018_DEAL_ONF_Lutte IC DSD'!X199+'Sol2_2019_DEAL_ONF_Lutte IC'!X199+'€8-xxxx(AAAA-AAAA)'!X199+'€9-xxxx(AAAA-AAAA)'!X199+'€10-xxxx(AAAA-AAAA)'!X199+'€11-xxxx(AAAA-AAAA)'!X199+'€12-xxxx(AAAA-AAAA)'!X199+'€13-xxxx(AAAA-AAAA)'!X199+'€14-xxxx(AAAA-AAAA)'!X199+'€15-xxxx(AAAA-AAAA)'!X199+'€16-xxxx(AAAA-AAAA)'!X199+'€17-xxxx(AAAA-AAAA)'!X199+'€18-xxxx(AAAA-AAAA)'!X199+'€19-xxxx(AAAA-AAAA)'!X199+'€20-xxxx(AAAA-AAAA)'!X199</f>
        <v>-2000</v>
      </c>
      <c r="AF199" s="628">
        <f>'EnC1_2017-22_DEAL_ONF_Animation'!Y199+'EnC2_2018-22_FEDER_ONF_Conserv'!Y199+'EnC3_2019-21_OFB-DEAL_ONF_Coli'!Y199+'EnC4_2018-20_MTE_ONF_MIGBio'!Y199+'EnC5_2020_DEAL_Titè_IPA Desira'!Y199+'Sol1_2018_DEAL_ONF_Lutte IC DSD'!Y199+'Sol2_2019_DEAL_ONF_Lutte IC'!Y199+'€8-xxxx(AAAA-AAAA)'!Y199+'€9-xxxx(AAAA-AAAA)'!Y199+'€10-xxxx(AAAA-AAAA)'!Y199+'€11-xxxx(AAAA-AAAA)'!Y199+'€12-xxxx(AAAA-AAAA)'!Y199+'€13-xxxx(AAAA-AAAA)'!Y199+'€14-xxxx(AAAA-AAAA)'!Y199+'€15-xxxx(AAAA-AAAA)'!Y199+'€16-xxxx(AAAA-AAAA)'!Y199+'€17-xxxx(AAAA-AAAA)'!Y199+'€18-xxxx(AAAA-AAAA)'!Y199+'€19-xxxx(AAAA-AAAA)'!Y199+'€20-xxxx(AAAA-AAAA)'!Y199</f>
        <v>-2000</v>
      </c>
      <c r="AG199" s="629">
        <f t="shared" si="129"/>
        <v>10000</v>
      </c>
      <c r="AH199" s="705">
        <f t="shared" si="134"/>
        <v>2000</v>
      </c>
      <c r="AI199" s="646">
        <f t="shared" si="135"/>
        <v>2000</v>
      </c>
      <c r="AJ199" s="619">
        <f t="shared" si="136"/>
        <v>2000</v>
      </c>
      <c r="AK199" s="646">
        <f t="shared" si="137"/>
        <v>2000</v>
      </c>
      <c r="AL199" s="682">
        <f t="shared" si="138"/>
        <v>2000</v>
      </c>
      <c r="AM199" s="632">
        <f t="shared" si="130"/>
        <v>0</v>
      </c>
      <c r="AN199" s="692">
        <f t="shared" si="139"/>
        <v>0</v>
      </c>
      <c r="AO199" s="646">
        <f t="shared" si="140"/>
        <v>0</v>
      </c>
      <c r="AP199" s="619">
        <f t="shared" si="141"/>
        <v>0</v>
      </c>
      <c r="AQ199" s="646">
        <f t="shared" si="142"/>
        <v>0</v>
      </c>
      <c r="AR199" s="654">
        <f t="shared" si="143"/>
        <v>0</v>
      </c>
      <c r="AS199" s="45"/>
      <c r="AT199" s="28"/>
      <c r="AU199" s="28"/>
    </row>
    <row r="200" spans="1:47" s="38" customFormat="1" ht="14" customHeight="1">
      <c r="A200" s="26"/>
      <c r="B200" s="1116"/>
      <c r="C200" s="1230"/>
      <c r="D200" s="1127" t="s">
        <v>70</v>
      </c>
      <c r="E200" s="1128" t="s">
        <v>99</v>
      </c>
      <c r="F200" s="1153">
        <v>2</v>
      </c>
      <c r="G200" s="496" t="s">
        <v>106</v>
      </c>
      <c r="H200" s="157">
        <f>15000/2</f>
        <v>7500</v>
      </c>
      <c r="I200" s="63"/>
      <c r="J200" s="59"/>
      <c r="K200" s="169">
        <f>15000/2</f>
        <v>7500</v>
      </c>
      <c r="L200" s="59"/>
      <c r="M200" s="730"/>
      <c r="N200" s="496" t="s">
        <v>106</v>
      </c>
      <c r="O200" s="206">
        <f>'EnC1_2017-22_DEAL_ONF_Animation'!H200+'EnC2_2018-22_FEDER_ONF_Conserv'!H200+'EnC3_2019-21_OFB-DEAL_ONF_Coli'!H200+'EnC4_2018-20_MTE_ONF_MIGBio'!H200+'EnC5_2020_DEAL_Titè_IPA Desira'!H200+'Sol1_2018_DEAL_ONF_Lutte IC DSD'!H200+'Sol2_2019_DEAL_ONF_Lutte IC'!H200+'€8-xxxx(AAAA-AAAA)'!H200+'€9-xxxx(AAAA-AAAA)'!H200+'€10-xxxx(AAAA-AAAA)'!H200+'€11-xxxx(AAAA-AAAA)'!H200+'€12-xxxx(AAAA-AAAA)'!H200+'€13-xxxx(AAAA-AAAA)'!H200+'€14-xxxx(AAAA-AAAA)'!H200+'€15-xxxx(AAAA-AAAA)'!H200+'€16-xxxx(AAAA-AAAA)'!H200+'€17-xxxx(AAAA-AAAA)'!H200+'€18-xxxx(AAAA-AAAA)'!H200+'€19-xxxx(AAAA-AAAA)'!H200+'€20-xxxx(AAAA-AAAA)'!H200</f>
        <v>15000</v>
      </c>
      <c r="P200" s="233">
        <f>'EnC1_2017-22_DEAL_ONF_Animation'!I200+'EnC2_2018-22_FEDER_ONF_Conserv'!I200+'EnC3_2019-21_OFB-DEAL_ONF_Coli'!I200+'EnC4_2018-20_MTE_ONF_MIGBio'!I200+'EnC5_2020_DEAL_Titè_IPA Desira'!I200+'Sol1_2018_DEAL_ONF_Lutte IC DSD'!I200+'Sol2_2019_DEAL_ONF_Lutte IC'!I200+'€8-xxxx(AAAA-AAAA)'!I200+'€9-xxxx(AAAA-AAAA)'!I200+'€10-xxxx(AAAA-AAAA)'!I200+'€11-xxxx(AAAA-AAAA)'!I200+'€12-xxxx(AAAA-AAAA)'!I200+'€13-xxxx(AAAA-AAAA)'!I200+'€14-xxxx(AAAA-AAAA)'!I200+'€15-xxxx(AAAA-AAAA)'!I200+'€16-xxxx(AAAA-AAAA)'!I200+'€17-xxxx(AAAA-AAAA)'!I200+'€18-xxxx(AAAA-AAAA)'!I200+'€19-xxxx(AAAA-AAAA)'!I200+'€20-xxxx(AAAA-AAAA)'!I200</f>
        <v>3000</v>
      </c>
      <c r="Q200" s="159">
        <f>'EnC1_2017-22_DEAL_ONF_Animation'!J200+'EnC2_2018-22_FEDER_ONF_Conserv'!J200+'EnC3_2019-21_OFB-DEAL_ONF_Coli'!J200+'EnC4_2018-20_MTE_ONF_MIGBio'!J200+'EnC5_2020_DEAL_Titè_IPA Desira'!J200+'Sol1_2018_DEAL_ONF_Lutte IC DSD'!J200+'Sol2_2019_DEAL_ONF_Lutte IC'!J200+'€8-xxxx(AAAA-AAAA)'!J200+'€9-xxxx(AAAA-AAAA)'!J200+'€10-xxxx(AAAA-AAAA)'!J200+'€11-xxxx(AAAA-AAAA)'!J200+'€12-xxxx(AAAA-AAAA)'!J200+'€13-xxxx(AAAA-AAAA)'!J200+'€14-xxxx(AAAA-AAAA)'!J200+'€15-xxxx(AAAA-AAAA)'!J200+'€16-xxxx(AAAA-AAAA)'!J200+'€17-xxxx(AAAA-AAAA)'!J200+'€18-xxxx(AAAA-AAAA)'!J200+'€19-xxxx(AAAA-AAAA)'!J200+'€20-xxxx(AAAA-AAAA)'!J200</f>
        <v>3000</v>
      </c>
      <c r="R200" s="215">
        <f>'EnC1_2017-22_DEAL_ONF_Animation'!K200+'EnC2_2018-22_FEDER_ONF_Conserv'!K200+'EnC3_2019-21_OFB-DEAL_ONF_Coli'!K200+'EnC4_2018-20_MTE_ONF_MIGBio'!K200+'EnC5_2020_DEAL_Titè_IPA Desira'!K200+'Sol1_2018_DEAL_ONF_Lutte IC DSD'!K200+'Sol2_2019_DEAL_ONF_Lutte IC'!K200+'€8-xxxx(AAAA-AAAA)'!K200+'€9-xxxx(AAAA-AAAA)'!K200+'€10-xxxx(AAAA-AAAA)'!K200+'€11-xxxx(AAAA-AAAA)'!K200+'€12-xxxx(AAAA-AAAA)'!K200+'€13-xxxx(AAAA-AAAA)'!K200+'€14-xxxx(AAAA-AAAA)'!K200+'€15-xxxx(AAAA-AAAA)'!K200+'€16-xxxx(AAAA-AAAA)'!K200+'€17-xxxx(AAAA-AAAA)'!K200+'€18-xxxx(AAAA-AAAA)'!K200+'€19-xxxx(AAAA-AAAA)'!K200+'€20-xxxx(AAAA-AAAA)'!K200</f>
        <v>3000</v>
      </c>
      <c r="S200" s="159">
        <f>'EnC1_2017-22_DEAL_ONF_Animation'!L200+'EnC2_2018-22_FEDER_ONF_Conserv'!L200+'EnC3_2019-21_OFB-DEAL_ONF_Coli'!L200+'EnC4_2018-20_MTE_ONF_MIGBio'!L200+'EnC5_2020_DEAL_Titè_IPA Desira'!L200+'Sol1_2018_DEAL_ONF_Lutte IC DSD'!L200+'Sol2_2019_DEAL_ONF_Lutte IC'!L200+'€8-xxxx(AAAA-AAAA)'!L200+'€9-xxxx(AAAA-AAAA)'!L200+'€10-xxxx(AAAA-AAAA)'!L200+'€11-xxxx(AAAA-AAAA)'!L200+'€12-xxxx(AAAA-AAAA)'!L200+'€13-xxxx(AAAA-AAAA)'!L200+'€14-xxxx(AAAA-AAAA)'!L200+'€15-xxxx(AAAA-AAAA)'!L200+'€16-xxxx(AAAA-AAAA)'!L200+'€17-xxxx(AAAA-AAAA)'!L200+'€18-xxxx(AAAA-AAAA)'!L200+'€19-xxxx(AAAA-AAAA)'!L200+'€20-xxxx(AAAA-AAAA)'!L200</f>
        <v>3000</v>
      </c>
      <c r="T200" s="208">
        <f>'EnC1_2017-22_DEAL_ONF_Animation'!M200+'EnC2_2018-22_FEDER_ONF_Conserv'!M200+'EnC3_2019-21_OFB-DEAL_ONF_Coli'!M200+'EnC4_2018-20_MTE_ONF_MIGBio'!M200+'EnC5_2020_DEAL_Titè_IPA Desira'!M200+'Sol1_2018_DEAL_ONF_Lutte IC DSD'!M200+'Sol2_2019_DEAL_ONF_Lutte IC'!M200+'€8-xxxx(AAAA-AAAA)'!M200+'€9-xxxx(AAAA-AAAA)'!M200+'€10-xxxx(AAAA-AAAA)'!M200+'€11-xxxx(AAAA-AAAA)'!M200+'€12-xxxx(AAAA-AAAA)'!M200+'€13-xxxx(AAAA-AAAA)'!M200+'€14-xxxx(AAAA-AAAA)'!M200+'€15-xxxx(AAAA-AAAA)'!M200+'€16-xxxx(AAAA-AAAA)'!M200+'€17-xxxx(AAAA-AAAA)'!M200+'€18-xxxx(AAAA-AAAA)'!M200+'€19-xxxx(AAAA-AAAA)'!M200+'€20-xxxx(AAAA-AAAA)'!M200</f>
        <v>3000</v>
      </c>
      <c r="U200" s="206">
        <f>'EnC1_2017-22_DEAL_ONF_Animation'!N200+'EnC2_2018-22_FEDER_ONF_Conserv'!N200+'EnC3_2019-21_OFB-DEAL_ONF_Coli'!N200+'EnC4_2018-20_MTE_ONF_MIGBio'!N200+'EnC5_2020_DEAL_Titè_IPA Desira'!N200+'Sol1_2018_DEAL_ONF_Lutte IC DSD'!N200+'Sol2_2019_DEAL_ONF_Lutte IC'!N200+'€8-xxxx(AAAA-AAAA)'!N200+'€9-xxxx(AAAA-AAAA)'!N200+'€10-xxxx(AAAA-AAAA)'!N200+'€11-xxxx(AAAA-AAAA)'!N200+'€12-xxxx(AAAA-AAAA)'!N200+'€13-xxxx(AAAA-AAAA)'!N200+'€14-xxxx(AAAA-AAAA)'!N200+'€15-xxxx(AAAA-AAAA)'!N200+'€16-xxxx(AAAA-AAAA)'!N200+'€17-xxxx(AAAA-AAAA)'!N200+'€18-xxxx(AAAA-AAAA)'!N200+'€19-xxxx(AAAA-AAAA)'!N200+'€20-xxxx(AAAA-AAAA)'!N200</f>
        <v>0</v>
      </c>
      <c r="V200" s="233">
        <f>'EnC1_2017-22_DEAL_ONF_Animation'!O200+'EnC2_2018-22_FEDER_ONF_Conserv'!O200+'EnC3_2019-21_OFB-DEAL_ONF_Coli'!O200+'EnC4_2018-20_MTE_ONF_MIGBio'!O200+'EnC5_2020_DEAL_Titè_IPA Desira'!O200+'Sol1_2018_DEAL_ONF_Lutte IC DSD'!O200+'Sol2_2019_DEAL_ONF_Lutte IC'!O200+'€8-xxxx(AAAA-AAAA)'!O200+'€9-xxxx(AAAA-AAAA)'!O200+'€10-xxxx(AAAA-AAAA)'!O200+'€11-xxxx(AAAA-AAAA)'!O200+'€12-xxxx(AAAA-AAAA)'!O200+'€13-xxxx(AAAA-AAAA)'!O200+'€14-xxxx(AAAA-AAAA)'!O200+'€15-xxxx(AAAA-AAAA)'!O200+'€16-xxxx(AAAA-AAAA)'!O200+'€17-xxxx(AAAA-AAAA)'!O200+'€18-xxxx(AAAA-AAAA)'!O200+'€19-xxxx(AAAA-AAAA)'!O200+'€20-xxxx(AAAA-AAAA)'!O200</f>
        <v>0</v>
      </c>
      <c r="W200" s="159">
        <f>'EnC1_2017-22_DEAL_ONF_Animation'!P200+'EnC2_2018-22_FEDER_ONF_Conserv'!P200+'EnC3_2019-21_OFB-DEAL_ONF_Coli'!P200+'EnC4_2018-20_MTE_ONF_MIGBio'!P200+'EnC5_2020_DEAL_Titè_IPA Desira'!P200+'Sol1_2018_DEAL_ONF_Lutte IC DSD'!P200+'Sol2_2019_DEAL_ONF_Lutte IC'!P200+'€8-xxxx(AAAA-AAAA)'!P200+'€9-xxxx(AAAA-AAAA)'!P200+'€10-xxxx(AAAA-AAAA)'!P200+'€11-xxxx(AAAA-AAAA)'!P200+'€12-xxxx(AAAA-AAAA)'!P200+'€13-xxxx(AAAA-AAAA)'!P200+'€14-xxxx(AAAA-AAAA)'!P200+'€15-xxxx(AAAA-AAAA)'!P200+'€16-xxxx(AAAA-AAAA)'!P200+'€17-xxxx(AAAA-AAAA)'!P200+'€18-xxxx(AAAA-AAAA)'!P200+'€19-xxxx(AAAA-AAAA)'!P200+'€20-xxxx(AAAA-AAAA)'!P200</f>
        <v>0</v>
      </c>
      <c r="X200" s="215">
        <f>'EnC1_2017-22_DEAL_ONF_Animation'!Q200+'EnC2_2018-22_FEDER_ONF_Conserv'!Q200+'EnC3_2019-21_OFB-DEAL_ONF_Coli'!Q200+'EnC4_2018-20_MTE_ONF_MIGBio'!Q200+'EnC5_2020_DEAL_Titè_IPA Desira'!Q200+'Sol1_2018_DEAL_ONF_Lutte IC DSD'!Q200+'Sol2_2019_DEAL_ONF_Lutte IC'!Q200+'€8-xxxx(AAAA-AAAA)'!Q200+'€9-xxxx(AAAA-AAAA)'!Q200+'€10-xxxx(AAAA-AAAA)'!Q200+'€11-xxxx(AAAA-AAAA)'!Q200+'€12-xxxx(AAAA-AAAA)'!Q200+'€13-xxxx(AAAA-AAAA)'!Q200+'€14-xxxx(AAAA-AAAA)'!Q200+'€15-xxxx(AAAA-AAAA)'!Q200+'€16-xxxx(AAAA-AAAA)'!Q200+'€17-xxxx(AAAA-AAAA)'!Q200+'€18-xxxx(AAAA-AAAA)'!Q200+'€19-xxxx(AAAA-AAAA)'!Q200+'€20-xxxx(AAAA-AAAA)'!Q200</f>
        <v>0</v>
      </c>
      <c r="Y200" s="159">
        <f>'EnC1_2017-22_DEAL_ONF_Animation'!R200+'EnC2_2018-22_FEDER_ONF_Conserv'!R200+'EnC3_2019-21_OFB-DEAL_ONF_Coli'!R200+'EnC4_2018-20_MTE_ONF_MIGBio'!R200+'EnC5_2020_DEAL_Titè_IPA Desira'!R200+'Sol1_2018_DEAL_ONF_Lutte IC DSD'!R200+'Sol2_2019_DEAL_ONF_Lutte IC'!R200+'€8-xxxx(AAAA-AAAA)'!R200+'€9-xxxx(AAAA-AAAA)'!R200+'€10-xxxx(AAAA-AAAA)'!R200+'€11-xxxx(AAAA-AAAA)'!R200+'€12-xxxx(AAAA-AAAA)'!R200+'€13-xxxx(AAAA-AAAA)'!R200+'€14-xxxx(AAAA-AAAA)'!R200+'€15-xxxx(AAAA-AAAA)'!R200+'€16-xxxx(AAAA-AAAA)'!R200+'€17-xxxx(AAAA-AAAA)'!R200+'€18-xxxx(AAAA-AAAA)'!R200+'€19-xxxx(AAAA-AAAA)'!R200+'€20-xxxx(AAAA-AAAA)'!R200</f>
        <v>0</v>
      </c>
      <c r="Z200" s="160">
        <f>'EnC1_2017-22_DEAL_ONF_Animation'!S200+'EnC2_2018-22_FEDER_ONF_Conserv'!S200+'EnC3_2019-21_OFB-DEAL_ONF_Coli'!S200+'EnC4_2018-20_MTE_ONF_MIGBio'!S200+'EnC5_2020_DEAL_Titè_IPA Desira'!S200+'Sol1_2018_DEAL_ONF_Lutte IC DSD'!S200+'Sol2_2019_DEAL_ONF_Lutte IC'!S200+'€8-xxxx(AAAA-AAAA)'!S200+'€9-xxxx(AAAA-AAAA)'!S200+'€10-xxxx(AAAA-AAAA)'!S200+'€11-xxxx(AAAA-AAAA)'!S200+'€12-xxxx(AAAA-AAAA)'!S200+'€13-xxxx(AAAA-AAAA)'!S200+'€14-xxxx(AAAA-AAAA)'!S200+'€15-xxxx(AAAA-AAAA)'!S200+'€16-xxxx(AAAA-AAAA)'!S200+'€17-xxxx(AAAA-AAAA)'!S200+'€18-xxxx(AAAA-AAAA)'!S200+'€19-xxxx(AAAA-AAAA)'!S200+'€20-xxxx(AAAA-AAAA)'!S200</f>
        <v>0</v>
      </c>
      <c r="AA200" s="609">
        <f>'EnC1_2017-22_DEAL_ONF_Animation'!T200+'EnC2_2018-22_FEDER_ONF_Conserv'!T200+'EnC3_2019-21_OFB-DEAL_ONF_Coli'!T200+'EnC4_2018-20_MTE_ONF_MIGBio'!T200+'EnC5_2020_DEAL_Titè_IPA Desira'!T200+'Sol1_2018_DEAL_ONF_Lutte IC DSD'!T200+'Sol2_2019_DEAL_ONF_Lutte IC'!T200+'€8-xxxx(AAAA-AAAA)'!T200+'€9-xxxx(AAAA-AAAA)'!T200+'€10-xxxx(AAAA-AAAA)'!T200+'€11-xxxx(AAAA-AAAA)'!T200+'€12-xxxx(AAAA-AAAA)'!T200+'€13-xxxx(AAAA-AAAA)'!T200+'€14-xxxx(AAAA-AAAA)'!T200+'€15-xxxx(AAAA-AAAA)'!T200+'€16-xxxx(AAAA-AAAA)'!T200+'€17-xxxx(AAAA-AAAA)'!T200+'€18-xxxx(AAAA-AAAA)'!T200+'€19-xxxx(AAAA-AAAA)'!T200+'€20-xxxx(AAAA-AAAA)'!T200</f>
        <v>-15000</v>
      </c>
      <c r="AB200" s="689">
        <f>'EnC1_2017-22_DEAL_ONF_Animation'!U200+'EnC2_2018-22_FEDER_ONF_Conserv'!U200+'EnC3_2019-21_OFB-DEAL_ONF_Coli'!U200+'EnC4_2018-20_MTE_ONF_MIGBio'!U200+'EnC5_2020_DEAL_Titè_IPA Desira'!U200+'Sol1_2018_DEAL_ONF_Lutte IC DSD'!U200+'Sol2_2019_DEAL_ONF_Lutte IC'!U200+'€8-xxxx(AAAA-AAAA)'!U200+'€9-xxxx(AAAA-AAAA)'!U200+'€10-xxxx(AAAA-AAAA)'!U200+'€11-xxxx(AAAA-AAAA)'!U200+'€12-xxxx(AAAA-AAAA)'!U200+'€13-xxxx(AAAA-AAAA)'!U200+'€14-xxxx(AAAA-AAAA)'!U200+'€15-xxxx(AAAA-AAAA)'!U200+'€16-xxxx(AAAA-AAAA)'!U200+'€17-xxxx(AAAA-AAAA)'!U200+'€18-xxxx(AAAA-AAAA)'!U200+'€19-xxxx(AAAA-AAAA)'!U200+'€20-xxxx(AAAA-AAAA)'!U200</f>
        <v>-3000</v>
      </c>
      <c r="AC200" s="611">
        <f>'EnC1_2017-22_DEAL_ONF_Animation'!V200+'EnC2_2018-22_FEDER_ONF_Conserv'!V200+'EnC3_2019-21_OFB-DEAL_ONF_Coli'!V200+'EnC4_2018-20_MTE_ONF_MIGBio'!V200+'EnC5_2020_DEAL_Titè_IPA Desira'!V200+'Sol1_2018_DEAL_ONF_Lutte IC DSD'!V200+'Sol2_2019_DEAL_ONF_Lutte IC'!V200+'€8-xxxx(AAAA-AAAA)'!V200+'€9-xxxx(AAAA-AAAA)'!V200+'€10-xxxx(AAAA-AAAA)'!V200+'€11-xxxx(AAAA-AAAA)'!V200+'€12-xxxx(AAAA-AAAA)'!V200+'€13-xxxx(AAAA-AAAA)'!V200+'€14-xxxx(AAAA-AAAA)'!V200+'€15-xxxx(AAAA-AAAA)'!V200+'€16-xxxx(AAAA-AAAA)'!V200+'€17-xxxx(AAAA-AAAA)'!V200+'€18-xxxx(AAAA-AAAA)'!V200+'€19-xxxx(AAAA-AAAA)'!V200+'€20-xxxx(AAAA-AAAA)'!V200</f>
        <v>-3000</v>
      </c>
      <c r="AD200" s="634">
        <f>'EnC1_2017-22_DEAL_ONF_Animation'!W200+'EnC2_2018-22_FEDER_ONF_Conserv'!W200+'EnC3_2019-21_OFB-DEAL_ONF_Coli'!W200+'EnC4_2018-20_MTE_ONF_MIGBio'!W200+'EnC5_2020_DEAL_Titè_IPA Desira'!W200+'Sol1_2018_DEAL_ONF_Lutte IC DSD'!W200+'Sol2_2019_DEAL_ONF_Lutte IC'!W200+'€8-xxxx(AAAA-AAAA)'!W200+'€9-xxxx(AAAA-AAAA)'!W200+'€10-xxxx(AAAA-AAAA)'!W200+'€11-xxxx(AAAA-AAAA)'!W200+'€12-xxxx(AAAA-AAAA)'!W200+'€13-xxxx(AAAA-AAAA)'!W200+'€14-xxxx(AAAA-AAAA)'!W200+'€15-xxxx(AAAA-AAAA)'!W200+'€16-xxxx(AAAA-AAAA)'!W200+'€17-xxxx(AAAA-AAAA)'!W200+'€18-xxxx(AAAA-AAAA)'!W200+'€19-xxxx(AAAA-AAAA)'!W200+'€20-xxxx(AAAA-AAAA)'!W200</f>
        <v>-3000</v>
      </c>
      <c r="AE200" s="611">
        <f>'EnC1_2017-22_DEAL_ONF_Animation'!X200+'EnC2_2018-22_FEDER_ONF_Conserv'!X200+'EnC3_2019-21_OFB-DEAL_ONF_Coli'!X200+'EnC4_2018-20_MTE_ONF_MIGBio'!X200+'EnC5_2020_DEAL_Titè_IPA Desira'!X200+'Sol1_2018_DEAL_ONF_Lutte IC DSD'!X200+'Sol2_2019_DEAL_ONF_Lutte IC'!X200+'€8-xxxx(AAAA-AAAA)'!X200+'€9-xxxx(AAAA-AAAA)'!X200+'€10-xxxx(AAAA-AAAA)'!X200+'€11-xxxx(AAAA-AAAA)'!X200+'€12-xxxx(AAAA-AAAA)'!X200+'€13-xxxx(AAAA-AAAA)'!X200+'€14-xxxx(AAAA-AAAA)'!X200+'€15-xxxx(AAAA-AAAA)'!X200+'€16-xxxx(AAAA-AAAA)'!X200+'€17-xxxx(AAAA-AAAA)'!X200+'€18-xxxx(AAAA-AAAA)'!X200+'€19-xxxx(AAAA-AAAA)'!X200+'€20-xxxx(AAAA-AAAA)'!X200</f>
        <v>-3000</v>
      </c>
      <c r="AF200" s="612">
        <f>'EnC1_2017-22_DEAL_ONF_Animation'!Y200+'EnC2_2018-22_FEDER_ONF_Conserv'!Y200+'EnC3_2019-21_OFB-DEAL_ONF_Coli'!Y200+'EnC4_2018-20_MTE_ONF_MIGBio'!Y200+'EnC5_2020_DEAL_Titè_IPA Desira'!Y200+'Sol1_2018_DEAL_ONF_Lutte IC DSD'!Y200+'Sol2_2019_DEAL_ONF_Lutte IC'!Y200+'€8-xxxx(AAAA-AAAA)'!Y200+'€9-xxxx(AAAA-AAAA)'!Y200+'€10-xxxx(AAAA-AAAA)'!Y200+'€11-xxxx(AAAA-AAAA)'!Y200+'€12-xxxx(AAAA-AAAA)'!Y200+'€13-xxxx(AAAA-AAAA)'!Y200+'€14-xxxx(AAAA-AAAA)'!Y200+'€15-xxxx(AAAA-AAAA)'!Y200+'€16-xxxx(AAAA-AAAA)'!Y200+'€17-xxxx(AAAA-AAAA)'!Y200+'€18-xxxx(AAAA-AAAA)'!Y200+'€19-xxxx(AAAA-AAAA)'!Y200+'€20-xxxx(AAAA-AAAA)'!Y200</f>
        <v>-3000</v>
      </c>
      <c r="AG200" s="613">
        <f t="shared" si="129"/>
        <v>7500</v>
      </c>
      <c r="AH200" s="689">
        <f t="shared" si="134"/>
        <v>3000</v>
      </c>
      <c r="AI200" s="611">
        <f t="shared" si="135"/>
        <v>3000</v>
      </c>
      <c r="AJ200" s="636">
        <f t="shared" si="136"/>
        <v>-4500</v>
      </c>
      <c r="AK200" s="611">
        <f t="shared" si="137"/>
        <v>3000</v>
      </c>
      <c r="AL200" s="688">
        <f t="shared" si="138"/>
        <v>3000</v>
      </c>
      <c r="AM200" s="615">
        <f t="shared" si="130"/>
        <v>-7500</v>
      </c>
      <c r="AN200" s="690">
        <f t="shared" si="139"/>
        <v>0</v>
      </c>
      <c r="AO200" s="611">
        <f t="shared" si="140"/>
        <v>0</v>
      </c>
      <c r="AP200" s="636">
        <f t="shared" si="141"/>
        <v>-7500</v>
      </c>
      <c r="AQ200" s="611">
        <f t="shared" si="142"/>
        <v>0</v>
      </c>
      <c r="AR200" s="616">
        <f t="shared" si="143"/>
        <v>0</v>
      </c>
      <c r="AS200" s="47"/>
      <c r="AT200" s="28"/>
      <c r="AU200" s="28"/>
    </row>
    <row r="201" spans="1:47" s="38" customFormat="1" ht="14">
      <c r="A201" s="26"/>
      <c r="B201" s="1116"/>
      <c r="C201" s="1230"/>
      <c r="D201" s="1119"/>
      <c r="E201" s="1122"/>
      <c r="F201" s="1153"/>
      <c r="G201" s="497" t="s">
        <v>108</v>
      </c>
      <c r="H201" s="161"/>
      <c r="I201" s="62"/>
      <c r="J201" s="60"/>
      <c r="K201" s="170"/>
      <c r="L201" s="60"/>
      <c r="M201" s="728"/>
      <c r="N201" s="497" t="s">
        <v>108</v>
      </c>
      <c r="O201" s="209">
        <f>'EnC1_2017-22_DEAL_ONF_Animation'!H201+'EnC2_2018-22_FEDER_ONF_Conserv'!H201+'EnC3_2019-21_OFB-DEAL_ONF_Coli'!H201+'EnC4_2018-20_MTE_ONF_MIGBio'!H201+'EnC5_2020_DEAL_Titè_IPA Desira'!H201+'Sol1_2018_DEAL_ONF_Lutte IC DSD'!H201+'Sol2_2019_DEAL_ONF_Lutte IC'!H201+'€8-xxxx(AAAA-AAAA)'!H201+'€9-xxxx(AAAA-AAAA)'!H201+'€10-xxxx(AAAA-AAAA)'!H201+'€11-xxxx(AAAA-AAAA)'!H201+'€12-xxxx(AAAA-AAAA)'!H201+'€13-xxxx(AAAA-AAAA)'!H201+'€14-xxxx(AAAA-AAAA)'!H201+'€15-xxxx(AAAA-AAAA)'!H201+'€16-xxxx(AAAA-AAAA)'!H201+'€17-xxxx(AAAA-AAAA)'!H201+'€18-xxxx(AAAA-AAAA)'!H201+'€19-xxxx(AAAA-AAAA)'!H201+'€20-xxxx(AAAA-AAAA)'!H201</f>
        <v>0</v>
      </c>
      <c r="P201" s="234">
        <f>'EnC1_2017-22_DEAL_ONF_Animation'!I201+'EnC2_2018-22_FEDER_ONF_Conserv'!I201+'EnC3_2019-21_OFB-DEAL_ONF_Coli'!I201+'EnC4_2018-20_MTE_ONF_MIGBio'!I201+'EnC5_2020_DEAL_Titè_IPA Desira'!I201+'Sol1_2018_DEAL_ONF_Lutte IC DSD'!I201+'Sol2_2019_DEAL_ONF_Lutte IC'!I201+'€8-xxxx(AAAA-AAAA)'!I201+'€9-xxxx(AAAA-AAAA)'!I201+'€10-xxxx(AAAA-AAAA)'!I201+'€11-xxxx(AAAA-AAAA)'!I201+'€12-xxxx(AAAA-AAAA)'!I201+'€13-xxxx(AAAA-AAAA)'!I201+'€14-xxxx(AAAA-AAAA)'!I201+'€15-xxxx(AAAA-AAAA)'!I201+'€16-xxxx(AAAA-AAAA)'!I201+'€17-xxxx(AAAA-AAAA)'!I201+'€18-xxxx(AAAA-AAAA)'!I201+'€19-xxxx(AAAA-AAAA)'!I201+'€20-xxxx(AAAA-AAAA)'!I201</f>
        <v>0</v>
      </c>
      <c r="Q201" s="163">
        <f>'EnC1_2017-22_DEAL_ONF_Animation'!J201+'EnC2_2018-22_FEDER_ONF_Conserv'!J201+'EnC3_2019-21_OFB-DEAL_ONF_Coli'!J201+'EnC4_2018-20_MTE_ONF_MIGBio'!J201+'EnC5_2020_DEAL_Titè_IPA Desira'!J201+'Sol1_2018_DEAL_ONF_Lutte IC DSD'!J201+'Sol2_2019_DEAL_ONF_Lutte IC'!J201+'€8-xxxx(AAAA-AAAA)'!J201+'€9-xxxx(AAAA-AAAA)'!J201+'€10-xxxx(AAAA-AAAA)'!J201+'€11-xxxx(AAAA-AAAA)'!J201+'€12-xxxx(AAAA-AAAA)'!J201+'€13-xxxx(AAAA-AAAA)'!J201+'€14-xxxx(AAAA-AAAA)'!J201+'€15-xxxx(AAAA-AAAA)'!J201+'€16-xxxx(AAAA-AAAA)'!J201+'€17-xxxx(AAAA-AAAA)'!J201+'€18-xxxx(AAAA-AAAA)'!J201+'€19-xxxx(AAAA-AAAA)'!J201+'€20-xxxx(AAAA-AAAA)'!J201</f>
        <v>0</v>
      </c>
      <c r="R201" s="218">
        <f>'EnC1_2017-22_DEAL_ONF_Animation'!K201+'EnC2_2018-22_FEDER_ONF_Conserv'!K201+'EnC3_2019-21_OFB-DEAL_ONF_Coli'!K201+'EnC4_2018-20_MTE_ONF_MIGBio'!K201+'EnC5_2020_DEAL_Titè_IPA Desira'!K201+'Sol1_2018_DEAL_ONF_Lutte IC DSD'!K201+'Sol2_2019_DEAL_ONF_Lutte IC'!K201+'€8-xxxx(AAAA-AAAA)'!K201+'€9-xxxx(AAAA-AAAA)'!K201+'€10-xxxx(AAAA-AAAA)'!K201+'€11-xxxx(AAAA-AAAA)'!K201+'€12-xxxx(AAAA-AAAA)'!K201+'€13-xxxx(AAAA-AAAA)'!K201+'€14-xxxx(AAAA-AAAA)'!K201+'€15-xxxx(AAAA-AAAA)'!K201+'€16-xxxx(AAAA-AAAA)'!K201+'€17-xxxx(AAAA-AAAA)'!K201+'€18-xxxx(AAAA-AAAA)'!K201+'€19-xxxx(AAAA-AAAA)'!K201+'€20-xxxx(AAAA-AAAA)'!K201</f>
        <v>0</v>
      </c>
      <c r="S201" s="163">
        <f>'EnC1_2017-22_DEAL_ONF_Animation'!L201+'EnC2_2018-22_FEDER_ONF_Conserv'!L201+'EnC3_2019-21_OFB-DEAL_ONF_Coli'!L201+'EnC4_2018-20_MTE_ONF_MIGBio'!L201+'EnC5_2020_DEAL_Titè_IPA Desira'!L201+'Sol1_2018_DEAL_ONF_Lutte IC DSD'!L201+'Sol2_2019_DEAL_ONF_Lutte IC'!L201+'€8-xxxx(AAAA-AAAA)'!L201+'€9-xxxx(AAAA-AAAA)'!L201+'€10-xxxx(AAAA-AAAA)'!L201+'€11-xxxx(AAAA-AAAA)'!L201+'€12-xxxx(AAAA-AAAA)'!L201+'€13-xxxx(AAAA-AAAA)'!L201+'€14-xxxx(AAAA-AAAA)'!L201+'€15-xxxx(AAAA-AAAA)'!L201+'€16-xxxx(AAAA-AAAA)'!L201+'€17-xxxx(AAAA-AAAA)'!L201+'€18-xxxx(AAAA-AAAA)'!L201+'€19-xxxx(AAAA-AAAA)'!L201+'€20-xxxx(AAAA-AAAA)'!L201</f>
        <v>0</v>
      </c>
      <c r="T201" s="211">
        <f>'EnC1_2017-22_DEAL_ONF_Animation'!M201+'EnC2_2018-22_FEDER_ONF_Conserv'!M201+'EnC3_2019-21_OFB-DEAL_ONF_Coli'!M201+'EnC4_2018-20_MTE_ONF_MIGBio'!M201+'EnC5_2020_DEAL_Titè_IPA Desira'!M201+'Sol1_2018_DEAL_ONF_Lutte IC DSD'!M201+'Sol2_2019_DEAL_ONF_Lutte IC'!M201+'€8-xxxx(AAAA-AAAA)'!M201+'€9-xxxx(AAAA-AAAA)'!M201+'€10-xxxx(AAAA-AAAA)'!M201+'€11-xxxx(AAAA-AAAA)'!M201+'€12-xxxx(AAAA-AAAA)'!M201+'€13-xxxx(AAAA-AAAA)'!M201+'€14-xxxx(AAAA-AAAA)'!M201+'€15-xxxx(AAAA-AAAA)'!M201+'€16-xxxx(AAAA-AAAA)'!M201+'€17-xxxx(AAAA-AAAA)'!M201+'€18-xxxx(AAAA-AAAA)'!M201+'€19-xxxx(AAAA-AAAA)'!M201+'€20-xxxx(AAAA-AAAA)'!M201</f>
        <v>0</v>
      </c>
      <c r="U201" s="209">
        <f>'EnC1_2017-22_DEAL_ONF_Animation'!N201+'EnC2_2018-22_FEDER_ONF_Conserv'!N201+'EnC3_2019-21_OFB-DEAL_ONF_Coli'!N201+'EnC4_2018-20_MTE_ONF_MIGBio'!N201+'EnC5_2020_DEAL_Titè_IPA Desira'!N201+'Sol1_2018_DEAL_ONF_Lutte IC DSD'!N201+'Sol2_2019_DEAL_ONF_Lutte IC'!N201+'€8-xxxx(AAAA-AAAA)'!N201+'€9-xxxx(AAAA-AAAA)'!N201+'€10-xxxx(AAAA-AAAA)'!N201+'€11-xxxx(AAAA-AAAA)'!N201+'€12-xxxx(AAAA-AAAA)'!N201+'€13-xxxx(AAAA-AAAA)'!N201+'€14-xxxx(AAAA-AAAA)'!N201+'€15-xxxx(AAAA-AAAA)'!N201+'€16-xxxx(AAAA-AAAA)'!N201+'€17-xxxx(AAAA-AAAA)'!N201+'€18-xxxx(AAAA-AAAA)'!N201+'€19-xxxx(AAAA-AAAA)'!N201+'€20-xxxx(AAAA-AAAA)'!N201</f>
        <v>0</v>
      </c>
      <c r="V201" s="234">
        <f>'EnC1_2017-22_DEAL_ONF_Animation'!O201+'EnC2_2018-22_FEDER_ONF_Conserv'!O201+'EnC3_2019-21_OFB-DEAL_ONF_Coli'!O201+'EnC4_2018-20_MTE_ONF_MIGBio'!O201+'EnC5_2020_DEAL_Titè_IPA Desira'!O201+'Sol1_2018_DEAL_ONF_Lutte IC DSD'!O201+'Sol2_2019_DEAL_ONF_Lutte IC'!O201+'€8-xxxx(AAAA-AAAA)'!O201+'€9-xxxx(AAAA-AAAA)'!O201+'€10-xxxx(AAAA-AAAA)'!O201+'€11-xxxx(AAAA-AAAA)'!O201+'€12-xxxx(AAAA-AAAA)'!O201+'€13-xxxx(AAAA-AAAA)'!O201+'€14-xxxx(AAAA-AAAA)'!O201+'€15-xxxx(AAAA-AAAA)'!O201+'€16-xxxx(AAAA-AAAA)'!O201+'€17-xxxx(AAAA-AAAA)'!O201+'€18-xxxx(AAAA-AAAA)'!O201+'€19-xxxx(AAAA-AAAA)'!O201+'€20-xxxx(AAAA-AAAA)'!O201</f>
        <v>0</v>
      </c>
      <c r="W201" s="163">
        <f>'EnC1_2017-22_DEAL_ONF_Animation'!P201+'EnC2_2018-22_FEDER_ONF_Conserv'!P201+'EnC3_2019-21_OFB-DEAL_ONF_Coli'!P201+'EnC4_2018-20_MTE_ONF_MIGBio'!P201+'EnC5_2020_DEAL_Titè_IPA Desira'!P201+'Sol1_2018_DEAL_ONF_Lutte IC DSD'!P201+'Sol2_2019_DEAL_ONF_Lutte IC'!P201+'€8-xxxx(AAAA-AAAA)'!P201+'€9-xxxx(AAAA-AAAA)'!P201+'€10-xxxx(AAAA-AAAA)'!P201+'€11-xxxx(AAAA-AAAA)'!P201+'€12-xxxx(AAAA-AAAA)'!P201+'€13-xxxx(AAAA-AAAA)'!P201+'€14-xxxx(AAAA-AAAA)'!P201+'€15-xxxx(AAAA-AAAA)'!P201+'€16-xxxx(AAAA-AAAA)'!P201+'€17-xxxx(AAAA-AAAA)'!P201+'€18-xxxx(AAAA-AAAA)'!P201+'€19-xxxx(AAAA-AAAA)'!P201+'€20-xxxx(AAAA-AAAA)'!P201</f>
        <v>0</v>
      </c>
      <c r="X201" s="218">
        <f>'EnC1_2017-22_DEAL_ONF_Animation'!Q201+'EnC2_2018-22_FEDER_ONF_Conserv'!Q201+'EnC3_2019-21_OFB-DEAL_ONF_Coli'!Q201+'EnC4_2018-20_MTE_ONF_MIGBio'!Q201+'EnC5_2020_DEAL_Titè_IPA Desira'!Q201+'Sol1_2018_DEAL_ONF_Lutte IC DSD'!Q201+'Sol2_2019_DEAL_ONF_Lutte IC'!Q201+'€8-xxxx(AAAA-AAAA)'!Q201+'€9-xxxx(AAAA-AAAA)'!Q201+'€10-xxxx(AAAA-AAAA)'!Q201+'€11-xxxx(AAAA-AAAA)'!Q201+'€12-xxxx(AAAA-AAAA)'!Q201+'€13-xxxx(AAAA-AAAA)'!Q201+'€14-xxxx(AAAA-AAAA)'!Q201+'€15-xxxx(AAAA-AAAA)'!Q201+'€16-xxxx(AAAA-AAAA)'!Q201+'€17-xxxx(AAAA-AAAA)'!Q201+'€18-xxxx(AAAA-AAAA)'!Q201+'€19-xxxx(AAAA-AAAA)'!Q201+'€20-xxxx(AAAA-AAAA)'!Q201</f>
        <v>0</v>
      </c>
      <c r="Y201" s="163">
        <f>'EnC1_2017-22_DEAL_ONF_Animation'!R201+'EnC2_2018-22_FEDER_ONF_Conserv'!R201+'EnC3_2019-21_OFB-DEAL_ONF_Coli'!R201+'EnC4_2018-20_MTE_ONF_MIGBio'!R201+'EnC5_2020_DEAL_Titè_IPA Desira'!R201+'Sol1_2018_DEAL_ONF_Lutte IC DSD'!R201+'Sol2_2019_DEAL_ONF_Lutte IC'!R201+'€8-xxxx(AAAA-AAAA)'!R201+'€9-xxxx(AAAA-AAAA)'!R201+'€10-xxxx(AAAA-AAAA)'!R201+'€11-xxxx(AAAA-AAAA)'!R201+'€12-xxxx(AAAA-AAAA)'!R201+'€13-xxxx(AAAA-AAAA)'!R201+'€14-xxxx(AAAA-AAAA)'!R201+'€15-xxxx(AAAA-AAAA)'!R201+'€16-xxxx(AAAA-AAAA)'!R201+'€17-xxxx(AAAA-AAAA)'!R201+'€18-xxxx(AAAA-AAAA)'!R201+'€19-xxxx(AAAA-AAAA)'!R201+'€20-xxxx(AAAA-AAAA)'!R201</f>
        <v>0</v>
      </c>
      <c r="Z201" s="164">
        <f>'EnC1_2017-22_DEAL_ONF_Animation'!S201+'EnC2_2018-22_FEDER_ONF_Conserv'!S201+'EnC3_2019-21_OFB-DEAL_ONF_Coli'!S201+'EnC4_2018-20_MTE_ONF_MIGBio'!S201+'EnC5_2020_DEAL_Titè_IPA Desira'!S201+'Sol1_2018_DEAL_ONF_Lutte IC DSD'!S201+'Sol2_2019_DEAL_ONF_Lutte IC'!S201+'€8-xxxx(AAAA-AAAA)'!S201+'€9-xxxx(AAAA-AAAA)'!S201+'€10-xxxx(AAAA-AAAA)'!S201+'€11-xxxx(AAAA-AAAA)'!S201+'€12-xxxx(AAAA-AAAA)'!S201+'€13-xxxx(AAAA-AAAA)'!S201+'€14-xxxx(AAAA-AAAA)'!S201+'€15-xxxx(AAAA-AAAA)'!S201+'€16-xxxx(AAAA-AAAA)'!S201+'€17-xxxx(AAAA-AAAA)'!S201+'€18-xxxx(AAAA-AAAA)'!S201+'€19-xxxx(AAAA-AAAA)'!S201+'€20-xxxx(AAAA-AAAA)'!S201</f>
        <v>0</v>
      </c>
      <c r="AA201" s="617">
        <f>'EnC1_2017-22_DEAL_ONF_Animation'!T201+'EnC2_2018-22_FEDER_ONF_Conserv'!T201+'EnC3_2019-21_OFB-DEAL_ONF_Coli'!T201+'EnC4_2018-20_MTE_ONF_MIGBio'!T201+'EnC5_2020_DEAL_Titè_IPA Desira'!T201+'Sol1_2018_DEAL_ONF_Lutte IC DSD'!T201+'Sol2_2019_DEAL_ONF_Lutte IC'!T201+'€8-xxxx(AAAA-AAAA)'!T201+'€9-xxxx(AAAA-AAAA)'!T201+'€10-xxxx(AAAA-AAAA)'!T201+'€11-xxxx(AAAA-AAAA)'!T201+'€12-xxxx(AAAA-AAAA)'!T201+'€13-xxxx(AAAA-AAAA)'!T201+'€14-xxxx(AAAA-AAAA)'!T201+'€15-xxxx(AAAA-AAAA)'!T201+'€16-xxxx(AAAA-AAAA)'!T201+'€17-xxxx(AAAA-AAAA)'!T201+'€18-xxxx(AAAA-AAAA)'!T201+'€19-xxxx(AAAA-AAAA)'!T201+'€20-xxxx(AAAA-AAAA)'!T201</f>
        <v>0</v>
      </c>
      <c r="AB201" s="691">
        <f>'EnC1_2017-22_DEAL_ONF_Animation'!U201+'EnC2_2018-22_FEDER_ONF_Conserv'!U201+'EnC3_2019-21_OFB-DEAL_ONF_Coli'!U201+'EnC4_2018-20_MTE_ONF_MIGBio'!U201+'EnC5_2020_DEAL_Titè_IPA Desira'!U201+'Sol1_2018_DEAL_ONF_Lutte IC DSD'!U201+'Sol2_2019_DEAL_ONF_Lutte IC'!U201+'€8-xxxx(AAAA-AAAA)'!U201+'€9-xxxx(AAAA-AAAA)'!U201+'€10-xxxx(AAAA-AAAA)'!U201+'€11-xxxx(AAAA-AAAA)'!U201+'€12-xxxx(AAAA-AAAA)'!U201+'€13-xxxx(AAAA-AAAA)'!U201+'€14-xxxx(AAAA-AAAA)'!U201+'€15-xxxx(AAAA-AAAA)'!U201+'€16-xxxx(AAAA-AAAA)'!U201+'€17-xxxx(AAAA-AAAA)'!U201+'€18-xxxx(AAAA-AAAA)'!U201+'€19-xxxx(AAAA-AAAA)'!U201+'€20-xxxx(AAAA-AAAA)'!U201</f>
        <v>0</v>
      </c>
      <c r="AC201" s="619">
        <f>'EnC1_2017-22_DEAL_ONF_Animation'!V201+'EnC2_2018-22_FEDER_ONF_Conserv'!V201+'EnC3_2019-21_OFB-DEAL_ONF_Coli'!V201+'EnC4_2018-20_MTE_ONF_MIGBio'!V201+'EnC5_2020_DEAL_Titè_IPA Desira'!V201+'Sol1_2018_DEAL_ONF_Lutte IC DSD'!V201+'Sol2_2019_DEAL_ONF_Lutte IC'!V201+'€8-xxxx(AAAA-AAAA)'!V201+'€9-xxxx(AAAA-AAAA)'!V201+'€10-xxxx(AAAA-AAAA)'!V201+'€11-xxxx(AAAA-AAAA)'!V201+'€12-xxxx(AAAA-AAAA)'!V201+'€13-xxxx(AAAA-AAAA)'!V201+'€14-xxxx(AAAA-AAAA)'!V201+'€15-xxxx(AAAA-AAAA)'!V201+'€16-xxxx(AAAA-AAAA)'!V201+'€17-xxxx(AAAA-AAAA)'!V201+'€18-xxxx(AAAA-AAAA)'!V201+'€19-xxxx(AAAA-AAAA)'!V201+'€20-xxxx(AAAA-AAAA)'!V201</f>
        <v>0</v>
      </c>
      <c r="AD201" s="639">
        <f>'EnC1_2017-22_DEAL_ONF_Animation'!W201+'EnC2_2018-22_FEDER_ONF_Conserv'!W201+'EnC3_2019-21_OFB-DEAL_ONF_Coli'!W201+'EnC4_2018-20_MTE_ONF_MIGBio'!W201+'EnC5_2020_DEAL_Titè_IPA Desira'!W201+'Sol1_2018_DEAL_ONF_Lutte IC DSD'!W201+'Sol2_2019_DEAL_ONF_Lutte IC'!W201+'€8-xxxx(AAAA-AAAA)'!W201+'€9-xxxx(AAAA-AAAA)'!W201+'€10-xxxx(AAAA-AAAA)'!W201+'€11-xxxx(AAAA-AAAA)'!W201+'€12-xxxx(AAAA-AAAA)'!W201+'€13-xxxx(AAAA-AAAA)'!W201+'€14-xxxx(AAAA-AAAA)'!W201+'€15-xxxx(AAAA-AAAA)'!W201+'€16-xxxx(AAAA-AAAA)'!W201+'€17-xxxx(AAAA-AAAA)'!W201+'€18-xxxx(AAAA-AAAA)'!W201+'€19-xxxx(AAAA-AAAA)'!W201+'€20-xxxx(AAAA-AAAA)'!W201</f>
        <v>0</v>
      </c>
      <c r="AE201" s="619">
        <f>'EnC1_2017-22_DEAL_ONF_Animation'!X201+'EnC2_2018-22_FEDER_ONF_Conserv'!X201+'EnC3_2019-21_OFB-DEAL_ONF_Coli'!X201+'EnC4_2018-20_MTE_ONF_MIGBio'!X201+'EnC5_2020_DEAL_Titè_IPA Desira'!X201+'Sol1_2018_DEAL_ONF_Lutte IC DSD'!X201+'Sol2_2019_DEAL_ONF_Lutte IC'!X201+'€8-xxxx(AAAA-AAAA)'!X201+'€9-xxxx(AAAA-AAAA)'!X201+'€10-xxxx(AAAA-AAAA)'!X201+'€11-xxxx(AAAA-AAAA)'!X201+'€12-xxxx(AAAA-AAAA)'!X201+'€13-xxxx(AAAA-AAAA)'!X201+'€14-xxxx(AAAA-AAAA)'!X201+'€15-xxxx(AAAA-AAAA)'!X201+'€16-xxxx(AAAA-AAAA)'!X201+'€17-xxxx(AAAA-AAAA)'!X201+'€18-xxxx(AAAA-AAAA)'!X201+'€19-xxxx(AAAA-AAAA)'!X201+'€20-xxxx(AAAA-AAAA)'!X201</f>
        <v>0</v>
      </c>
      <c r="AF201" s="620">
        <f>'EnC1_2017-22_DEAL_ONF_Animation'!Y201+'EnC2_2018-22_FEDER_ONF_Conserv'!Y201+'EnC3_2019-21_OFB-DEAL_ONF_Coli'!Y201+'EnC4_2018-20_MTE_ONF_MIGBio'!Y201+'EnC5_2020_DEAL_Titè_IPA Desira'!Y201+'Sol1_2018_DEAL_ONF_Lutte IC DSD'!Y201+'Sol2_2019_DEAL_ONF_Lutte IC'!Y201+'€8-xxxx(AAAA-AAAA)'!Y201+'€9-xxxx(AAAA-AAAA)'!Y201+'€10-xxxx(AAAA-AAAA)'!Y201+'€11-xxxx(AAAA-AAAA)'!Y201+'€12-xxxx(AAAA-AAAA)'!Y201+'€13-xxxx(AAAA-AAAA)'!Y201+'€14-xxxx(AAAA-AAAA)'!Y201+'€15-xxxx(AAAA-AAAA)'!Y201+'€16-xxxx(AAAA-AAAA)'!Y201+'€17-xxxx(AAAA-AAAA)'!Y201+'€18-xxxx(AAAA-AAAA)'!Y201+'€19-xxxx(AAAA-AAAA)'!Y201+'€20-xxxx(AAAA-AAAA)'!Y201</f>
        <v>0</v>
      </c>
      <c r="AG201" s="621">
        <f t="shared" si="129"/>
        <v>0</v>
      </c>
      <c r="AH201" s="691">
        <f t="shared" si="134"/>
        <v>0</v>
      </c>
      <c r="AI201" s="619">
        <f t="shared" si="135"/>
        <v>0</v>
      </c>
      <c r="AJ201" s="641">
        <f t="shared" si="136"/>
        <v>0</v>
      </c>
      <c r="AK201" s="619">
        <f t="shared" si="137"/>
        <v>0</v>
      </c>
      <c r="AL201" s="682">
        <f t="shared" si="138"/>
        <v>0</v>
      </c>
      <c r="AM201" s="623">
        <f t="shared" si="130"/>
        <v>0</v>
      </c>
      <c r="AN201" s="692">
        <f t="shared" si="139"/>
        <v>0</v>
      </c>
      <c r="AO201" s="619">
        <f t="shared" si="140"/>
        <v>0</v>
      </c>
      <c r="AP201" s="641">
        <f t="shared" si="141"/>
        <v>0</v>
      </c>
      <c r="AQ201" s="619">
        <f t="shared" si="142"/>
        <v>0</v>
      </c>
      <c r="AR201" s="624">
        <f t="shared" si="143"/>
        <v>0</v>
      </c>
      <c r="AS201" s="44"/>
      <c r="AT201" s="28"/>
      <c r="AU201" s="28"/>
    </row>
    <row r="202" spans="1:47" s="38" customFormat="1" ht="14">
      <c r="A202" s="26"/>
      <c r="B202" s="1116"/>
      <c r="C202" s="1230"/>
      <c r="D202" s="1119"/>
      <c r="E202" s="1122"/>
      <c r="F202" s="1153"/>
      <c r="G202" s="498" t="s">
        <v>109</v>
      </c>
      <c r="H202" s="165"/>
      <c r="I202" s="62"/>
      <c r="J202" s="60"/>
      <c r="K202" s="171"/>
      <c r="L202" s="60"/>
      <c r="M202" s="729"/>
      <c r="N202" s="498" t="s">
        <v>109</v>
      </c>
      <c r="O202" s="212">
        <f>'EnC1_2017-22_DEAL_ONF_Animation'!H202+'EnC2_2018-22_FEDER_ONF_Conserv'!H202+'EnC3_2019-21_OFB-DEAL_ONF_Coli'!H202+'EnC4_2018-20_MTE_ONF_MIGBio'!H202+'EnC5_2020_DEAL_Titè_IPA Desira'!H202+'Sol1_2018_DEAL_ONF_Lutte IC DSD'!H202+'Sol2_2019_DEAL_ONF_Lutte IC'!H202+'€8-xxxx(AAAA-AAAA)'!H202+'€9-xxxx(AAAA-AAAA)'!H202+'€10-xxxx(AAAA-AAAA)'!H202+'€11-xxxx(AAAA-AAAA)'!H202+'€12-xxxx(AAAA-AAAA)'!H202+'€13-xxxx(AAAA-AAAA)'!H202+'€14-xxxx(AAAA-AAAA)'!H202+'€15-xxxx(AAAA-AAAA)'!H202+'€16-xxxx(AAAA-AAAA)'!H202+'€17-xxxx(AAAA-AAAA)'!H202+'€18-xxxx(AAAA-AAAA)'!H202+'€19-xxxx(AAAA-AAAA)'!H202+'€20-xxxx(AAAA-AAAA)'!H202</f>
        <v>15000</v>
      </c>
      <c r="P202" s="242">
        <f>'EnC1_2017-22_DEAL_ONF_Animation'!I202+'EnC2_2018-22_FEDER_ONF_Conserv'!I202+'EnC3_2019-21_OFB-DEAL_ONF_Coli'!I202+'EnC4_2018-20_MTE_ONF_MIGBio'!I202+'EnC5_2020_DEAL_Titè_IPA Desira'!I202+'Sol1_2018_DEAL_ONF_Lutte IC DSD'!I202+'Sol2_2019_DEAL_ONF_Lutte IC'!I202+'€8-xxxx(AAAA-AAAA)'!I202+'€9-xxxx(AAAA-AAAA)'!I202+'€10-xxxx(AAAA-AAAA)'!I202+'€11-xxxx(AAAA-AAAA)'!I202+'€12-xxxx(AAAA-AAAA)'!I202+'€13-xxxx(AAAA-AAAA)'!I202+'€14-xxxx(AAAA-AAAA)'!I202+'€15-xxxx(AAAA-AAAA)'!I202+'€16-xxxx(AAAA-AAAA)'!I202+'€17-xxxx(AAAA-AAAA)'!I202+'€18-xxxx(AAAA-AAAA)'!I202+'€19-xxxx(AAAA-AAAA)'!I202+'€20-xxxx(AAAA-AAAA)'!I202</f>
        <v>3000</v>
      </c>
      <c r="Q202" s="167">
        <f>'EnC1_2017-22_DEAL_ONF_Animation'!J202+'EnC2_2018-22_FEDER_ONF_Conserv'!J202+'EnC3_2019-21_OFB-DEAL_ONF_Coli'!J202+'EnC4_2018-20_MTE_ONF_MIGBio'!J202+'EnC5_2020_DEAL_Titè_IPA Desira'!J202+'Sol1_2018_DEAL_ONF_Lutte IC DSD'!J202+'Sol2_2019_DEAL_ONF_Lutte IC'!J202+'€8-xxxx(AAAA-AAAA)'!J202+'€9-xxxx(AAAA-AAAA)'!J202+'€10-xxxx(AAAA-AAAA)'!J202+'€11-xxxx(AAAA-AAAA)'!J202+'€12-xxxx(AAAA-AAAA)'!J202+'€13-xxxx(AAAA-AAAA)'!J202+'€14-xxxx(AAAA-AAAA)'!J202+'€15-xxxx(AAAA-AAAA)'!J202+'€16-xxxx(AAAA-AAAA)'!J202+'€17-xxxx(AAAA-AAAA)'!J202+'€18-xxxx(AAAA-AAAA)'!J202+'€19-xxxx(AAAA-AAAA)'!J202+'€20-xxxx(AAAA-AAAA)'!J202</f>
        <v>3000</v>
      </c>
      <c r="R202" s="221">
        <f>'EnC1_2017-22_DEAL_ONF_Animation'!K202+'EnC2_2018-22_FEDER_ONF_Conserv'!K202+'EnC3_2019-21_OFB-DEAL_ONF_Coli'!K202+'EnC4_2018-20_MTE_ONF_MIGBio'!K202+'EnC5_2020_DEAL_Titè_IPA Desira'!K202+'Sol1_2018_DEAL_ONF_Lutte IC DSD'!K202+'Sol2_2019_DEAL_ONF_Lutte IC'!K202+'€8-xxxx(AAAA-AAAA)'!K202+'€9-xxxx(AAAA-AAAA)'!K202+'€10-xxxx(AAAA-AAAA)'!K202+'€11-xxxx(AAAA-AAAA)'!K202+'€12-xxxx(AAAA-AAAA)'!K202+'€13-xxxx(AAAA-AAAA)'!K202+'€14-xxxx(AAAA-AAAA)'!K202+'€15-xxxx(AAAA-AAAA)'!K202+'€16-xxxx(AAAA-AAAA)'!K202+'€17-xxxx(AAAA-AAAA)'!K202+'€18-xxxx(AAAA-AAAA)'!K202+'€19-xxxx(AAAA-AAAA)'!K202+'€20-xxxx(AAAA-AAAA)'!K202</f>
        <v>3000</v>
      </c>
      <c r="S202" s="167">
        <f>'EnC1_2017-22_DEAL_ONF_Animation'!L202+'EnC2_2018-22_FEDER_ONF_Conserv'!L202+'EnC3_2019-21_OFB-DEAL_ONF_Coli'!L202+'EnC4_2018-20_MTE_ONF_MIGBio'!L202+'EnC5_2020_DEAL_Titè_IPA Desira'!L202+'Sol1_2018_DEAL_ONF_Lutte IC DSD'!L202+'Sol2_2019_DEAL_ONF_Lutte IC'!L202+'€8-xxxx(AAAA-AAAA)'!L202+'€9-xxxx(AAAA-AAAA)'!L202+'€10-xxxx(AAAA-AAAA)'!L202+'€11-xxxx(AAAA-AAAA)'!L202+'€12-xxxx(AAAA-AAAA)'!L202+'€13-xxxx(AAAA-AAAA)'!L202+'€14-xxxx(AAAA-AAAA)'!L202+'€15-xxxx(AAAA-AAAA)'!L202+'€16-xxxx(AAAA-AAAA)'!L202+'€17-xxxx(AAAA-AAAA)'!L202+'€18-xxxx(AAAA-AAAA)'!L202+'€19-xxxx(AAAA-AAAA)'!L202+'€20-xxxx(AAAA-AAAA)'!L202</f>
        <v>3000</v>
      </c>
      <c r="T202" s="214">
        <f>'EnC1_2017-22_DEAL_ONF_Animation'!M202+'EnC2_2018-22_FEDER_ONF_Conserv'!M202+'EnC3_2019-21_OFB-DEAL_ONF_Coli'!M202+'EnC4_2018-20_MTE_ONF_MIGBio'!M202+'EnC5_2020_DEAL_Titè_IPA Desira'!M202+'Sol1_2018_DEAL_ONF_Lutte IC DSD'!M202+'Sol2_2019_DEAL_ONF_Lutte IC'!M202+'€8-xxxx(AAAA-AAAA)'!M202+'€9-xxxx(AAAA-AAAA)'!M202+'€10-xxxx(AAAA-AAAA)'!M202+'€11-xxxx(AAAA-AAAA)'!M202+'€12-xxxx(AAAA-AAAA)'!M202+'€13-xxxx(AAAA-AAAA)'!M202+'€14-xxxx(AAAA-AAAA)'!M202+'€15-xxxx(AAAA-AAAA)'!M202+'€16-xxxx(AAAA-AAAA)'!M202+'€17-xxxx(AAAA-AAAA)'!M202+'€18-xxxx(AAAA-AAAA)'!M202+'€19-xxxx(AAAA-AAAA)'!M202+'€20-xxxx(AAAA-AAAA)'!M202</f>
        <v>3000</v>
      </c>
      <c r="U202" s="212">
        <f>'EnC1_2017-22_DEAL_ONF_Animation'!N202+'EnC2_2018-22_FEDER_ONF_Conserv'!N202+'EnC3_2019-21_OFB-DEAL_ONF_Coli'!N202+'EnC4_2018-20_MTE_ONF_MIGBio'!N202+'EnC5_2020_DEAL_Titè_IPA Desira'!N202+'Sol1_2018_DEAL_ONF_Lutte IC DSD'!N202+'Sol2_2019_DEAL_ONF_Lutte IC'!N202+'€8-xxxx(AAAA-AAAA)'!N202+'€9-xxxx(AAAA-AAAA)'!N202+'€10-xxxx(AAAA-AAAA)'!N202+'€11-xxxx(AAAA-AAAA)'!N202+'€12-xxxx(AAAA-AAAA)'!N202+'€13-xxxx(AAAA-AAAA)'!N202+'€14-xxxx(AAAA-AAAA)'!N202+'€15-xxxx(AAAA-AAAA)'!N202+'€16-xxxx(AAAA-AAAA)'!N202+'€17-xxxx(AAAA-AAAA)'!N202+'€18-xxxx(AAAA-AAAA)'!N202+'€19-xxxx(AAAA-AAAA)'!N202+'€20-xxxx(AAAA-AAAA)'!N202</f>
        <v>0</v>
      </c>
      <c r="V202" s="242">
        <f>'EnC1_2017-22_DEAL_ONF_Animation'!O202+'EnC2_2018-22_FEDER_ONF_Conserv'!O202+'EnC3_2019-21_OFB-DEAL_ONF_Coli'!O202+'EnC4_2018-20_MTE_ONF_MIGBio'!O202+'EnC5_2020_DEAL_Titè_IPA Desira'!O202+'Sol1_2018_DEAL_ONF_Lutte IC DSD'!O202+'Sol2_2019_DEAL_ONF_Lutte IC'!O202+'€8-xxxx(AAAA-AAAA)'!O202+'€9-xxxx(AAAA-AAAA)'!O202+'€10-xxxx(AAAA-AAAA)'!O202+'€11-xxxx(AAAA-AAAA)'!O202+'€12-xxxx(AAAA-AAAA)'!O202+'€13-xxxx(AAAA-AAAA)'!O202+'€14-xxxx(AAAA-AAAA)'!O202+'€15-xxxx(AAAA-AAAA)'!O202+'€16-xxxx(AAAA-AAAA)'!O202+'€17-xxxx(AAAA-AAAA)'!O202+'€18-xxxx(AAAA-AAAA)'!O202+'€19-xxxx(AAAA-AAAA)'!O202+'€20-xxxx(AAAA-AAAA)'!O202</f>
        <v>0</v>
      </c>
      <c r="W202" s="167">
        <f>'EnC1_2017-22_DEAL_ONF_Animation'!P202+'EnC2_2018-22_FEDER_ONF_Conserv'!P202+'EnC3_2019-21_OFB-DEAL_ONF_Coli'!P202+'EnC4_2018-20_MTE_ONF_MIGBio'!P202+'EnC5_2020_DEAL_Titè_IPA Desira'!P202+'Sol1_2018_DEAL_ONF_Lutte IC DSD'!P202+'Sol2_2019_DEAL_ONF_Lutte IC'!P202+'€8-xxxx(AAAA-AAAA)'!P202+'€9-xxxx(AAAA-AAAA)'!P202+'€10-xxxx(AAAA-AAAA)'!P202+'€11-xxxx(AAAA-AAAA)'!P202+'€12-xxxx(AAAA-AAAA)'!P202+'€13-xxxx(AAAA-AAAA)'!P202+'€14-xxxx(AAAA-AAAA)'!P202+'€15-xxxx(AAAA-AAAA)'!P202+'€16-xxxx(AAAA-AAAA)'!P202+'€17-xxxx(AAAA-AAAA)'!P202+'€18-xxxx(AAAA-AAAA)'!P202+'€19-xxxx(AAAA-AAAA)'!P202+'€20-xxxx(AAAA-AAAA)'!P202</f>
        <v>0</v>
      </c>
      <c r="X202" s="221">
        <f>'EnC1_2017-22_DEAL_ONF_Animation'!Q202+'EnC2_2018-22_FEDER_ONF_Conserv'!Q202+'EnC3_2019-21_OFB-DEAL_ONF_Coli'!Q202+'EnC4_2018-20_MTE_ONF_MIGBio'!Q202+'EnC5_2020_DEAL_Titè_IPA Desira'!Q202+'Sol1_2018_DEAL_ONF_Lutte IC DSD'!Q202+'Sol2_2019_DEAL_ONF_Lutte IC'!Q202+'€8-xxxx(AAAA-AAAA)'!Q202+'€9-xxxx(AAAA-AAAA)'!Q202+'€10-xxxx(AAAA-AAAA)'!Q202+'€11-xxxx(AAAA-AAAA)'!Q202+'€12-xxxx(AAAA-AAAA)'!Q202+'€13-xxxx(AAAA-AAAA)'!Q202+'€14-xxxx(AAAA-AAAA)'!Q202+'€15-xxxx(AAAA-AAAA)'!Q202+'€16-xxxx(AAAA-AAAA)'!Q202+'€17-xxxx(AAAA-AAAA)'!Q202+'€18-xxxx(AAAA-AAAA)'!Q202+'€19-xxxx(AAAA-AAAA)'!Q202+'€20-xxxx(AAAA-AAAA)'!Q202</f>
        <v>0</v>
      </c>
      <c r="Y202" s="167">
        <f>'EnC1_2017-22_DEAL_ONF_Animation'!R202+'EnC2_2018-22_FEDER_ONF_Conserv'!R202+'EnC3_2019-21_OFB-DEAL_ONF_Coli'!R202+'EnC4_2018-20_MTE_ONF_MIGBio'!R202+'EnC5_2020_DEAL_Titè_IPA Desira'!R202+'Sol1_2018_DEAL_ONF_Lutte IC DSD'!R202+'Sol2_2019_DEAL_ONF_Lutte IC'!R202+'€8-xxxx(AAAA-AAAA)'!R202+'€9-xxxx(AAAA-AAAA)'!R202+'€10-xxxx(AAAA-AAAA)'!R202+'€11-xxxx(AAAA-AAAA)'!R202+'€12-xxxx(AAAA-AAAA)'!R202+'€13-xxxx(AAAA-AAAA)'!R202+'€14-xxxx(AAAA-AAAA)'!R202+'€15-xxxx(AAAA-AAAA)'!R202+'€16-xxxx(AAAA-AAAA)'!R202+'€17-xxxx(AAAA-AAAA)'!R202+'€18-xxxx(AAAA-AAAA)'!R202+'€19-xxxx(AAAA-AAAA)'!R202+'€20-xxxx(AAAA-AAAA)'!R202</f>
        <v>0</v>
      </c>
      <c r="Z202" s="168">
        <f>'EnC1_2017-22_DEAL_ONF_Animation'!S202+'EnC2_2018-22_FEDER_ONF_Conserv'!S202+'EnC3_2019-21_OFB-DEAL_ONF_Coli'!S202+'EnC4_2018-20_MTE_ONF_MIGBio'!S202+'EnC5_2020_DEAL_Titè_IPA Desira'!S202+'Sol1_2018_DEAL_ONF_Lutte IC DSD'!S202+'Sol2_2019_DEAL_ONF_Lutte IC'!S202+'€8-xxxx(AAAA-AAAA)'!S202+'€9-xxxx(AAAA-AAAA)'!S202+'€10-xxxx(AAAA-AAAA)'!S202+'€11-xxxx(AAAA-AAAA)'!S202+'€12-xxxx(AAAA-AAAA)'!S202+'€13-xxxx(AAAA-AAAA)'!S202+'€14-xxxx(AAAA-AAAA)'!S202+'€15-xxxx(AAAA-AAAA)'!S202+'€16-xxxx(AAAA-AAAA)'!S202+'€17-xxxx(AAAA-AAAA)'!S202+'€18-xxxx(AAAA-AAAA)'!S202+'€19-xxxx(AAAA-AAAA)'!S202+'€20-xxxx(AAAA-AAAA)'!S202</f>
        <v>0</v>
      </c>
      <c r="AA202" s="625">
        <f>'EnC1_2017-22_DEAL_ONF_Animation'!T202+'EnC2_2018-22_FEDER_ONF_Conserv'!T202+'EnC3_2019-21_OFB-DEAL_ONF_Coli'!T202+'EnC4_2018-20_MTE_ONF_MIGBio'!T202+'EnC5_2020_DEAL_Titè_IPA Desira'!T202+'Sol1_2018_DEAL_ONF_Lutte IC DSD'!T202+'Sol2_2019_DEAL_ONF_Lutte IC'!T202+'€8-xxxx(AAAA-AAAA)'!T202+'€9-xxxx(AAAA-AAAA)'!T202+'€10-xxxx(AAAA-AAAA)'!T202+'€11-xxxx(AAAA-AAAA)'!T202+'€12-xxxx(AAAA-AAAA)'!T202+'€13-xxxx(AAAA-AAAA)'!T202+'€14-xxxx(AAAA-AAAA)'!T202+'€15-xxxx(AAAA-AAAA)'!T202+'€16-xxxx(AAAA-AAAA)'!T202+'€17-xxxx(AAAA-AAAA)'!T202+'€18-xxxx(AAAA-AAAA)'!T202+'€19-xxxx(AAAA-AAAA)'!T202+'€20-xxxx(AAAA-AAAA)'!T202</f>
        <v>-15000</v>
      </c>
      <c r="AB202" s="705">
        <f>'EnC1_2017-22_DEAL_ONF_Animation'!U202+'EnC2_2018-22_FEDER_ONF_Conserv'!U202+'EnC3_2019-21_OFB-DEAL_ONF_Coli'!U202+'EnC4_2018-20_MTE_ONF_MIGBio'!U202+'EnC5_2020_DEAL_Titè_IPA Desira'!U202+'Sol1_2018_DEAL_ONF_Lutte IC DSD'!U202+'Sol2_2019_DEAL_ONF_Lutte IC'!U202+'€8-xxxx(AAAA-AAAA)'!U202+'€9-xxxx(AAAA-AAAA)'!U202+'€10-xxxx(AAAA-AAAA)'!U202+'€11-xxxx(AAAA-AAAA)'!U202+'€12-xxxx(AAAA-AAAA)'!U202+'€13-xxxx(AAAA-AAAA)'!U202+'€14-xxxx(AAAA-AAAA)'!U202+'€15-xxxx(AAAA-AAAA)'!U202+'€16-xxxx(AAAA-AAAA)'!U202+'€17-xxxx(AAAA-AAAA)'!U202+'€18-xxxx(AAAA-AAAA)'!U202+'€19-xxxx(AAAA-AAAA)'!U202+'€20-xxxx(AAAA-AAAA)'!U202</f>
        <v>-3000</v>
      </c>
      <c r="AC202" s="627">
        <f>'EnC1_2017-22_DEAL_ONF_Animation'!V202+'EnC2_2018-22_FEDER_ONF_Conserv'!V202+'EnC3_2019-21_OFB-DEAL_ONF_Coli'!V202+'EnC4_2018-20_MTE_ONF_MIGBio'!V202+'EnC5_2020_DEAL_Titè_IPA Desira'!V202+'Sol1_2018_DEAL_ONF_Lutte IC DSD'!V202+'Sol2_2019_DEAL_ONF_Lutte IC'!V202+'€8-xxxx(AAAA-AAAA)'!V202+'€9-xxxx(AAAA-AAAA)'!V202+'€10-xxxx(AAAA-AAAA)'!V202+'€11-xxxx(AAAA-AAAA)'!V202+'€12-xxxx(AAAA-AAAA)'!V202+'€13-xxxx(AAAA-AAAA)'!V202+'€14-xxxx(AAAA-AAAA)'!V202+'€15-xxxx(AAAA-AAAA)'!V202+'€16-xxxx(AAAA-AAAA)'!V202+'€17-xxxx(AAAA-AAAA)'!V202+'€18-xxxx(AAAA-AAAA)'!V202+'€19-xxxx(AAAA-AAAA)'!V202+'€20-xxxx(AAAA-AAAA)'!V202</f>
        <v>-3000</v>
      </c>
      <c r="AD202" s="644">
        <f>'EnC1_2017-22_DEAL_ONF_Animation'!W202+'EnC2_2018-22_FEDER_ONF_Conserv'!W202+'EnC3_2019-21_OFB-DEAL_ONF_Coli'!W202+'EnC4_2018-20_MTE_ONF_MIGBio'!W202+'EnC5_2020_DEAL_Titè_IPA Desira'!W202+'Sol1_2018_DEAL_ONF_Lutte IC DSD'!W202+'Sol2_2019_DEAL_ONF_Lutte IC'!W202+'€8-xxxx(AAAA-AAAA)'!W202+'€9-xxxx(AAAA-AAAA)'!W202+'€10-xxxx(AAAA-AAAA)'!W202+'€11-xxxx(AAAA-AAAA)'!W202+'€12-xxxx(AAAA-AAAA)'!W202+'€13-xxxx(AAAA-AAAA)'!W202+'€14-xxxx(AAAA-AAAA)'!W202+'€15-xxxx(AAAA-AAAA)'!W202+'€16-xxxx(AAAA-AAAA)'!W202+'€17-xxxx(AAAA-AAAA)'!W202+'€18-xxxx(AAAA-AAAA)'!W202+'€19-xxxx(AAAA-AAAA)'!W202+'€20-xxxx(AAAA-AAAA)'!W202</f>
        <v>-3000</v>
      </c>
      <c r="AE202" s="627">
        <f>'EnC1_2017-22_DEAL_ONF_Animation'!X202+'EnC2_2018-22_FEDER_ONF_Conserv'!X202+'EnC3_2019-21_OFB-DEAL_ONF_Coli'!X202+'EnC4_2018-20_MTE_ONF_MIGBio'!X202+'EnC5_2020_DEAL_Titè_IPA Desira'!X202+'Sol1_2018_DEAL_ONF_Lutte IC DSD'!X202+'Sol2_2019_DEAL_ONF_Lutte IC'!X202+'€8-xxxx(AAAA-AAAA)'!X202+'€9-xxxx(AAAA-AAAA)'!X202+'€10-xxxx(AAAA-AAAA)'!X202+'€11-xxxx(AAAA-AAAA)'!X202+'€12-xxxx(AAAA-AAAA)'!X202+'€13-xxxx(AAAA-AAAA)'!X202+'€14-xxxx(AAAA-AAAA)'!X202+'€15-xxxx(AAAA-AAAA)'!X202+'€16-xxxx(AAAA-AAAA)'!X202+'€17-xxxx(AAAA-AAAA)'!X202+'€18-xxxx(AAAA-AAAA)'!X202+'€19-xxxx(AAAA-AAAA)'!X202+'€20-xxxx(AAAA-AAAA)'!X202</f>
        <v>-3000</v>
      </c>
      <c r="AF202" s="628">
        <f>'EnC1_2017-22_DEAL_ONF_Animation'!Y202+'EnC2_2018-22_FEDER_ONF_Conserv'!Y202+'EnC3_2019-21_OFB-DEAL_ONF_Coli'!Y202+'EnC4_2018-20_MTE_ONF_MIGBio'!Y202+'EnC5_2020_DEAL_Titè_IPA Desira'!Y202+'Sol1_2018_DEAL_ONF_Lutte IC DSD'!Y202+'Sol2_2019_DEAL_ONF_Lutte IC'!Y202+'€8-xxxx(AAAA-AAAA)'!Y202+'€9-xxxx(AAAA-AAAA)'!Y202+'€10-xxxx(AAAA-AAAA)'!Y202+'€11-xxxx(AAAA-AAAA)'!Y202+'€12-xxxx(AAAA-AAAA)'!Y202+'€13-xxxx(AAAA-AAAA)'!Y202+'€14-xxxx(AAAA-AAAA)'!Y202+'€15-xxxx(AAAA-AAAA)'!Y202+'€16-xxxx(AAAA-AAAA)'!Y202+'€17-xxxx(AAAA-AAAA)'!Y202+'€18-xxxx(AAAA-AAAA)'!Y202+'€19-xxxx(AAAA-AAAA)'!Y202+'€20-xxxx(AAAA-AAAA)'!Y202</f>
        <v>-3000</v>
      </c>
      <c r="AG202" s="629">
        <f t="shared" si="129"/>
        <v>15000</v>
      </c>
      <c r="AH202" s="705">
        <f t="shared" si="134"/>
        <v>3000</v>
      </c>
      <c r="AI202" s="619">
        <f t="shared" si="135"/>
        <v>3000</v>
      </c>
      <c r="AJ202" s="646">
        <f t="shared" si="136"/>
        <v>3000</v>
      </c>
      <c r="AK202" s="619">
        <f t="shared" si="137"/>
        <v>3000</v>
      </c>
      <c r="AL202" s="682">
        <f t="shared" si="138"/>
        <v>3000</v>
      </c>
      <c r="AM202" s="632">
        <f t="shared" si="130"/>
        <v>0</v>
      </c>
      <c r="AN202" s="692">
        <f t="shared" si="139"/>
        <v>0</v>
      </c>
      <c r="AO202" s="619">
        <f t="shared" si="140"/>
        <v>0</v>
      </c>
      <c r="AP202" s="646">
        <f t="shared" si="141"/>
        <v>0</v>
      </c>
      <c r="AQ202" s="619">
        <f t="shared" si="142"/>
        <v>0</v>
      </c>
      <c r="AR202" s="624">
        <f t="shared" si="143"/>
        <v>0</v>
      </c>
      <c r="AS202" s="45"/>
      <c r="AT202" s="28"/>
      <c r="AU202" s="28"/>
    </row>
    <row r="203" spans="1:47" s="38" customFormat="1" ht="14" customHeight="1">
      <c r="A203" s="26"/>
      <c r="B203" s="1116"/>
      <c r="C203" s="1231"/>
      <c r="D203" s="1119" t="s">
        <v>65</v>
      </c>
      <c r="E203" s="1128" t="s">
        <v>99</v>
      </c>
      <c r="F203" s="1153">
        <v>2</v>
      </c>
      <c r="G203" s="496" t="s">
        <v>106</v>
      </c>
      <c r="H203" s="157">
        <f>15000/2</f>
        <v>7500</v>
      </c>
      <c r="I203" s="158">
        <f>15000/5/2</f>
        <v>1500</v>
      </c>
      <c r="J203" s="169">
        <f>15000/5/2</f>
        <v>1500</v>
      </c>
      <c r="K203" s="169">
        <f>15000/5/2</f>
        <v>1500</v>
      </c>
      <c r="L203" s="169">
        <f>15000/5/2</f>
        <v>1500</v>
      </c>
      <c r="M203" s="499">
        <f>15000/5/2</f>
        <v>1500</v>
      </c>
      <c r="N203" s="496" t="s">
        <v>106</v>
      </c>
      <c r="O203" s="206">
        <f>'EnC1_2017-22_DEAL_ONF_Animation'!H203+'EnC2_2018-22_FEDER_ONF_Conserv'!H203+'EnC3_2019-21_OFB-DEAL_ONF_Coli'!H203+'EnC4_2018-20_MTE_ONF_MIGBio'!H203+'EnC5_2020_DEAL_Titè_IPA Desira'!H203+'Sol1_2018_DEAL_ONF_Lutte IC DSD'!H203+'Sol2_2019_DEAL_ONF_Lutte IC'!H203+'€8-xxxx(AAAA-AAAA)'!H203+'€9-xxxx(AAAA-AAAA)'!H203+'€10-xxxx(AAAA-AAAA)'!H203+'€11-xxxx(AAAA-AAAA)'!H203+'€12-xxxx(AAAA-AAAA)'!H203+'€13-xxxx(AAAA-AAAA)'!H203+'€14-xxxx(AAAA-AAAA)'!H203+'€15-xxxx(AAAA-AAAA)'!H203+'€16-xxxx(AAAA-AAAA)'!H203+'€17-xxxx(AAAA-AAAA)'!H203+'€18-xxxx(AAAA-AAAA)'!H203+'€19-xxxx(AAAA-AAAA)'!H203+'€20-xxxx(AAAA-AAAA)'!H203</f>
        <v>7500</v>
      </c>
      <c r="P203" s="207">
        <f>'EnC1_2017-22_DEAL_ONF_Animation'!I203+'EnC2_2018-22_FEDER_ONF_Conserv'!I203+'EnC3_2019-21_OFB-DEAL_ONF_Coli'!I203+'EnC4_2018-20_MTE_ONF_MIGBio'!I203+'EnC5_2020_DEAL_Titè_IPA Desira'!I203+'Sol1_2018_DEAL_ONF_Lutte IC DSD'!I203+'Sol2_2019_DEAL_ONF_Lutte IC'!I203+'€8-xxxx(AAAA-AAAA)'!I203+'€9-xxxx(AAAA-AAAA)'!I203+'€10-xxxx(AAAA-AAAA)'!I203+'€11-xxxx(AAAA-AAAA)'!I203+'€12-xxxx(AAAA-AAAA)'!I203+'€13-xxxx(AAAA-AAAA)'!I203+'€14-xxxx(AAAA-AAAA)'!I203+'€15-xxxx(AAAA-AAAA)'!I203+'€16-xxxx(AAAA-AAAA)'!I203+'€17-xxxx(AAAA-AAAA)'!I203+'€18-xxxx(AAAA-AAAA)'!I203+'€19-xxxx(AAAA-AAAA)'!I203+'€20-xxxx(AAAA-AAAA)'!I203</f>
        <v>1500</v>
      </c>
      <c r="Q203" s="215">
        <f>'EnC1_2017-22_DEAL_ONF_Animation'!J203+'EnC2_2018-22_FEDER_ONF_Conserv'!J203+'EnC3_2019-21_OFB-DEAL_ONF_Coli'!J203+'EnC4_2018-20_MTE_ONF_MIGBio'!J203+'EnC5_2020_DEAL_Titè_IPA Desira'!J203+'Sol1_2018_DEAL_ONF_Lutte IC DSD'!J203+'Sol2_2019_DEAL_ONF_Lutte IC'!J203+'€8-xxxx(AAAA-AAAA)'!J203+'€9-xxxx(AAAA-AAAA)'!J203+'€10-xxxx(AAAA-AAAA)'!J203+'€11-xxxx(AAAA-AAAA)'!J203+'€12-xxxx(AAAA-AAAA)'!J203+'€13-xxxx(AAAA-AAAA)'!J203+'€14-xxxx(AAAA-AAAA)'!J203+'€15-xxxx(AAAA-AAAA)'!J203+'€16-xxxx(AAAA-AAAA)'!J203+'€17-xxxx(AAAA-AAAA)'!J203+'€18-xxxx(AAAA-AAAA)'!J203+'€19-xxxx(AAAA-AAAA)'!J203+'€20-xxxx(AAAA-AAAA)'!J203</f>
        <v>1500</v>
      </c>
      <c r="R203" s="215">
        <f>'EnC1_2017-22_DEAL_ONF_Animation'!K203+'EnC2_2018-22_FEDER_ONF_Conserv'!K203+'EnC3_2019-21_OFB-DEAL_ONF_Coli'!K203+'EnC4_2018-20_MTE_ONF_MIGBio'!K203+'EnC5_2020_DEAL_Titè_IPA Desira'!K203+'Sol1_2018_DEAL_ONF_Lutte IC DSD'!K203+'Sol2_2019_DEAL_ONF_Lutte IC'!K203+'€8-xxxx(AAAA-AAAA)'!K203+'€9-xxxx(AAAA-AAAA)'!K203+'€10-xxxx(AAAA-AAAA)'!K203+'€11-xxxx(AAAA-AAAA)'!K203+'€12-xxxx(AAAA-AAAA)'!K203+'€13-xxxx(AAAA-AAAA)'!K203+'€14-xxxx(AAAA-AAAA)'!K203+'€15-xxxx(AAAA-AAAA)'!K203+'€16-xxxx(AAAA-AAAA)'!K203+'€17-xxxx(AAAA-AAAA)'!K203+'€18-xxxx(AAAA-AAAA)'!K203+'€19-xxxx(AAAA-AAAA)'!K203+'€20-xxxx(AAAA-AAAA)'!K203</f>
        <v>1500</v>
      </c>
      <c r="S203" s="215">
        <f>'EnC1_2017-22_DEAL_ONF_Animation'!L203+'EnC2_2018-22_FEDER_ONF_Conserv'!L203+'EnC3_2019-21_OFB-DEAL_ONF_Coli'!L203+'EnC4_2018-20_MTE_ONF_MIGBio'!L203+'EnC5_2020_DEAL_Titè_IPA Desira'!L203+'Sol1_2018_DEAL_ONF_Lutte IC DSD'!L203+'Sol2_2019_DEAL_ONF_Lutte IC'!L203+'€8-xxxx(AAAA-AAAA)'!L203+'€9-xxxx(AAAA-AAAA)'!L203+'€10-xxxx(AAAA-AAAA)'!L203+'€11-xxxx(AAAA-AAAA)'!L203+'€12-xxxx(AAAA-AAAA)'!L203+'€13-xxxx(AAAA-AAAA)'!L203+'€14-xxxx(AAAA-AAAA)'!L203+'€15-xxxx(AAAA-AAAA)'!L203+'€16-xxxx(AAAA-AAAA)'!L203+'€17-xxxx(AAAA-AAAA)'!L203+'€18-xxxx(AAAA-AAAA)'!L203+'€19-xxxx(AAAA-AAAA)'!L203+'€20-xxxx(AAAA-AAAA)'!L203</f>
        <v>1500</v>
      </c>
      <c r="T203" s="216">
        <f>'EnC1_2017-22_DEAL_ONF_Animation'!M203+'EnC2_2018-22_FEDER_ONF_Conserv'!M203+'EnC3_2019-21_OFB-DEAL_ONF_Coli'!M203+'EnC4_2018-20_MTE_ONF_MIGBio'!M203+'EnC5_2020_DEAL_Titè_IPA Desira'!M203+'Sol1_2018_DEAL_ONF_Lutte IC DSD'!M203+'Sol2_2019_DEAL_ONF_Lutte IC'!M203+'€8-xxxx(AAAA-AAAA)'!M203+'€9-xxxx(AAAA-AAAA)'!M203+'€10-xxxx(AAAA-AAAA)'!M203+'€11-xxxx(AAAA-AAAA)'!M203+'€12-xxxx(AAAA-AAAA)'!M203+'€13-xxxx(AAAA-AAAA)'!M203+'€14-xxxx(AAAA-AAAA)'!M203+'€15-xxxx(AAAA-AAAA)'!M203+'€16-xxxx(AAAA-AAAA)'!M203+'€17-xxxx(AAAA-AAAA)'!M203+'€18-xxxx(AAAA-AAAA)'!M203+'€19-xxxx(AAAA-AAAA)'!M203+'€20-xxxx(AAAA-AAAA)'!M203</f>
        <v>1500</v>
      </c>
      <c r="U203" s="206">
        <f>'EnC1_2017-22_DEAL_ONF_Animation'!N203+'EnC2_2018-22_FEDER_ONF_Conserv'!N203+'EnC3_2019-21_OFB-DEAL_ONF_Coli'!N203+'EnC4_2018-20_MTE_ONF_MIGBio'!N203+'EnC5_2020_DEAL_Titè_IPA Desira'!N203+'Sol1_2018_DEAL_ONF_Lutte IC DSD'!N203+'Sol2_2019_DEAL_ONF_Lutte IC'!N203+'€8-xxxx(AAAA-AAAA)'!N203+'€9-xxxx(AAAA-AAAA)'!N203+'€10-xxxx(AAAA-AAAA)'!N203+'€11-xxxx(AAAA-AAAA)'!N203+'€12-xxxx(AAAA-AAAA)'!N203+'€13-xxxx(AAAA-AAAA)'!N203+'€14-xxxx(AAAA-AAAA)'!N203+'€15-xxxx(AAAA-AAAA)'!N203+'€16-xxxx(AAAA-AAAA)'!N203+'€17-xxxx(AAAA-AAAA)'!N203+'€18-xxxx(AAAA-AAAA)'!N203+'€19-xxxx(AAAA-AAAA)'!N203+'€20-xxxx(AAAA-AAAA)'!N203</f>
        <v>0</v>
      </c>
      <c r="V203" s="207">
        <f>'EnC1_2017-22_DEAL_ONF_Animation'!O203+'EnC2_2018-22_FEDER_ONF_Conserv'!O203+'EnC3_2019-21_OFB-DEAL_ONF_Coli'!O203+'EnC4_2018-20_MTE_ONF_MIGBio'!O203+'EnC5_2020_DEAL_Titè_IPA Desira'!O203+'Sol1_2018_DEAL_ONF_Lutte IC DSD'!O203+'Sol2_2019_DEAL_ONF_Lutte IC'!O203+'€8-xxxx(AAAA-AAAA)'!O203+'€9-xxxx(AAAA-AAAA)'!O203+'€10-xxxx(AAAA-AAAA)'!O203+'€11-xxxx(AAAA-AAAA)'!O203+'€12-xxxx(AAAA-AAAA)'!O203+'€13-xxxx(AAAA-AAAA)'!O203+'€14-xxxx(AAAA-AAAA)'!O203+'€15-xxxx(AAAA-AAAA)'!O203+'€16-xxxx(AAAA-AAAA)'!O203+'€17-xxxx(AAAA-AAAA)'!O203+'€18-xxxx(AAAA-AAAA)'!O203+'€19-xxxx(AAAA-AAAA)'!O203+'€20-xxxx(AAAA-AAAA)'!O203</f>
        <v>0</v>
      </c>
      <c r="W203" s="215">
        <f>'EnC1_2017-22_DEAL_ONF_Animation'!P203+'EnC2_2018-22_FEDER_ONF_Conserv'!P203+'EnC3_2019-21_OFB-DEAL_ONF_Coli'!P203+'EnC4_2018-20_MTE_ONF_MIGBio'!P203+'EnC5_2020_DEAL_Titè_IPA Desira'!P203+'Sol1_2018_DEAL_ONF_Lutte IC DSD'!P203+'Sol2_2019_DEAL_ONF_Lutte IC'!P203+'€8-xxxx(AAAA-AAAA)'!P203+'€9-xxxx(AAAA-AAAA)'!P203+'€10-xxxx(AAAA-AAAA)'!P203+'€11-xxxx(AAAA-AAAA)'!P203+'€12-xxxx(AAAA-AAAA)'!P203+'€13-xxxx(AAAA-AAAA)'!P203+'€14-xxxx(AAAA-AAAA)'!P203+'€15-xxxx(AAAA-AAAA)'!P203+'€16-xxxx(AAAA-AAAA)'!P203+'€17-xxxx(AAAA-AAAA)'!P203+'€18-xxxx(AAAA-AAAA)'!P203+'€19-xxxx(AAAA-AAAA)'!P203+'€20-xxxx(AAAA-AAAA)'!P203</f>
        <v>0</v>
      </c>
      <c r="X203" s="215">
        <f>'EnC1_2017-22_DEAL_ONF_Animation'!Q203+'EnC2_2018-22_FEDER_ONF_Conserv'!Q203+'EnC3_2019-21_OFB-DEAL_ONF_Coli'!Q203+'EnC4_2018-20_MTE_ONF_MIGBio'!Q203+'EnC5_2020_DEAL_Titè_IPA Desira'!Q203+'Sol1_2018_DEAL_ONF_Lutte IC DSD'!Q203+'Sol2_2019_DEAL_ONF_Lutte IC'!Q203+'€8-xxxx(AAAA-AAAA)'!Q203+'€9-xxxx(AAAA-AAAA)'!Q203+'€10-xxxx(AAAA-AAAA)'!Q203+'€11-xxxx(AAAA-AAAA)'!Q203+'€12-xxxx(AAAA-AAAA)'!Q203+'€13-xxxx(AAAA-AAAA)'!Q203+'€14-xxxx(AAAA-AAAA)'!Q203+'€15-xxxx(AAAA-AAAA)'!Q203+'€16-xxxx(AAAA-AAAA)'!Q203+'€17-xxxx(AAAA-AAAA)'!Q203+'€18-xxxx(AAAA-AAAA)'!Q203+'€19-xxxx(AAAA-AAAA)'!Q203+'€20-xxxx(AAAA-AAAA)'!Q203</f>
        <v>0</v>
      </c>
      <c r="Y203" s="215">
        <f>'EnC1_2017-22_DEAL_ONF_Animation'!R203+'EnC2_2018-22_FEDER_ONF_Conserv'!R203+'EnC3_2019-21_OFB-DEAL_ONF_Coli'!R203+'EnC4_2018-20_MTE_ONF_MIGBio'!R203+'EnC5_2020_DEAL_Titè_IPA Desira'!R203+'Sol1_2018_DEAL_ONF_Lutte IC DSD'!R203+'Sol2_2019_DEAL_ONF_Lutte IC'!R203+'€8-xxxx(AAAA-AAAA)'!R203+'€9-xxxx(AAAA-AAAA)'!R203+'€10-xxxx(AAAA-AAAA)'!R203+'€11-xxxx(AAAA-AAAA)'!R203+'€12-xxxx(AAAA-AAAA)'!R203+'€13-xxxx(AAAA-AAAA)'!R203+'€14-xxxx(AAAA-AAAA)'!R203+'€15-xxxx(AAAA-AAAA)'!R203+'€16-xxxx(AAAA-AAAA)'!R203+'€17-xxxx(AAAA-AAAA)'!R203+'€18-xxxx(AAAA-AAAA)'!R203+'€19-xxxx(AAAA-AAAA)'!R203+'€20-xxxx(AAAA-AAAA)'!R203</f>
        <v>0</v>
      </c>
      <c r="Z203" s="217">
        <f>'EnC1_2017-22_DEAL_ONF_Animation'!S203+'EnC2_2018-22_FEDER_ONF_Conserv'!S203+'EnC3_2019-21_OFB-DEAL_ONF_Coli'!S203+'EnC4_2018-20_MTE_ONF_MIGBio'!S203+'EnC5_2020_DEAL_Titè_IPA Desira'!S203+'Sol1_2018_DEAL_ONF_Lutte IC DSD'!S203+'Sol2_2019_DEAL_ONF_Lutte IC'!S203+'€8-xxxx(AAAA-AAAA)'!S203+'€9-xxxx(AAAA-AAAA)'!S203+'€10-xxxx(AAAA-AAAA)'!S203+'€11-xxxx(AAAA-AAAA)'!S203+'€12-xxxx(AAAA-AAAA)'!S203+'€13-xxxx(AAAA-AAAA)'!S203+'€14-xxxx(AAAA-AAAA)'!S203+'€15-xxxx(AAAA-AAAA)'!S203+'€16-xxxx(AAAA-AAAA)'!S203+'€17-xxxx(AAAA-AAAA)'!S203+'€18-xxxx(AAAA-AAAA)'!S203+'€19-xxxx(AAAA-AAAA)'!S203+'€20-xxxx(AAAA-AAAA)'!S203</f>
        <v>0</v>
      </c>
      <c r="AA203" s="609">
        <f>'EnC1_2017-22_DEAL_ONF_Animation'!T203+'EnC2_2018-22_FEDER_ONF_Conserv'!T203+'EnC3_2019-21_OFB-DEAL_ONF_Coli'!T203+'EnC4_2018-20_MTE_ONF_MIGBio'!T203+'EnC5_2020_DEAL_Titè_IPA Desira'!T203+'Sol1_2018_DEAL_ONF_Lutte IC DSD'!T203+'Sol2_2019_DEAL_ONF_Lutte IC'!T203+'€8-xxxx(AAAA-AAAA)'!T203+'€9-xxxx(AAAA-AAAA)'!T203+'€10-xxxx(AAAA-AAAA)'!T203+'€11-xxxx(AAAA-AAAA)'!T203+'€12-xxxx(AAAA-AAAA)'!T203+'€13-xxxx(AAAA-AAAA)'!T203+'€14-xxxx(AAAA-AAAA)'!T203+'€15-xxxx(AAAA-AAAA)'!T203+'€16-xxxx(AAAA-AAAA)'!T203+'€17-xxxx(AAAA-AAAA)'!T203+'€18-xxxx(AAAA-AAAA)'!T203+'€19-xxxx(AAAA-AAAA)'!T203+'€20-xxxx(AAAA-AAAA)'!T203</f>
        <v>-7500</v>
      </c>
      <c r="AB203" s="610">
        <f>'EnC1_2017-22_DEAL_ONF_Animation'!U203+'EnC2_2018-22_FEDER_ONF_Conserv'!U203+'EnC3_2019-21_OFB-DEAL_ONF_Coli'!U203+'EnC4_2018-20_MTE_ONF_MIGBio'!U203+'EnC5_2020_DEAL_Titè_IPA Desira'!U203+'Sol1_2018_DEAL_ONF_Lutte IC DSD'!U203+'Sol2_2019_DEAL_ONF_Lutte IC'!U203+'€8-xxxx(AAAA-AAAA)'!U203+'€9-xxxx(AAAA-AAAA)'!U203+'€10-xxxx(AAAA-AAAA)'!U203+'€11-xxxx(AAAA-AAAA)'!U203+'€12-xxxx(AAAA-AAAA)'!U203+'€13-xxxx(AAAA-AAAA)'!U203+'€14-xxxx(AAAA-AAAA)'!U203+'€15-xxxx(AAAA-AAAA)'!U203+'€16-xxxx(AAAA-AAAA)'!U203+'€17-xxxx(AAAA-AAAA)'!U203+'€18-xxxx(AAAA-AAAA)'!U203+'€19-xxxx(AAAA-AAAA)'!U203+'€20-xxxx(AAAA-AAAA)'!U203</f>
        <v>-1500</v>
      </c>
      <c r="AC203" s="634">
        <f>'EnC1_2017-22_DEAL_ONF_Animation'!V203+'EnC2_2018-22_FEDER_ONF_Conserv'!V203+'EnC3_2019-21_OFB-DEAL_ONF_Coli'!V203+'EnC4_2018-20_MTE_ONF_MIGBio'!V203+'EnC5_2020_DEAL_Titè_IPA Desira'!V203+'Sol1_2018_DEAL_ONF_Lutte IC DSD'!V203+'Sol2_2019_DEAL_ONF_Lutte IC'!V203+'€8-xxxx(AAAA-AAAA)'!V203+'€9-xxxx(AAAA-AAAA)'!V203+'€10-xxxx(AAAA-AAAA)'!V203+'€11-xxxx(AAAA-AAAA)'!V203+'€12-xxxx(AAAA-AAAA)'!V203+'€13-xxxx(AAAA-AAAA)'!V203+'€14-xxxx(AAAA-AAAA)'!V203+'€15-xxxx(AAAA-AAAA)'!V203+'€16-xxxx(AAAA-AAAA)'!V203+'€17-xxxx(AAAA-AAAA)'!V203+'€18-xxxx(AAAA-AAAA)'!V203+'€19-xxxx(AAAA-AAAA)'!V203+'€20-xxxx(AAAA-AAAA)'!V203</f>
        <v>-1500</v>
      </c>
      <c r="AD203" s="634">
        <f>'EnC1_2017-22_DEAL_ONF_Animation'!W203+'EnC2_2018-22_FEDER_ONF_Conserv'!W203+'EnC3_2019-21_OFB-DEAL_ONF_Coli'!W203+'EnC4_2018-20_MTE_ONF_MIGBio'!W203+'EnC5_2020_DEAL_Titè_IPA Desira'!W203+'Sol1_2018_DEAL_ONF_Lutte IC DSD'!W203+'Sol2_2019_DEAL_ONF_Lutte IC'!W203+'€8-xxxx(AAAA-AAAA)'!W203+'€9-xxxx(AAAA-AAAA)'!W203+'€10-xxxx(AAAA-AAAA)'!W203+'€11-xxxx(AAAA-AAAA)'!W203+'€12-xxxx(AAAA-AAAA)'!W203+'€13-xxxx(AAAA-AAAA)'!W203+'€14-xxxx(AAAA-AAAA)'!W203+'€15-xxxx(AAAA-AAAA)'!W203+'€16-xxxx(AAAA-AAAA)'!W203+'€17-xxxx(AAAA-AAAA)'!W203+'€18-xxxx(AAAA-AAAA)'!W203+'€19-xxxx(AAAA-AAAA)'!W203+'€20-xxxx(AAAA-AAAA)'!W203</f>
        <v>-1500</v>
      </c>
      <c r="AE203" s="634">
        <f>'EnC1_2017-22_DEAL_ONF_Animation'!X203+'EnC2_2018-22_FEDER_ONF_Conserv'!X203+'EnC3_2019-21_OFB-DEAL_ONF_Coli'!X203+'EnC4_2018-20_MTE_ONF_MIGBio'!X203+'EnC5_2020_DEAL_Titè_IPA Desira'!X203+'Sol1_2018_DEAL_ONF_Lutte IC DSD'!X203+'Sol2_2019_DEAL_ONF_Lutte IC'!X203+'€8-xxxx(AAAA-AAAA)'!X203+'€9-xxxx(AAAA-AAAA)'!X203+'€10-xxxx(AAAA-AAAA)'!X203+'€11-xxxx(AAAA-AAAA)'!X203+'€12-xxxx(AAAA-AAAA)'!X203+'€13-xxxx(AAAA-AAAA)'!X203+'€14-xxxx(AAAA-AAAA)'!X203+'€15-xxxx(AAAA-AAAA)'!X203+'€16-xxxx(AAAA-AAAA)'!X203+'€17-xxxx(AAAA-AAAA)'!X203+'€18-xxxx(AAAA-AAAA)'!X203+'€19-xxxx(AAAA-AAAA)'!X203+'€20-xxxx(AAAA-AAAA)'!X203</f>
        <v>-1500</v>
      </c>
      <c r="AF203" s="635">
        <f>'EnC1_2017-22_DEAL_ONF_Animation'!Y203+'EnC2_2018-22_FEDER_ONF_Conserv'!Y203+'EnC3_2019-21_OFB-DEAL_ONF_Coli'!Y203+'EnC4_2018-20_MTE_ONF_MIGBio'!Y203+'EnC5_2020_DEAL_Titè_IPA Desira'!Y203+'Sol1_2018_DEAL_ONF_Lutte IC DSD'!Y203+'Sol2_2019_DEAL_ONF_Lutte IC'!Y203+'€8-xxxx(AAAA-AAAA)'!Y203+'€9-xxxx(AAAA-AAAA)'!Y203+'€10-xxxx(AAAA-AAAA)'!Y203+'€11-xxxx(AAAA-AAAA)'!Y203+'€12-xxxx(AAAA-AAAA)'!Y203+'€13-xxxx(AAAA-AAAA)'!Y203+'€14-xxxx(AAAA-AAAA)'!Y203+'€15-xxxx(AAAA-AAAA)'!Y203+'€16-xxxx(AAAA-AAAA)'!Y203+'€17-xxxx(AAAA-AAAA)'!Y203+'€18-xxxx(AAAA-AAAA)'!Y203+'€19-xxxx(AAAA-AAAA)'!Y203+'€20-xxxx(AAAA-AAAA)'!Y203</f>
        <v>-1500</v>
      </c>
      <c r="AG203" s="613">
        <f t="shared" si="129"/>
        <v>0</v>
      </c>
      <c r="AH203" s="614">
        <f t="shared" si="134"/>
        <v>0</v>
      </c>
      <c r="AI203" s="636">
        <f t="shared" si="135"/>
        <v>0</v>
      </c>
      <c r="AJ203" s="636">
        <f t="shared" si="136"/>
        <v>0</v>
      </c>
      <c r="AK203" s="636">
        <f t="shared" si="137"/>
        <v>0</v>
      </c>
      <c r="AL203" s="637">
        <f t="shared" si="138"/>
        <v>0</v>
      </c>
      <c r="AM203" s="615">
        <f t="shared" si="130"/>
        <v>-7500</v>
      </c>
      <c r="AN203" s="685">
        <f t="shared" si="139"/>
        <v>-1500</v>
      </c>
      <c r="AO203" s="636">
        <f t="shared" si="140"/>
        <v>-1500</v>
      </c>
      <c r="AP203" s="636">
        <f t="shared" si="141"/>
        <v>-1500</v>
      </c>
      <c r="AQ203" s="636">
        <f t="shared" si="142"/>
        <v>-1500</v>
      </c>
      <c r="AR203" s="638">
        <f t="shared" si="143"/>
        <v>-1500</v>
      </c>
      <c r="AS203" s="268"/>
      <c r="AT203" s="28"/>
      <c r="AU203" s="28"/>
    </row>
    <row r="204" spans="1:47" s="38" customFormat="1" ht="14">
      <c r="A204" s="26"/>
      <c r="B204" s="1116"/>
      <c r="C204" s="1231"/>
      <c r="D204" s="1119"/>
      <c r="E204" s="1122"/>
      <c r="F204" s="1153"/>
      <c r="G204" s="497" t="s">
        <v>108</v>
      </c>
      <c r="H204" s="161"/>
      <c r="I204" s="162"/>
      <c r="J204" s="170"/>
      <c r="K204" s="170"/>
      <c r="L204" s="170"/>
      <c r="M204" s="500"/>
      <c r="N204" s="497" t="s">
        <v>108</v>
      </c>
      <c r="O204" s="209">
        <f>'EnC1_2017-22_DEAL_ONF_Animation'!H204+'EnC2_2018-22_FEDER_ONF_Conserv'!H204+'EnC3_2019-21_OFB-DEAL_ONF_Coli'!H204+'EnC4_2018-20_MTE_ONF_MIGBio'!H204+'EnC5_2020_DEAL_Titè_IPA Desira'!H204+'Sol1_2018_DEAL_ONF_Lutte IC DSD'!H204+'Sol2_2019_DEAL_ONF_Lutte IC'!H204+'€8-xxxx(AAAA-AAAA)'!H204+'€9-xxxx(AAAA-AAAA)'!H204+'€10-xxxx(AAAA-AAAA)'!H204+'€11-xxxx(AAAA-AAAA)'!H204+'€12-xxxx(AAAA-AAAA)'!H204+'€13-xxxx(AAAA-AAAA)'!H204+'€14-xxxx(AAAA-AAAA)'!H204+'€15-xxxx(AAAA-AAAA)'!H204+'€16-xxxx(AAAA-AAAA)'!H204+'€17-xxxx(AAAA-AAAA)'!H204+'€18-xxxx(AAAA-AAAA)'!H204+'€19-xxxx(AAAA-AAAA)'!H204+'€20-xxxx(AAAA-AAAA)'!H204</f>
        <v>0</v>
      </c>
      <c r="P204" s="210">
        <f>'EnC1_2017-22_DEAL_ONF_Animation'!I204+'EnC2_2018-22_FEDER_ONF_Conserv'!I204+'EnC3_2019-21_OFB-DEAL_ONF_Coli'!I204+'EnC4_2018-20_MTE_ONF_MIGBio'!I204+'EnC5_2020_DEAL_Titè_IPA Desira'!I204+'Sol1_2018_DEAL_ONF_Lutte IC DSD'!I204+'Sol2_2019_DEAL_ONF_Lutte IC'!I204+'€8-xxxx(AAAA-AAAA)'!I204+'€9-xxxx(AAAA-AAAA)'!I204+'€10-xxxx(AAAA-AAAA)'!I204+'€11-xxxx(AAAA-AAAA)'!I204+'€12-xxxx(AAAA-AAAA)'!I204+'€13-xxxx(AAAA-AAAA)'!I204+'€14-xxxx(AAAA-AAAA)'!I204+'€15-xxxx(AAAA-AAAA)'!I204+'€16-xxxx(AAAA-AAAA)'!I204+'€17-xxxx(AAAA-AAAA)'!I204+'€18-xxxx(AAAA-AAAA)'!I204+'€19-xxxx(AAAA-AAAA)'!I204+'€20-xxxx(AAAA-AAAA)'!I204</f>
        <v>0</v>
      </c>
      <c r="Q204" s="218">
        <f>'EnC1_2017-22_DEAL_ONF_Animation'!J204+'EnC2_2018-22_FEDER_ONF_Conserv'!J204+'EnC3_2019-21_OFB-DEAL_ONF_Coli'!J204+'EnC4_2018-20_MTE_ONF_MIGBio'!J204+'EnC5_2020_DEAL_Titè_IPA Desira'!J204+'Sol1_2018_DEAL_ONF_Lutte IC DSD'!J204+'Sol2_2019_DEAL_ONF_Lutte IC'!J204+'€8-xxxx(AAAA-AAAA)'!J204+'€9-xxxx(AAAA-AAAA)'!J204+'€10-xxxx(AAAA-AAAA)'!J204+'€11-xxxx(AAAA-AAAA)'!J204+'€12-xxxx(AAAA-AAAA)'!J204+'€13-xxxx(AAAA-AAAA)'!J204+'€14-xxxx(AAAA-AAAA)'!J204+'€15-xxxx(AAAA-AAAA)'!J204+'€16-xxxx(AAAA-AAAA)'!J204+'€17-xxxx(AAAA-AAAA)'!J204+'€18-xxxx(AAAA-AAAA)'!J204+'€19-xxxx(AAAA-AAAA)'!J204+'€20-xxxx(AAAA-AAAA)'!J204</f>
        <v>0</v>
      </c>
      <c r="R204" s="218">
        <f>'EnC1_2017-22_DEAL_ONF_Animation'!K204+'EnC2_2018-22_FEDER_ONF_Conserv'!K204+'EnC3_2019-21_OFB-DEAL_ONF_Coli'!K204+'EnC4_2018-20_MTE_ONF_MIGBio'!K204+'EnC5_2020_DEAL_Titè_IPA Desira'!K204+'Sol1_2018_DEAL_ONF_Lutte IC DSD'!K204+'Sol2_2019_DEAL_ONF_Lutte IC'!K204+'€8-xxxx(AAAA-AAAA)'!K204+'€9-xxxx(AAAA-AAAA)'!K204+'€10-xxxx(AAAA-AAAA)'!K204+'€11-xxxx(AAAA-AAAA)'!K204+'€12-xxxx(AAAA-AAAA)'!K204+'€13-xxxx(AAAA-AAAA)'!K204+'€14-xxxx(AAAA-AAAA)'!K204+'€15-xxxx(AAAA-AAAA)'!K204+'€16-xxxx(AAAA-AAAA)'!K204+'€17-xxxx(AAAA-AAAA)'!K204+'€18-xxxx(AAAA-AAAA)'!K204+'€19-xxxx(AAAA-AAAA)'!K204+'€20-xxxx(AAAA-AAAA)'!K204</f>
        <v>0</v>
      </c>
      <c r="S204" s="218">
        <f>'EnC1_2017-22_DEAL_ONF_Animation'!L204+'EnC2_2018-22_FEDER_ONF_Conserv'!L204+'EnC3_2019-21_OFB-DEAL_ONF_Coli'!L204+'EnC4_2018-20_MTE_ONF_MIGBio'!L204+'EnC5_2020_DEAL_Titè_IPA Desira'!L204+'Sol1_2018_DEAL_ONF_Lutte IC DSD'!L204+'Sol2_2019_DEAL_ONF_Lutte IC'!L204+'€8-xxxx(AAAA-AAAA)'!L204+'€9-xxxx(AAAA-AAAA)'!L204+'€10-xxxx(AAAA-AAAA)'!L204+'€11-xxxx(AAAA-AAAA)'!L204+'€12-xxxx(AAAA-AAAA)'!L204+'€13-xxxx(AAAA-AAAA)'!L204+'€14-xxxx(AAAA-AAAA)'!L204+'€15-xxxx(AAAA-AAAA)'!L204+'€16-xxxx(AAAA-AAAA)'!L204+'€17-xxxx(AAAA-AAAA)'!L204+'€18-xxxx(AAAA-AAAA)'!L204+'€19-xxxx(AAAA-AAAA)'!L204+'€20-xxxx(AAAA-AAAA)'!L204</f>
        <v>0</v>
      </c>
      <c r="T204" s="219">
        <f>'EnC1_2017-22_DEAL_ONF_Animation'!M204+'EnC2_2018-22_FEDER_ONF_Conserv'!M204+'EnC3_2019-21_OFB-DEAL_ONF_Coli'!M204+'EnC4_2018-20_MTE_ONF_MIGBio'!M204+'EnC5_2020_DEAL_Titè_IPA Desira'!M204+'Sol1_2018_DEAL_ONF_Lutte IC DSD'!M204+'Sol2_2019_DEAL_ONF_Lutte IC'!M204+'€8-xxxx(AAAA-AAAA)'!M204+'€9-xxxx(AAAA-AAAA)'!M204+'€10-xxxx(AAAA-AAAA)'!M204+'€11-xxxx(AAAA-AAAA)'!M204+'€12-xxxx(AAAA-AAAA)'!M204+'€13-xxxx(AAAA-AAAA)'!M204+'€14-xxxx(AAAA-AAAA)'!M204+'€15-xxxx(AAAA-AAAA)'!M204+'€16-xxxx(AAAA-AAAA)'!M204+'€17-xxxx(AAAA-AAAA)'!M204+'€18-xxxx(AAAA-AAAA)'!M204+'€19-xxxx(AAAA-AAAA)'!M204+'€20-xxxx(AAAA-AAAA)'!M204</f>
        <v>0</v>
      </c>
      <c r="U204" s="209">
        <f>'EnC1_2017-22_DEAL_ONF_Animation'!N204+'EnC2_2018-22_FEDER_ONF_Conserv'!N204+'EnC3_2019-21_OFB-DEAL_ONF_Coli'!N204+'EnC4_2018-20_MTE_ONF_MIGBio'!N204+'EnC5_2020_DEAL_Titè_IPA Desira'!N204+'Sol1_2018_DEAL_ONF_Lutte IC DSD'!N204+'Sol2_2019_DEAL_ONF_Lutte IC'!N204+'€8-xxxx(AAAA-AAAA)'!N204+'€9-xxxx(AAAA-AAAA)'!N204+'€10-xxxx(AAAA-AAAA)'!N204+'€11-xxxx(AAAA-AAAA)'!N204+'€12-xxxx(AAAA-AAAA)'!N204+'€13-xxxx(AAAA-AAAA)'!N204+'€14-xxxx(AAAA-AAAA)'!N204+'€15-xxxx(AAAA-AAAA)'!N204+'€16-xxxx(AAAA-AAAA)'!N204+'€17-xxxx(AAAA-AAAA)'!N204+'€18-xxxx(AAAA-AAAA)'!N204+'€19-xxxx(AAAA-AAAA)'!N204+'€20-xxxx(AAAA-AAAA)'!N204</f>
        <v>0</v>
      </c>
      <c r="V204" s="210">
        <f>'EnC1_2017-22_DEAL_ONF_Animation'!O204+'EnC2_2018-22_FEDER_ONF_Conserv'!O204+'EnC3_2019-21_OFB-DEAL_ONF_Coli'!O204+'EnC4_2018-20_MTE_ONF_MIGBio'!O204+'EnC5_2020_DEAL_Titè_IPA Desira'!O204+'Sol1_2018_DEAL_ONF_Lutte IC DSD'!O204+'Sol2_2019_DEAL_ONF_Lutte IC'!O204+'€8-xxxx(AAAA-AAAA)'!O204+'€9-xxxx(AAAA-AAAA)'!O204+'€10-xxxx(AAAA-AAAA)'!O204+'€11-xxxx(AAAA-AAAA)'!O204+'€12-xxxx(AAAA-AAAA)'!O204+'€13-xxxx(AAAA-AAAA)'!O204+'€14-xxxx(AAAA-AAAA)'!O204+'€15-xxxx(AAAA-AAAA)'!O204+'€16-xxxx(AAAA-AAAA)'!O204+'€17-xxxx(AAAA-AAAA)'!O204+'€18-xxxx(AAAA-AAAA)'!O204+'€19-xxxx(AAAA-AAAA)'!O204+'€20-xxxx(AAAA-AAAA)'!O204</f>
        <v>0</v>
      </c>
      <c r="W204" s="218">
        <f>'EnC1_2017-22_DEAL_ONF_Animation'!P204+'EnC2_2018-22_FEDER_ONF_Conserv'!P204+'EnC3_2019-21_OFB-DEAL_ONF_Coli'!P204+'EnC4_2018-20_MTE_ONF_MIGBio'!P204+'EnC5_2020_DEAL_Titè_IPA Desira'!P204+'Sol1_2018_DEAL_ONF_Lutte IC DSD'!P204+'Sol2_2019_DEAL_ONF_Lutte IC'!P204+'€8-xxxx(AAAA-AAAA)'!P204+'€9-xxxx(AAAA-AAAA)'!P204+'€10-xxxx(AAAA-AAAA)'!P204+'€11-xxxx(AAAA-AAAA)'!P204+'€12-xxxx(AAAA-AAAA)'!P204+'€13-xxxx(AAAA-AAAA)'!P204+'€14-xxxx(AAAA-AAAA)'!P204+'€15-xxxx(AAAA-AAAA)'!P204+'€16-xxxx(AAAA-AAAA)'!P204+'€17-xxxx(AAAA-AAAA)'!P204+'€18-xxxx(AAAA-AAAA)'!P204+'€19-xxxx(AAAA-AAAA)'!P204+'€20-xxxx(AAAA-AAAA)'!P204</f>
        <v>0</v>
      </c>
      <c r="X204" s="218">
        <f>'EnC1_2017-22_DEAL_ONF_Animation'!Q204+'EnC2_2018-22_FEDER_ONF_Conserv'!Q204+'EnC3_2019-21_OFB-DEAL_ONF_Coli'!Q204+'EnC4_2018-20_MTE_ONF_MIGBio'!Q204+'EnC5_2020_DEAL_Titè_IPA Desira'!Q204+'Sol1_2018_DEAL_ONF_Lutte IC DSD'!Q204+'Sol2_2019_DEAL_ONF_Lutte IC'!Q204+'€8-xxxx(AAAA-AAAA)'!Q204+'€9-xxxx(AAAA-AAAA)'!Q204+'€10-xxxx(AAAA-AAAA)'!Q204+'€11-xxxx(AAAA-AAAA)'!Q204+'€12-xxxx(AAAA-AAAA)'!Q204+'€13-xxxx(AAAA-AAAA)'!Q204+'€14-xxxx(AAAA-AAAA)'!Q204+'€15-xxxx(AAAA-AAAA)'!Q204+'€16-xxxx(AAAA-AAAA)'!Q204+'€17-xxxx(AAAA-AAAA)'!Q204+'€18-xxxx(AAAA-AAAA)'!Q204+'€19-xxxx(AAAA-AAAA)'!Q204+'€20-xxxx(AAAA-AAAA)'!Q204</f>
        <v>0</v>
      </c>
      <c r="Y204" s="218">
        <f>'EnC1_2017-22_DEAL_ONF_Animation'!R204+'EnC2_2018-22_FEDER_ONF_Conserv'!R204+'EnC3_2019-21_OFB-DEAL_ONF_Coli'!R204+'EnC4_2018-20_MTE_ONF_MIGBio'!R204+'EnC5_2020_DEAL_Titè_IPA Desira'!R204+'Sol1_2018_DEAL_ONF_Lutte IC DSD'!R204+'Sol2_2019_DEAL_ONF_Lutte IC'!R204+'€8-xxxx(AAAA-AAAA)'!R204+'€9-xxxx(AAAA-AAAA)'!R204+'€10-xxxx(AAAA-AAAA)'!R204+'€11-xxxx(AAAA-AAAA)'!R204+'€12-xxxx(AAAA-AAAA)'!R204+'€13-xxxx(AAAA-AAAA)'!R204+'€14-xxxx(AAAA-AAAA)'!R204+'€15-xxxx(AAAA-AAAA)'!R204+'€16-xxxx(AAAA-AAAA)'!R204+'€17-xxxx(AAAA-AAAA)'!R204+'€18-xxxx(AAAA-AAAA)'!R204+'€19-xxxx(AAAA-AAAA)'!R204+'€20-xxxx(AAAA-AAAA)'!R204</f>
        <v>0</v>
      </c>
      <c r="Z204" s="220">
        <f>'EnC1_2017-22_DEAL_ONF_Animation'!S204+'EnC2_2018-22_FEDER_ONF_Conserv'!S204+'EnC3_2019-21_OFB-DEAL_ONF_Coli'!S204+'EnC4_2018-20_MTE_ONF_MIGBio'!S204+'EnC5_2020_DEAL_Titè_IPA Desira'!S204+'Sol1_2018_DEAL_ONF_Lutte IC DSD'!S204+'Sol2_2019_DEAL_ONF_Lutte IC'!S204+'€8-xxxx(AAAA-AAAA)'!S204+'€9-xxxx(AAAA-AAAA)'!S204+'€10-xxxx(AAAA-AAAA)'!S204+'€11-xxxx(AAAA-AAAA)'!S204+'€12-xxxx(AAAA-AAAA)'!S204+'€13-xxxx(AAAA-AAAA)'!S204+'€14-xxxx(AAAA-AAAA)'!S204+'€15-xxxx(AAAA-AAAA)'!S204+'€16-xxxx(AAAA-AAAA)'!S204+'€17-xxxx(AAAA-AAAA)'!S204+'€18-xxxx(AAAA-AAAA)'!S204+'€19-xxxx(AAAA-AAAA)'!S204+'€20-xxxx(AAAA-AAAA)'!S204</f>
        <v>0</v>
      </c>
      <c r="AA204" s="617">
        <f>'EnC1_2017-22_DEAL_ONF_Animation'!T204+'EnC2_2018-22_FEDER_ONF_Conserv'!T204+'EnC3_2019-21_OFB-DEAL_ONF_Coli'!T204+'EnC4_2018-20_MTE_ONF_MIGBio'!T204+'EnC5_2020_DEAL_Titè_IPA Desira'!T204+'Sol1_2018_DEAL_ONF_Lutte IC DSD'!T204+'Sol2_2019_DEAL_ONF_Lutte IC'!T204+'€8-xxxx(AAAA-AAAA)'!T204+'€9-xxxx(AAAA-AAAA)'!T204+'€10-xxxx(AAAA-AAAA)'!T204+'€11-xxxx(AAAA-AAAA)'!T204+'€12-xxxx(AAAA-AAAA)'!T204+'€13-xxxx(AAAA-AAAA)'!T204+'€14-xxxx(AAAA-AAAA)'!T204+'€15-xxxx(AAAA-AAAA)'!T204+'€16-xxxx(AAAA-AAAA)'!T204+'€17-xxxx(AAAA-AAAA)'!T204+'€18-xxxx(AAAA-AAAA)'!T204+'€19-xxxx(AAAA-AAAA)'!T204+'€20-xxxx(AAAA-AAAA)'!T204</f>
        <v>0</v>
      </c>
      <c r="AB204" s="618">
        <f>'EnC1_2017-22_DEAL_ONF_Animation'!U204+'EnC2_2018-22_FEDER_ONF_Conserv'!U204+'EnC3_2019-21_OFB-DEAL_ONF_Coli'!U204+'EnC4_2018-20_MTE_ONF_MIGBio'!U204+'EnC5_2020_DEAL_Titè_IPA Desira'!U204+'Sol1_2018_DEAL_ONF_Lutte IC DSD'!U204+'Sol2_2019_DEAL_ONF_Lutte IC'!U204+'€8-xxxx(AAAA-AAAA)'!U204+'€9-xxxx(AAAA-AAAA)'!U204+'€10-xxxx(AAAA-AAAA)'!U204+'€11-xxxx(AAAA-AAAA)'!U204+'€12-xxxx(AAAA-AAAA)'!U204+'€13-xxxx(AAAA-AAAA)'!U204+'€14-xxxx(AAAA-AAAA)'!U204+'€15-xxxx(AAAA-AAAA)'!U204+'€16-xxxx(AAAA-AAAA)'!U204+'€17-xxxx(AAAA-AAAA)'!U204+'€18-xxxx(AAAA-AAAA)'!U204+'€19-xxxx(AAAA-AAAA)'!U204+'€20-xxxx(AAAA-AAAA)'!U204</f>
        <v>0</v>
      </c>
      <c r="AC204" s="639">
        <f>'EnC1_2017-22_DEAL_ONF_Animation'!V204+'EnC2_2018-22_FEDER_ONF_Conserv'!V204+'EnC3_2019-21_OFB-DEAL_ONF_Coli'!V204+'EnC4_2018-20_MTE_ONF_MIGBio'!V204+'EnC5_2020_DEAL_Titè_IPA Desira'!V204+'Sol1_2018_DEAL_ONF_Lutte IC DSD'!V204+'Sol2_2019_DEAL_ONF_Lutte IC'!V204+'€8-xxxx(AAAA-AAAA)'!V204+'€9-xxxx(AAAA-AAAA)'!V204+'€10-xxxx(AAAA-AAAA)'!V204+'€11-xxxx(AAAA-AAAA)'!V204+'€12-xxxx(AAAA-AAAA)'!V204+'€13-xxxx(AAAA-AAAA)'!V204+'€14-xxxx(AAAA-AAAA)'!V204+'€15-xxxx(AAAA-AAAA)'!V204+'€16-xxxx(AAAA-AAAA)'!V204+'€17-xxxx(AAAA-AAAA)'!V204+'€18-xxxx(AAAA-AAAA)'!V204+'€19-xxxx(AAAA-AAAA)'!V204+'€20-xxxx(AAAA-AAAA)'!V204</f>
        <v>0</v>
      </c>
      <c r="AD204" s="639">
        <f>'EnC1_2017-22_DEAL_ONF_Animation'!W204+'EnC2_2018-22_FEDER_ONF_Conserv'!W204+'EnC3_2019-21_OFB-DEAL_ONF_Coli'!W204+'EnC4_2018-20_MTE_ONF_MIGBio'!W204+'EnC5_2020_DEAL_Titè_IPA Desira'!W204+'Sol1_2018_DEAL_ONF_Lutte IC DSD'!W204+'Sol2_2019_DEAL_ONF_Lutte IC'!W204+'€8-xxxx(AAAA-AAAA)'!W204+'€9-xxxx(AAAA-AAAA)'!W204+'€10-xxxx(AAAA-AAAA)'!W204+'€11-xxxx(AAAA-AAAA)'!W204+'€12-xxxx(AAAA-AAAA)'!W204+'€13-xxxx(AAAA-AAAA)'!W204+'€14-xxxx(AAAA-AAAA)'!W204+'€15-xxxx(AAAA-AAAA)'!W204+'€16-xxxx(AAAA-AAAA)'!W204+'€17-xxxx(AAAA-AAAA)'!W204+'€18-xxxx(AAAA-AAAA)'!W204+'€19-xxxx(AAAA-AAAA)'!W204+'€20-xxxx(AAAA-AAAA)'!W204</f>
        <v>0</v>
      </c>
      <c r="AE204" s="639">
        <f>'EnC1_2017-22_DEAL_ONF_Animation'!X204+'EnC2_2018-22_FEDER_ONF_Conserv'!X204+'EnC3_2019-21_OFB-DEAL_ONF_Coli'!X204+'EnC4_2018-20_MTE_ONF_MIGBio'!X204+'EnC5_2020_DEAL_Titè_IPA Desira'!X204+'Sol1_2018_DEAL_ONF_Lutte IC DSD'!X204+'Sol2_2019_DEAL_ONF_Lutte IC'!X204+'€8-xxxx(AAAA-AAAA)'!X204+'€9-xxxx(AAAA-AAAA)'!X204+'€10-xxxx(AAAA-AAAA)'!X204+'€11-xxxx(AAAA-AAAA)'!X204+'€12-xxxx(AAAA-AAAA)'!X204+'€13-xxxx(AAAA-AAAA)'!X204+'€14-xxxx(AAAA-AAAA)'!X204+'€15-xxxx(AAAA-AAAA)'!X204+'€16-xxxx(AAAA-AAAA)'!X204+'€17-xxxx(AAAA-AAAA)'!X204+'€18-xxxx(AAAA-AAAA)'!X204+'€19-xxxx(AAAA-AAAA)'!X204+'€20-xxxx(AAAA-AAAA)'!X204</f>
        <v>0</v>
      </c>
      <c r="AF204" s="640">
        <f>'EnC1_2017-22_DEAL_ONF_Animation'!Y204+'EnC2_2018-22_FEDER_ONF_Conserv'!Y204+'EnC3_2019-21_OFB-DEAL_ONF_Coli'!Y204+'EnC4_2018-20_MTE_ONF_MIGBio'!Y204+'EnC5_2020_DEAL_Titè_IPA Desira'!Y204+'Sol1_2018_DEAL_ONF_Lutte IC DSD'!Y204+'Sol2_2019_DEAL_ONF_Lutte IC'!Y204+'€8-xxxx(AAAA-AAAA)'!Y204+'€9-xxxx(AAAA-AAAA)'!Y204+'€10-xxxx(AAAA-AAAA)'!Y204+'€11-xxxx(AAAA-AAAA)'!Y204+'€12-xxxx(AAAA-AAAA)'!Y204+'€13-xxxx(AAAA-AAAA)'!Y204+'€14-xxxx(AAAA-AAAA)'!Y204+'€15-xxxx(AAAA-AAAA)'!Y204+'€16-xxxx(AAAA-AAAA)'!Y204+'€17-xxxx(AAAA-AAAA)'!Y204+'€18-xxxx(AAAA-AAAA)'!Y204+'€19-xxxx(AAAA-AAAA)'!Y204+'€20-xxxx(AAAA-AAAA)'!Y204</f>
        <v>0</v>
      </c>
      <c r="AG204" s="621">
        <f t="shared" si="129"/>
        <v>0</v>
      </c>
      <c r="AH204" s="622">
        <f t="shared" si="134"/>
        <v>0</v>
      </c>
      <c r="AI204" s="641">
        <f t="shared" si="135"/>
        <v>0</v>
      </c>
      <c r="AJ204" s="641">
        <f t="shared" si="136"/>
        <v>0</v>
      </c>
      <c r="AK204" s="641">
        <f t="shared" si="137"/>
        <v>0</v>
      </c>
      <c r="AL204" s="642">
        <f t="shared" si="138"/>
        <v>0</v>
      </c>
      <c r="AM204" s="623">
        <f t="shared" si="130"/>
        <v>0</v>
      </c>
      <c r="AN204" s="686">
        <f t="shared" si="139"/>
        <v>0</v>
      </c>
      <c r="AO204" s="641">
        <f t="shared" si="140"/>
        <v>0</v>
      </c>
      <c r="AP204" s="641">
        <f t="shared" si="141"/>
        <v>0</v>
      </c>
      <c r="AQ204" s="641">
        <f t="shared" si="142"/>
        <v>0</v>
      </c>
      <c r="AR204" s="643">
        <f t="shared" si="143"/>
        <v>0</v>
      </c>
      <c r="AS204" s="44"/>
      <c r="AT204" s="28"/>
      <c r="AU204" s="28"/>
    </row>
    <row r="205" spans="1:47" s="38" customFormat="1" ht="14" customHeight="1" thickBot="1">
      <c r="A205" s="26"/>
      <c r="B205" s="1116"/>
      <c r="C205" s="1231"/>
      <c r="D205" s="1119"/>
      <c r="E205" s="1122"/>
      <c r="F205" s="1154"/>
      <c r="G205" s="502" t="s">
        <v>109</v>
      </c>
      <c r="H205" s="175"/>
      <c r="I205" s="172"/>
      <c r="J205" s="171"/>
      <c r="K205" s="171"/>
      <c r="L205" s="171"/>
      <c r="M205" s="501"/>
      <c r="N205" s="502" t="s">
        <v>109</v>
      </c>
      <c r="O205" s="236">
        <f>'EnC1_2017-22_DEAL_ONF_Animation'!H205+'EnC2_2018-22_FEDER_ONF_Conserv'!H205+'EnC3_2019-21_OFB-DEAL_ONF_Coli'!H205+'EnC4_2018-20_MTE_ONF_MIGBio'!H205+'EnC5_2020_DEAL_Titè_IPA Desira'!H205+'Sol1_2018_DEAL_ONF_Lutte IC DSD'!H205+'Sol2_2019_DEAL_ONF_Lutte IC'!H205+'€8-xxxx(AAAA-AAAA)'!H205+'€9-xxxx(AAAA-AAAA)'!H205+'€10-xxxx(AAAA-AAAA)'!H205+'€11-xxxx(AAAA-AAAA)'!H205+'€12-xxxx(AAAA-AAAA)'!H205+'€13-xxxx(AAAA-AAAA)'!H205+'€14-xxxx(AAAA-AAAA)'!H205+'€15-xxxx(AAAA-AAAA)'!H205+'€16-xxxx(AAAA-AAAA)'!H205+'€17-xxxx(AAAA-AAAA)'!H205+'€18-xxxx(AAAA-AAAA)'!H205+'€19-xxxx(AAAA-AAAA)'!H205+'€20-xxxx(AAAA-AAAA)'!H205</f>
        <v>7500</v>
      </c>
      <c r="P205" s="256">
        <f>'EnC1_2017-22_DEAL_ONF_Animation'!I205+'EnC2_2018-22_FEDER_ONF_Conserv'!I205+'EnC3_2019-21_OFB-DEAL_ONF_Coli'!I205+'EnC4_2018-20_MTE_ONF_MIGBio'!I205+'EnC5_2020_DEAL_Titè_IPA Desira'!I205+'Sol1_2018_DEAL_ONF_Lutte IC DSD'!I205+'Sol2_2019_DEAL_ONF_Lutte IC'!I205+'€8-xxxx(AAAA-AAAA)'!I205+'€9-xxxx(AAAA-AAAA)'!I205+'€10-xxxx(AAAA-AAAA)'!I205+'€11-xxxx(AAAA-AAAA)'!I205+'€12-xxxx(AAAA-AAAA)'!I205+'€13-xxxx(AAAA-AAAA)'!I205+'€14-xxxx(AAAA-AAAA)'!I205+'€15-xxxx(AAAA-AAAA)'!I205+'€16-xxxx(AAAA-AAAA)'!I205+'€17-xxxx(AAAA-AAAA)'!I205+'€18-xxxx(AAAA-AAAA)'!I205+'€19-xxxx(AAAA-AAAA)'!I205+'€20-xxxx(AAAA-AAAA)'!I205</f>
        <v>1500</v>
      </c>
      <c r="Q205" s="237">
        <f>'EnC1_2017-22_DEAL_ONF_Animation'!J205+'EnC2_2018-22_FEDER_ONF_Conserv'!J205+'EnC3_2019-21_OFB-DEAL_ONF_Coli'!J205+'EnC4_2018-20_MTE_ONF_MIGBio'!J205+'EnC5_2020_DEAL_Titè_IPA Desira'!J205+'Sol1_2018_DEAL_ONF_Lutte IC DSD'!J205+'Sol2_2019_DEAL_ONF_Lutte IC'!J205+'€8-xxxx(AAAA-AAAA)'!J205+'€9-xxxx(AAAA-AAAA)'!J205+'€10-xxxx(AAAA-AAAA)'!J205+'€11-xxxx(AAAA-AAAA)'!J205+'€12-xxxx(AAAA-AAAA)'!J205+'€13-xxxx(AAAA-AAAA)'!J205+'€14-xxxx(AAAA-AAAA)'!J205+'€15-xxxx(AAAA-AAAA)'!J205+'€16-xxxx(AAAA-AAAA)'!J205+'€17-xxxx(AAAA-AAAA)'!J205+'€18-xxxx(AAAA-AAAA)'!J205+'€19-xxxx(AAAA-AAAA)'!J205+'€20-xxxx(AAAA-AAAA)'!J205</f>
        <v>1500</v>
      </c>
      <c r="R205" s="237">
        <f>'EnC1_2017-22_DEAL_ONF_Animation'!K205+'EnC2_2018-22_FEDER_ONF_Conserv'!K205+'EnC3_2019-21_OFB-DEAL_ONF_Coli'!K205+'EnC4_2018-20_MTE_ONF_MIGBio'!K205+'EnC5_2020_DEAL_Titè_IPA Desira'!K205+'Sol1_2018_DEAL_ONF_Lutte IC DSD'!K205+'Sol2_2019_DEAL_ONF_Lutte IC'!K205+'€8-xxxx(AAAA-AAAA)'!K205+'€9-xxxx(AAAA-AAAA)'!K205+'€10-xxxx(AAAA-AAAA)'!K205+'€11-xxxx(AAAA-AAAA)'!K205+'€12-xxxx(AAAA-AAAA)'!K205+'€13-xxxx(AAAA-AAAA)'!K205+'€14-xxxx(AAAA-AAAA)'!K205+'€15-xxxx(AAAA-AAAA)'!K205+'€16-xxxx(AAAA-AAAA)'!K205+'€17-xxxx(AAAA-AAAA)'!K205+'€18-xxxx(AAAA-AAAA)'!K205+'€19-xxxx(AAAA-AAAA)'!K205+'€20-xxxx(AAAA-AAAA)'!K205</f>
        <v>1500</v>
      </c>
      <c r="S205" s="237">
        <f>'EnC1_2017-22_DEAL_ONF_Animation'!L205+'EnC2_2018-22_FEDER_ONF_Conserv'!L205+'EnC3_2019-21_OFB-DEAL_ONF_Coli'!L205+'EnC4_2018-20_MTE_ONF_MIGBio'!L205+'EnC5_2020_DEAL_Titè_IPA Desira'!L205+'Sol1_2018_DEAL_ONF_Lutte IC DSD'!L205+'Sol2_2019_DEAL_ONF_Lutte IC'!L205+'€8-xxxx(AAAA-AAAA)'!L205+'€9-xxxx(AAAA-AAAA)'!L205+'€10-xxxx(AAAA-AAAA)'!L205+'€11-xxxx(AAAA-AAAA)'!L205+'€12-xxxx(AAAA-AAAA)'!L205+'€13-xxxx(AAAA-AAAA)'!L205+'€14-xxxx(AAAA-AAAA)'!L205+'€15-xxxx(AAAA-AAAA)'!L205+'€16-xxxx(AAAA-AAAA)'!L205+'€17-xxxx(AAAA-AAAA)'!L205+'€18-xxxx(AAAA-AAAA)'!L205+'€19-xxxx(AAAA-AAAA)'!L205+'€20-xxxx(AAAA-AAAA)'!L205</f>
        <v>1500</v>
      </c>
      <c r="T205" s="238">
        <f>'EnC1_2017-22_DEAL_ONF_Animation'!M205+'EnC2_2018-22_FEDER_ONF_Conserv'!M205+'EnC3_2019-21_OFB-DEAL_ONF_Coli'!M205+'EnC4_2018-20_MTE_ONF_MIGBio'!M205+'EnC5_2020_DEAL_Titè_IPA Desira'!M205+'Sol1_2018_DEAL_ONF_Lutte IC DSD'!M205+'Sol2_2019_DEAL_ONF_Lutte IC'!M205+'€8-xxxx(AAAA-AAAA)'!M205+'€9-xxxx(AAAA-AAAA)'!M205+'€10-xxxx(AAAA-AAAA)'!M205+'€11-xxxx(AAAA-AAAA)'!M205+'€12-xxxx(AAAA-AAAA)'!M205+'€13-xxxx(AAAA-AAAA)'!M205+'€14-xxxx(AAAA-AAAA)'!M205+'€15-xxxx(AAAA-AAAA)'!M205+'€16-xxxx(AAAA-AAAA)'!M205+'€17-xxxx(AAAA-AAAA)'!M205+'€18-xxxx(AAAA-AAAA)'!M205+'€19-xxxx(AAAA-AAAA)'!M205+'€20-xxxx(AAAA-AAAA)'!M205</f>
        <v>1500</v>
      </c>
      <c r="U205" s="236">
        <f>'EnC1_2017-22_DEAL_ONF_Animation'!N205+'EnC2_2018-22_FEDER_ONF_Conserv'!N205+'EnC3_2019-21_OFB-DEAL_ONF_Coli'!N205+'EnC4_2018-20_MTE_ONF_MIGBio'!N205+'EnC5_2020_DEAL_Titè_IPA Desira'!N205+'Sol1_2018_DEAL_ONF_Lutte IC DSD'!N205+'Sol2_2019_DEAL_ONF_Lutte IC'!N205+'€8-xxxx(AAAA-AAAA)'!N205+'€9-xxxx(AAAA-AAAA)'!N205+'€10-xxxx(AAAA-AAAA)'!N205+'€11-xxxx(AAAA-AAAA)'!N205+'€12-xxxx(AAAA-AAAA)'!N205+'€13-xxxx(AAAA-AAAA)'!N205+'€14-xxxx(AAAA-AAAA)'!N205+'€15-xxxx(AAAA-AAAA)'!N205+'€16-xxxx(AAAA-AAAA)'!N205+'€17-xxxx(AAAA-AAAA)'!N205+'€18-xxxx(AAAA-AAAA)'!N205+'€19-xxxx(AAAA-AAAA)'!N205+'€20-xxxx(AAAA-AAAA)'!N205</f>
        <v>0</v>
      </c>
      <c r="V205" s="256">
        <f>'EnC1_2017-22_DEAL_ONF_Animation'!O205+'EnC2_2018-22_FEDER_ONF_Conserv'!O205+'EnC3_2019-21_OFB-DEAL_ONF_Coli'!O205+'EnC4_2018-20_MTE_ONF_MIGBio'!O205+'EnC5_2020_DEAL_Titè_IPA Desira'!O205+'Sol1_2018_DEAL_ONF_Lutte IC DSD'!O205+'Sol2_2019_DEAL_ONF_Lutte IC'!O205+'€8-xxxx(AAAA-AAAA)'!O205+'€9-xxxx(AAAA-AAAA)'!O205+'€10-xxxx(AAAA-AAAA)'!O205+'€11-xxxx(AAAA-AAAA)'!O205+'€12-xxxx(AAAA-AAAA)'!O205+'€13-xxxx(AAAA-AAAA)'!O205+'€14-xxxx(AAAA-AAAA)'!O205+'€15-xxxx(AAAA-AAAA)'!O205+'€16-xxxx(AAAA-AAAA)'!O205+'€17-xxxx(AAAA-AAAA)'!O205+'€18-xxxx(AAAA-AAAA)'!O205+'€19-xxxx(AAAA-AAAA)'!O205+'€20-xxxx(AAAA-AAAA)'!O205</f>
        <v>0</v>
      </c>
      <c r="W205" s="237">
        <f>'EnC1_2017-22_DEAL_ONF_Animation'!P205+'EnC2_2018-22_FEDER_ONF_Conserv'!P205+'EnC3_2019-21_OFB-DEAL_ONF_Coli'!P205+'EnC4_2018-20_MTE_ONF_MIGBio'!P205+'EnC5_2020_DEAL_Titè_IPA Desira'!P205+'Sol1_2018_DEAL_ONF_Lutte IC DSD'!P205+'Sol2_2019_DEAL_ONF_Lutte IC'!P205+'€8-xxxx(AAAA-AAAA)'!P205+'€9-xxxx(AAAA-AAAA)'!P205+'€10-xxxx(AAAA-AAAA)'!P205+'€11-xxxx(AAAA-AAAA)'!P205+'€12-xxxx(AAAA-AAAA)'!P205+'€13-xxxx(AAAA-AAAA)'!P205+'€14-xxxx(AAAA-AAAA)'!P205+'€15-xxxx(AAAA-AAAA)'!P205+'€16-xxxx(AAAA-AAAA)'!P205+'€17-xxxx(AAAA-AAAA)'!P205+'€18-xxxx(AAAA-AAAA)'!P205+'€19-xxxx(AAAA-AAAA)'!P205+'€20-xxxx(AAAA-AAAA)'!P205</f>
        <v>0</v>
      </c>
      <c r="X205" s="237">
        <f>'EnC1_2017-22_DEAL_ONF_Animation'!Q205+'EnC2_2018-22_FEDER_ONF_Conserv'!Q205+'EnC3_2019-21_OFB-DEAL_ONF_Coli'!Q205+'EnC4_2018-20_MTE_ONF_MIGBio'!Q205+'EnC5_2020_DEAL_Titè_IPA Desira'!Q205+'Sol1_2018_DEAL_ONF_Lutte IC DSD'!Q205+'Sol2_2019_DEAL_ONF_Lutte IC'!Q205+'€8-xxxx(AAAA-AAAA)'!Q205+'€9-xxxx(AAAA-AAAA)'!Q205+'€10-xxxx(AAAA-AAAA)'!Q205+'€11-xxxx(AAAA-AAAA)'!Q205+'€12-xxxx(AAAA-AAAA)'!Q205+'€13-xxxx(AAAA-AAAA)'!Q205+'€14-xxxx(AAAA-AAAA)'!Q205+'€15-xxxx(AAAA-AAAA)'!Q205+'€16-xxxx(AAAA-AAAA)'!Q205+'€17-xxxx(AAAA-AAAA)'!Q205+'€18-xxxx(AAAA-AAAA)'!Q205+'€19-xxxx(AAAA-AAAA)'!Q205+'€20-xxxx(AAAA-AAAA)'!Q205</f>
        <v>0</v>
      </c>
      <c r="Y205" s="237">
        <f>'EnC1_2017-22_DEAL_ONF_Animation'!R205+'EnC2_2018-22_FEDER_ONF_Conserv'!R205+'EnC3_2019-21_OFB-DEAL_ONF_Coli'!R205+'EnC4_2018-20_MTE_ONF_MIGBio'!R205+'EnC5_2020_DEAL_Titè_IPA Desira'!R205+'Sol1_2018_DEAL_ONF_Lutte IC DSD'!R205+'Sol2_2019_DEAL_ONF_Lutte IC'!R205+'€8-xxxx(AAAA-AAAA)'!R205+'€9-xxxx(AAAA-AAAA)'!R205+'€10-xxxx(AAAA-AAAA)'!R205+'€11-xxxx(AAAA-AAAA)'!R205+'€12-xxxx(AAAA-AAAA)'!R205+'€13-xxxx(AAAA-AAAA)'!R205+'€14-xxxx(AAAA-AAAA)'!R205+'€15-xxxx(AAAA-AAAA)'!R205+'€16-xxxx(AAAA-AAAA)'!R205+'€17-xxxx(AAAA-AAAA)'!R205+'€18-xxxx(AAAA-AAAA)'!R205+'€19-xxxx(AAAA-AAAA)'!R205+'€20-xxxx(AAAA-AAAA)'!R205</f>
        <v>0</v>
      </c>
      <c r="Z205" s="239">
        <f>'EnC1_2017-22_DEAL_ONF_Animation'!S205+'EnC2_2018-22_FEDER_ONF_Conserv'!S205+'EnC3_2019-21_OFB-DEAL_ONF_Coli'!S205+'EnC4_2018-20_MTE_ONF_MIGBio'!S205+'EnC5_2020_DEAL_Titè_IPA Desira'!S205+'Sol1_2018_DEAL_ONF_Lutte IC DSD'!S205+'Sol2_2019_DEAL_ONF_Lutte IC'!S205+'€8-xxxx(AAAA-AAAA)'!S205+'€9-xxxx(AAAA-AAAA)'!S205+'€10-xxxx(AAAA-AAAA)'!S205+'€11-xxxx(AAAA-AAAA)'!S205+'€12-xxxx(AAAA-AAAA)'!S205+'€13-xxxx(AAAA-AAAA)'!S205+'€14-xxxx(AAAA-AAAA)'!S205+'€15-xxxx(AAAA-AAAA)'!S205+'€16-xxxx(AAAA-AAAA)'!S205+'€17-xxxx(AAAA-AAAA)'!S205+'€18-xxxx(AAAA-AAAA)'!S205+'€19-xxxx(AAAA-AAAA)'!S205+'€20-xxxx(AAAA-AAAA)'!S205</f>
        <v>0</v>
      </c>
      <c r="AA205" s="693">
        <f>'EnC1_2017-22_DEAL_ONF_Animation'!T205+'EnC2_2018-22_FEDER_ONF_Conserv'!T205+'EnC3_2019-21_OFB-DEAL_ONF_Coli'!T205+'EnC4_2018-20_MTE_ONF_MIGBio'!T205+'EnC5_2020_DEAL_Titè_IPA Desira'!T205+'Sol1_2018_DEAL_ONF_Lutte IC DSD'!T205+'Sol2_2019_DEAL_ONF_Lutte IC'!T205+'€8-xxxx(AAAA-AAAA)'!T205+'€9-xxxx(AAAA-AAAA)'!T205+'€10-xxxx(AAAA-AAAA)'!T205+'€11-xxxx(AAAA-AAAA)'!T205+'€12-xxxx(AAAA-AAAA)'!T205+'€13-xxxx(AAAA-AAAA)'!T205+'€14-xxxx(AAAA-AAAA)'!T205+'€15-xxxx(AAAA-AAAA)'!T205+'€16-xxxx(AAAA-AAAA)'!T205+'€17-xxxx(AAAA-AAAA)'!T205+'€18-xxxx(AAAA-AAAA)'!T205+'€19-xxxx(AAAA-AAAA)'!T205+'€20-xxxx(AAAA-AAAA)'!T205</f>
        <v>-7500</v>
      </c>
      <c r="AB205" s="711">
        <f>'EnC1_2017-22_DEAL_ONF_Animation'!U205+'EnC2_2018-22_FEDER_ONF_Conserv'!U205+'EnC3_2019-21_OFB-DEAL_ONF_Coli'!U205+'EnC4_2018-20_MTE_ONF_MIGBio'!U205+'EnC5_2020_DEAL_Titè_IPA Desira'!U205+'Sol1_2018_DEAL_ONF_Lutte IC DSD'!U205+'Sol2_2019_DEAL_ONF_Lutte IC'!U205+'€8-xxxx(AAAA-AAAA)'!U205+'€9-xxxx(AAAA-AAAA)'!U205+'€10-xxxx(AAAA-AAAA)'!U205+'€11-xxxx(AAAA-AAAA)'!U205+'€12-xxxx(AAAA-AAAA)'!U205+'€13-xxxx(AAAA-AAAA)'!U205+'€14-xxxx(AAAA-AAAA)'!U205+'€15-xxxx(AAAA-AAAA)'!U205+'€16-xxxx(AAAA-AAAA)'!U205+'€17-xxxx(AAAA-AAAA)'!U205+'€18-xxxx(AAAA-AAAA)'!U205+'€19-xxxx(AAAA-AAAA)'!U205+'€20-xxxx(AAAA-AAAA)'!U205</f>
        <v>-1500</v>
      </c>
      <c r="AC205" s="694">
        <f>'EnC1_2017-22_DEAL_ONF_Animation'!V205+'EnC2_2018-22_FEDER_ONF_Conserv'!V205+'EnC3_2019-21_OFB-DEAL_ONF_Coli'!V205+'EnC4_2018-20_MTE_ONF_MIGBio'!V205+'EnC5_2020_DEAL_Titè_IPA Desira'!V205+'Sol1_2018_DEAL_ONF_Lutte IC DSD'!V205+'Sol2_2019_DEAL_ONF_Lutte IC'!V205+'€8-xxxx(AAAA-AAAA)'!V205+'€9-xxxx(AAAA-AAAA)'!V205+'€10-xxxx(AAAA-AAAA)'!V205+'€11-xxxx(AAAA-AAAA)'!V205+'€12-xxxx(AAAA-AAAA)'!V205+'€13-xxxx(AAAA-AAAA)'!V205+'€14-xxxx(AAAA-AAAA)'!V205+'€15-xxxx(AAAA-AAAA)'!V205+'€16-xxxx(AAAA-AAAA)'!V205+'€17-xxxx(AAAA-AAAA)'!V205+'€18-xxxx(AAAA-AAAA)'!V205+'€19-xxxx(AAAA-AAAA)'!V205+'€20-xxxx(AAAA-AAAA)'!V205</f>
        <v>-1500</v>
      </c>
      <c r="AD205" s="694">
        <f>'EnC1_2017-22_DEAL_ONF_Animation'!W205+'EnC2_2018-22_FEDER_ONF_Conserv'!W205+'EnC3_2019-21_OFB-DEAL_ONF_Coli'!W205+'EnC4_2018-20_MTE_ONF_MIGBio'!W205+'EnC5_2020_DEAL_Titè_IPA Desira'!W205+'Sol1_2018_DEAL_ONF_Lutte IC DSD'!W205+'Sol2_2019_DEAL_ONF_Lutte IC'!W205+'€8-xxxx(AAAA-AAAA)'!W205+'€9-xxxx(AAAA-AAAA)'!W205+'€10-xxxx(AAAA-AAAA)'!W205+'€11-xxxx(AAAA-AAAA)'!W205+'€12-xxxx(AAAA-AAAA)'!W205+'€13-xxxx(AAAA-AAAA)'!W205+'€14-xxxx(AAAA-AAAA)'!W205+'€15-xxxx(AAAA-AAAA)'!W205+'€16-xxxx(AAAA-AAAA)'!W205+'€17-xxxx(AAAA-AAAA)'!W205+'€18-xxxx(AAAA-AAAA)'!W205+'€19-xxxx(AAAA-AAAA)'!W205+'€20-xxxx(AAAA-AAAA)'!W205</f>
        <v>-1500</v>
      </c>
      <c r="AE205" s="694">
        <f>'EnC1_2017-22_DEAL_ONF_Animation'!X205+'EnC2_2018-22_FEDER_ONF_Conserv'!X205+'EnC3_2019-21_OFB-DEAL_ONF_Coli'!X205+'EnC4_2018-20_MTE_ONF_MIGBio'!X205+'EnC5_2020_DEAL_Titè_IPA Desira'!X205+'Sol1_2018_DEAL_ONF_Lutte IC DSD'!X205+'Sol2_2019_DEAL_ONF_Lutte IC'!X205+'€8-xxxx(AAAA-AAAA)'!X205+'€9-xxxx(AAAA-AAAA)'!X205+'€10-xxxx(AAAA-AAAA)'!X205+'€11-xxxx(AAAA-AAAA)'!X205+'€12-xxxx(AAAA-AAAA)'!X205+'€13-xxxx(AAAA-AAAA)'!X205+'€14-xxxx(AAAA-AAAA)'!X205+'€15-xxxx(AAAA-AAAA)'!X205+'€16-xxxx(AAAA-AAAA)'!X205+'€17-xxxx(AAAA-AAAA)'!X205+'€18-xxxx(AAAA-AAAA)'!X205+'€19-xxxx(AAAA-AAAA)'!X205+'€20-xxxx(AAAA-AAAA)'!X205</f>
        <v>-1500</v>
      </c>
      <c r="AF205" s="695">
        <f>'EnC1_2017-22_DEAL_ONF_Animation'!Y205+'EnC2_2018-22_FEDER_ONF_Conserv'!Y205+'EnC3_2019-21_OFB-DEAL_ONF_Coli'!Y205+'EnC4_2018-20_MTE_ONF_MIGBio'!Y205+'EnC5_2020_DEAL_Titè_IPA Desira'!Y205+'Sol1_2018_DEAL_ONF_Lutte IC DSD'!Y205+'Sol2_2019_DEAL_ONF_Lutte IC'!Y205+'€8-xxxx(AAAA-AAAA)'!Y205+'€9-xxxx(AAAA-AAAA)'!Y205+'€10-xxxx(AAAA-AAAA)'!Y205+'€11-xxxx(AAAA-AAAA)'!Y205+'€12-xxxx(AAAA-AAAA)'!Y205+'€13-xxxx(AAAA-AAAA)'!Y205+'€14-xxxx(AAAA-AAAA)'!Y205+'€15-xxxx(AAAA-AAAA)'!Y205+'€16-xxxx(AAAA-AAAA)'!Y205+'€17-xxxx(AAAA-AAAA)'!Y205+'€18-xxxx(AAAA-AAAA)'!Y205+'€19-xxxx(AAAA-AAAA)'!Y205+'€20-xxxx(AAAA-AAAA)'!Y205</f>
        <v>-1500</v>
      </c>
      <c r="AG205" s="696">
        <f t="shared" si="129"/>
        <v>7500</v>
      </c>
      <c r="AH205" s="712">
        <f t="shared" si="134"/>
        <v>1500</v>
      </c>
      <c r="AI205" s="646">
        <f t="shared" si="135"/>
        <v>1500</v>
      </c>
      <c r="AJ205" s="646">
        <f t="shared" si="136"/>
        <v>1500</v>
      </c>
      <c r="AK205" s="646">
        <f t="shared" si="137"/>
        <v>1500</v>
      </c>
      <c r="AL205" s="647">
        <f t="shared" si="138"/>
        <v>1500</v>
      </c>
      <c r="AM205" s="697">
        <f t="shared" si="130"/>
        <v>0</v>
      </c>
      <c r="AN205" s="687">
        <f t="shared" si="139"/>
        <v>0</v>
      </c>
      <c r="AO205" s="646">
        <f t="shared" si="140"/>
        <v>0</v>
      </c>
      <c r="AP205" s="646">
        <f t="shared" si="141"/>
        <v>0</v>
      </c>
      <c r="AQ205" s="646">
        <f t="shared" si="142"/>
        <v>0</v>
      </c>
      <c r="AR205" s="648">
        <f t="shared" si="143"/>
        <v>0</v>
      </c>
      <c r="AS205" s="46"/>
      <c r="AT205" s="28"/>
      <c r="AU205" s="28"/>
    </row>
    <row r="206" spans="1:47" s="38" customFormat="1" ht="14" customHeight="1">
      <c r="A206" s="14"/>
      <c r="B206" s="1116"/>
      <c r="C206" s="1107" t="s">
        <v>123</v>
      </c>
      <c r="D206" s="1108"/>
      <c r="E206" s="1108"/>
      <c r="F206" s="1113">
        <v>2</v>
      </c>
      <c r="G206" s="517" t="s">
        <v>106</v>
      </c>
      <c r="H206" s="850">
        <f>H188+H191+H194+H197+H200+H203</f>
        <v>60000</v>
      </c>
      <c r="I206" s="115">
        <f t="shared" ref="I206:M206" si="149">I188+I191+I194+I197+I200+I203</f>
        <v>1500</v>
      </c>
      <c r="J206" s="102">
        <f t="shared" si="149"/>
        <v>17500</v>
      </c>
      <c r="K206" s="102">
        <f t="shared" si="149"/>
        <v>9000</v>
      </c>
      <c r="L206" s="102">
        <f t="shared" si="149"/>
        <v>17500</v>
      </c>
      <c r="M206" s="504">
        <f t="shared" si="149"/>
        <v>14500</v>
      </c>
      <c r="N206" s="517" t="s">
        <v>106</v>
      </c>
      <c r="O206" s="100">
        <f>'EnC1_2017-22_DEAL_ONF_Animation'!H206+'EnC2_2018-22_FEDER_ONF_Conserv'!H206+'EnC3_2019-21_OFB-DEAL_ONF_Coli'!H206+'EnC4_2018-20_MTE_ONF_MIGBio'!H206+'EnC5_2020_DEAL_Titè_IPA Desira'!H206+'Sol1_2018_DEAL_ONF_Lutte IC DSD'!H206+'Sol2_2019_DEAL_ONF_Lutte IC'!H206+'€8-xxxx(AAAA-AAAA)'!H206+'€9-xxxx(AAAA-AAAA)'!H206+'€10-xxxx(AAAA-AAAA)'!H206+'€11-xxxx(AAAA-AAAA)'!H206+'€12-xxxx(AAAA-AAAA)'!H206+'€13-xxxx(AAAA-AAAA)'!H206+'€14-xxxx(AAAA-AAAA)'!H206+'€15-xxxx(AAAA-AAAA)'!H206+'€16-xxxx(AAAA-AAAA)'!H206+'€17-xxxx(AAAA-AAAA)'!H206+'€18-xxxx(AAAA-AAAA)'!H206+'€19-xxxx(AAAA-AAAA)'!H206+'€20-xxxx(AAAA-AAAA)'!H206</f>
        <v>95548</v>
      </c>
      <c r="P206" s="101">
        <f>'EnC1_2017-22_DEAL_ONF_Animation'!I206+'EnC2_2018-22_FEDER_ONF_Conserv'!I206+'EnC3_2019-21_OFB-DEAL_ONF_Coli'!I206+'EnC4_2018-20_MTE_ONF_MIGBio'!I206+'EnC5_2020_DEAL_Titè_IPA Desira'!I206+'Sol1_2018_DEAL_ONF_Lutte IC DSD'!I206+'Sol2_2019_DEAL_ONF_Lutte IC'!I206+'€8-xxxx(AAAA-AAAA)'!I206+'€9-xxxx(AAAA-AAAA)'!I206+'€10-xxxx(AAAA-AAAA)'!I206+'€11-xxxx(AAAA-AAAA)'!I206+'€12-xxxx(AAAA-AAAA)'!I206+'€13-xxxx(AAAA-AAAA)'!I206+'€14-xxxx(AAAA-AAAA)'!I206+'€15-xxxx(AAAA-AAAA)'!I206+'€16-xxxx(AAAA-AAAA)'!I206+'€17-xxxx(AAAA-AAAA)'!I206+'€18-xxxx(AAAA-AAAA)'!I206+'€19-xxxx(AAAA-AAAA)'!I206+'€20-xxxx(AAAA-AAAA)'!I206</f>
        <v>19109.599999999999</v>
      </c>
      <c r="Q206" s="102">
        <f>'EnC1_2017-22_DEAL_ONF_Animation'!J206+'EnC2_2018-22_FEDER_ONF_Conserv'!J206+'EnC3_2019-21_OFB-DEAL_ONF_Coli'!J206+'EnC4_2018-20_MTE_ONF_MIGBio'!J206+'EnC5_2020_DEAL_Titè_IPA Desira'!J206+'Sol1_2018_DEAL_ONF_Lutte IC DSD'!J206+'Sol2_2019_DEAL_ONF_Lutte IC'!J206+'€8-xxxx(AAAA-AAAA)'!J206+'€9-xxxx(AAAA-AAAA)'!J206+'€10-xxxx(AAAA-AAAA)'!J206+'€11-xxxx(AAAA-AAAA)'!J206+'€12-xxxx(AAAA-AAAA)'!J206+'€13-xxxx(AAAA-AAAA)'!J206+'€14-xxxx(AAAA-AAAA)'!J206+'€15-xxxx(AAAA-AAAA)'!J206+'€16-xxxx(AAAA-AAAA)'!J206+'€17-xxxx(AAAA-AAAA)'!J206+'€18-xxxx(AAAA-AAAA)'!J206+'€19-xxxx(AAAA-AAAA)'!J206+'€20-xxxx(AAAA-AAAA)'!J206</f>
        <v>19109.599999999999</v>
      </c>
      <c r="R206" s="102">
        <f>'EnC1_2017-22_DEAL_ONF_Animation'!K206+'EnC2_2018-22_FEDER_ONF_Conserv'!K206+'EnC3_2019-21_OFB-DEAL_ONF_Coli'!K206+'EnC4_2018-20_MTE_ONF_MIGBio'!K206+'EnC5_2020_DEAL_Titè_IPA Desira'!K206+'Sol1_2018_DEAL_ONF_Lutte IC DSD'!K206+'Sol2_2019_DEAL_ONF_Lutte IC'!K206+'€8-xxxx(AAAA-AAAA)'!K206+'€9-xxxx(AAAA-AAAA)'!K206+'€10-xxxx(AAAA-AAAA)'!K206+'€11-xxxx(AAAA-AAAA)'!K206+'€12-xxxx(AAAA-AAAA)'!K206+'€13-xxxx(AAAA-AAAA)'!K206+'€14-xxxx(AAAA-AAAA)'!K206+'€15-xxxx(AAAA-AAAA)'!K206+'€16-xxxx(AAAA-AAAA)'!K206+'€17-xxxx(AAAA-AAAA)'!K206+'€18-xxxx(AAAA-AAAA)'!K206+'€19-xxxx(AAAA-AAAA)'!K206+'€20-xxxx(AAAA-AAAA)'!K206</f>
        <v>19109.599999999999</v>
      </c>
      <c r="S206" s="102">
        <f>'EnC1_2017-22_DEAL_ONF_Animation'!L206+'EnC2_2018-22_FEDER_ONF_Conserv'!L206+'EnC3_2019-21_OFB-DEAL_ONF_Coli'!L206+'EnC4_2018-20_MTE_ONF_MIGBio'!L206+'EnC5_2020_DEAL_Titè_IPA Desira'!L206+'Sol1_2018_DEAL_ONF_Lutte IC DSD'!L206+'Sol2_2019_DEAL_ONF_Lutte IC'!L206+'€8-xxxx(AAAA-AAAA)'!L206+'€9-xxxx(AAAA-AAAA)'!L206+'€10-xxxx(AAAA-AAAA)'!L206+'€11-xxxx(AAAA-AAAA)'!L206+'€12-xxxx(AAAA-AAAA)'!L206+'€13-xxxx(AAAA-AAAA)'!L206+'€14-xxxx(AAAA-AAAA)'!L206+'€15-xxxx(AAAA-AAAA)'!L206+'€16-xxxx(AAAA-AAAA)'!L206+'€17-xxxx(AAAA-AAAA)'!L206+'€18-xxxx(AAAA-AAAA)'!L206+'€19-xxxx(AAAA-AAAA)'!L206+'€20-xxxx(AAAA-AAAA)'!L206</f>
        <v>19109.599999999999</v>
      </c>
      <c r="T206" s="103">
        <f>'EnC1_2017-22_DEAL_ONF_Animation'!M206+'EnC2_2018-22_FEDER_ONF_Conserv'!M206+'EnC3_2019-21_OFB-DEAL_ONF_Coli'!M206+'EnC4_2018-20_MTE_ONF_MIGBio'!M206+'EnC5_2020_DEAL_Titè_IPA Desira'!M206+'Sol1_2018_DEAL_ONF_Lutte IC DSD'!M206+'Sol2_2019_DEAL_ONF_Lutte IC'!M206+'€8-xxxx(AAAA-AAAA)'!M206+'€9-xxxx(AAAA-AAAA)'!M206+'€10-xxxx(AAAA-AAAA)'!M206+'€11-xxxx(AAAA-AAAA)'!M206+'€12-xxxx(AAAA-AAAA)'!M206+'€13-xxxx(AAAA-AAAA)'!M206+'€14-xxxx(AAAA-AAAA)'!M206+'€15-xxxx(AAAA-AAAA)'!M206+'€16-xxxx(AAAA-AAAA)'!M206+'€17-xxxx(AAAA-AAAA)'!M206+'€18-xxxx(AAAA-AAAA)'!M206+'€19-xxxx(AAAA-AAAA)'!M206+'€20-xxxx(AAAA-AAAA)'!M206</f>
        <v>19109.599999999999</v>
      </c>
      <c r="U206" s="100">
        <f>'EnC1_2017-22_DEAL_ONF_Animation'!N206+'EnC2_2018-22_FEDER_ONF_Conserv'!N206+'EnC3_2019-21_OFB-DEAL_ONF_Coli'!N206+'EnC4_2018-20_MTE_ONF_MIGBio'!N206+'EnC5_2020_DEAL_Titè_IPA Desira'!N206+'Sol1_2018_DEAL_ONF_Lutte IC DSD'!N206+'Sol2_2019_DEAL_ONF_Lutte IC'!N206+'€8-xxxx(AAAA-AAAA)'!N206+'€9-xxxx(AAAA-AAAA)'!N206+'€10-xxxx(AAAA-AAAA)'!N206+'€11-xxxx(AAAA-AAAA)'!N206+'€12-xxxx(AAAA-AAAA)'!N206+'€13-xxxx(AAAA-AAAA)'!N206+'€14-xxxx(AAAA-AAAA)'!N206+'€15-xxxx(AAAA-AAAA)'!N206+'€16-xxxx(AAAA-AAAA)'!N206+'€17-xxxx(AAAA-AAAA)'!N206+'€18-xxxx(AAAA-AAAA)'!N206+'€19-xxxx(AAAA-AAAA)'!N206+'€20-xxxx(AAAA-AAAA)'!N206</f>
        <v>8945</v>
      </c>
      <c r="V206" s="101">
        <f>'EnC1_2017-22_DEAL_ONF_Animation'!O206+'EnC2_2018-22_FEDER_ONF_Conserv'!O206+'EnC3_2019-21_OFB-DEAL_ONF_Coli'!O206+'EnC4_2018-20_MTE_ONF_MIGBio'!O206+'EnC5_2020_DEAL_Titè_IPA Desira'!O206+'Sol1_2018_DEAL_ONF_Lutte IC DSD'!O206+'Sol2_2019_DEAL_ONF_Lutte IC'!O206+'€8-xxxx(AAAA-AAAA)'!O206+'€9-xxxx(AAAA-AAAA)'!O206+'€10-xxxx(AAAA-AAAA)'!O206+'€11-xxxx(AAAA-AAAA)'!O206+'€12-xxxx(AAAA-AAAA)'!O206+'€13-xxxx(AAAA-AAAA)'!O206+'€14-xxxx(AAAA-AAAA)'!O206+'€15-xxxx(AAAA-AAAA)'!O206+'€16-xxxx(AAAA-AAAA)'!O206+'€17-xxxx(AAAA-AAAA)'!O206+'€18-xxxx(AAAA-AAAA)'!O206+'€19-xxxx(AAAA-AAAA)'!O206+'€20-xxxx(AAAA-AAAA)'!O206</f>
        <v>0</v>
      </c>
      <c r="W206" s="102">
        <f>'EnC1_2017-22_DEAL_ONF_Animation'!P206+'EnC2_2018-22_FEDER_ONF_Conserv'!P206+'EnC3_2019-21_OFB-DEAL_ONF_Coli'!P206+'EnC4_2018-20_MTE_ONF_MIGBio'!P206+'EnC5_2020_DEAL_Titè_IPA Desira'!P206+'Sol1_2018_DEAL_ONF_Lutte IC DSD'!P206+'Sol2_2019_DEAL_ONF_Lutte IC'!P206+'€8-xxxx(AAAA-AAAA)'!P206+'€9-xxxx(AAAA-AAAA)'!P206+'€10-xxxx(AAAA-AAAA)'!P206+'€11-xxxx(AAAA-AAAA)'!P206+'€12-xxxx(AAAA-AAAA)'!P206+'€13-xxxx(AAAA-AAAA)'!P206+'€14-xxxx(AAAA-AAAA)'!P206+'€15-xxxx(AAAA-AAAA)'!P206+'€16-xxxx(AAAA-AAAA)'!P206+'€17-xxxx(AAAA-AAAA)'!P206+'€18-xxxx(AAAA-AAAA)'!P206+'€19-xxxx(AAAA-AAAA)'!P206+'€20-xxxx(AAAA-AAAA)'!P206</f>
        <v>0</v>
      </c>
      <c r="X206" s="102">
        <f>'EnC1_2017-22_DEAL_ONF_Animation'!Q206+'EnC2_2018-22_FEDER_ONF_Conserv'!Q206+'EnC3_2019-21_OFB-DEAL_ONF_Coli'!Q206+'EnC4_2018-20_MTE_ONF_MIGBio'!Q206+'EnC5_2020_DEAL_Titè_IPA Desira'!Q206+'Sol1_2018_DEAL_ONF_Lutte IC DSD'!Q206+'Sol2_2019_DEAL_ONF_Lutte IC'!Q206+'€8-xxxx(AAAA-AAAA)'!Q206+'€9-xxxx(AAAA-AAAA)'!Q206+'€10-xxxx(AAAA-AAAA)'!Q206+'€11-xxxx(AAAA-AAAA)'!Q206+'€12-xxxx(AAAA-AAAA)'!Q206+'€13-xxxx(AAAA-AAAA)'!Q206+'€14-xxxx(AAAA-AAAA)'!Q206+'€15-xxxx(AAAA-AAAA)'!Q206+'€16-xxxx(AAAA-AAAA)'!Q206+'€17-xxxx(AAAA-AAAA)'!Q206+'€18-xxxx(AAAA-AAAA)'!Q206+'€19-xxxx(AAAA-AAAA)'!Q206+'€20-xxxx(AAAA-AAAA)'!Q206</f>
        <v>8945</v>
      </c>
      <c r="Y206" s="102">
        <f>'EnC1_2017-22_DEAL_ONF_Animation'!R206+'EnC2_2018-22_FEDER_ONF_Conserv'!R206+'EnC3_2019-21_OFB-DEAL_ONF_Coli'!R206+'EnC4_2018-20_MTE_ONF_MIGBio'!R206+'EnC5_2020_DEAL_Titè_IPA Desira'!R206+'Sol1_2018_DEAL_ONF_Lutte IC DSD'!R206+'Sol2_2019_DEAL_ONF_Lutte IC'!R206+'€8-xxxx(AAAA-AAAA)'!R206+'€9-xxxx(AAAA-AAAA)'!R206+'€10-xxxx(AAAA-AAAA)'!R206+'€11-xxxx(AAAA-AAAA)'!R206+'€12-xxxx(AAAA-AAAA)'!R206+'€13-xxxx(AAAA-AAAA)'!R206+'€14-xxxx(AAAA-AAAA)'!R206+'€15-xxxx(AAAA-AAAA)'!R206+'€16-xxxx(AAAA-AAAA)'!R206+'€17-xxxx(AAAA-AAAA)'!R206+'€18-xxxx(AAAA-AAAA)'!R206+'€19-xxxx(AAAA-AAAA)'!R206+'€20-xxxx(AAAA-AAAA)'!R206</f>
        <v>0</v>
      </c>
      <c r="Z206" s="104">
        <f>'EnC1_2017-22_DEAL_ONF_Animation'!S206+'EnC2_2018-22_FEDER_ONF_Conserv'!S206+'EnC3_2019-21_OFB-DEAL_ONF_Coli'!S206+'EnC4_2018-20_MTE_ONF_MIGBio'!S206+'EnC5_2020_DEAL_Titè_IPA Desira'!S206+'Sol1_2018_DEAL_ONF_Lutte IC DSD'!S206+'Sol2_2019_DEAL_ONF_Lutte IC'!S206+'€8-xxxx(AAAA-AAAA)'!S206+'€9-xxxx(AAAA-AAAA)'!S206+'€10-xxxx(AAAA-AAAA)'!S206+'€11-xxxx(AAAA-AAAA)'!S206+'€12-xxxx(AAAA-AAAA)'!S206+'€13-xxxx(AAAA-AAAA)'!S206+'€14-xxxx(AAAA-AAAA)'!S206+'€15-xxxx(AAAA-AAAA)'!S206+'€16-xxxx(AAAA-AAAA)'!S206+'€17-xxxx(AAAA-AAAA)'!S206+'€18-xxxx(AAAA-AAAA)'!S206+'€19-xxxx(AAAA-AAAA)'!S206+'€20-xxxx(AAAA-AAAA)'!S206</f>
        <v>0</v>
      </c>
      <c r="AA206" s="655">
        <f>'EnC1_2017-22_DEAL_ONF_Animation'!T206+'EnC2_2018-22_FEDER_ONF_Conserv'!T206+'EnC3_2019-21_OFB-DEAL_ONF_Coli'!T206+'EnC4_2018-20_MTE_ONF_MIGBio'!T206+'EnC5_2020_DEAL_Titè_IPA Desira'!T206+'Sol1_2018_DEAL_ONF_Lutte IC DSD'!T206+'Sol2_2019_DEAL_ONF_Lutte IC'!T206+'€8-xxxx(AAAA-AAAA)'!T206+'€9-xxxx(AAAA-AAAA)'!T206+'€10-xxxx(AAAA-AAAA)'!T206+'€11-xxxx(AAAA-AAAA)'!T206+'€12-xxxx(AAAA-AAAA)'!T206+'€13-xxxx(AAAA-AAAA)'!T206+'€14-xxxx(AAAA-AAAA)'!T206+'€15-xxxx(AAAA-AAAA)'!T206+'€16-xxxx(AAAA-AAAA)'!T206+'€17-xxxx(AAAA-AAAA)'!T206+'€18-xxxx(AAAA-AAAA)'!T206+'€19-xxxx(AAAA-AAAA)'!T206+'€20-xxxx(AAAA-AAAA)'!T206</f>
        <v>-86603</v>
      </c>
      <c r="AB206" s="656">
        <f>'EnC1_2017-22_DEAL_ONF_Animation'!U206+'EnC2_2018-22_FEDER_ONF_Conserv'!U206+'EnC3_2019-21_OFB-DEAL_ONF_Coli'!U206+'EnC4_2018-20_MTE_ONF_MIGBio'!U206+'EnC5_2020_DEAL_Titè_IPA Desira'!U206+'Sol1_2018_DEAL_ONF_Lutte IC DSD'!U206+'Sol2_2019_DEAL_ONF_Lutte IC'!U206+'€8-xxxx(AAAA-AAAA)'!U206+'€9-xxxx(AAAA-AAAA)'!U206+'€10-xxxx(AAAA-AAAA)'!U206+'€11-xxxx(AAAA-AAAA)'!U206+'€12-xxxx(AAAA-AAAA)'!U206+'€13-xxxx(AAAA-AAAA)'!U206+'€14-xxxx(AAAA-AAAA)'!U206+'€15-xxxx(AAAA-AAAA)'!U206+'€16-xxxx(AAAA-AAAA)'!U206+'€17-xxxx(AAAA-AAAA)'!U206+'€18-xxxx(AAAA-AAAA)'!U206+'€19-xxxx(AAAA-AAAA)'!U206+'€20-xxxx(AAAA-AAAA)'!U206</f>
        <v>-19109.599999999999</v>
      </c>
      <c r="AC206" s="657">
        <f>'EnC1_2017-22_DEAL_ONF_Animation'!V206+'EnC2_2018-22_FEDER_ONF_Conserv'!V206+'EnC3_2019-21_OFB-DEAL_ONF_Coli'!V206+'EnC4_2018-20_MTE_ONF_MIGBio'!V206+'EnC5_2020_DEAL_Titè_IPA Desira'!V206+'Sol1_2018_DEAL_ONF_Lutte IC DSD'!V206+'Sol2_2019_DEAL_ONF_Lutte IC'!V206+'€8-xxxx(AAAA-AAAA)'!V206+'€9-xxxx(AAAA-AAAA)'!V206+'€10-xxxx(AAAA-AAAA)'!V206+'€11-xxxx(AAAA-AAAA)'!V206+'€12-xxxx(AAAA-AAAA)'!V206+'€13-xxxx(AAAA-AAAA)'!V206+'€14-xxxx(AAAA-AAAA)'!V206+'€15-xxxx(AAAA-AAAA)'!V206+'€16-xxxx(AAAA-AAAA)'!V206+'€17-xxxx(AAAA-AAAA)'!V206+'€18-xxxx(AAAA-AAAA)'!V206+'€19-xxxx(AAAA-AAAA)'!V206+'€20-xxxx(AAAA-AAAA)'!V206</f>
        <v>-19109.599999999999</v>
      </c>
      <c r="AD206" s="657">
        <f>'EnC1_2017-22_DEAL_ONF_Animation'!W206+'EnC2_2018-22_FEDER_ONF_Conserv'!W206+'EnC3_2019-21_OFB-DEAL_ONF_Coli'!W206+'EnC4_2018-20_MTE_ONF_MIGBio'!W206+'EnC5_2020_DEAL_Titè_IPA Desira'!W206+'Sol1_2018_DEAL_ONF_Lutte IC DSD'!W206+'Sol2_2019_DEAL_ONF_Lutte IC'!W206+'€8-xxxx(AAAA-AAAA)'!W206+'€9-xxxx(AAAA-AAAA)'!W206+'€10-xxxx(AAAA-AAAA)'!W206+'€11-xxxx(AAAA-AAAA)'!W206+'€12-xxxx(AAAA-AAAA)'!W206+'€13-xxxx(AAAA-AAAA)'!W206+'€14-xxxx(AAAA-AAAA)'!W206+'€15-xxxx(AAAA-AAAA)'!W206+'€16-xxxx(AAAA-AAAA)'!W206+'€17-xxxx(AAAA-AAAA)'!W206+'€18-xxxx(AAAA-AAAA)'!W206+'€19-xxxx(AAAA-AAAA)'!W206+'€20-xxxx(AAAA-AAAA)'!W206</f>
        <v>-10164.599999999999</v>
      </c>
      <c r="AE206" s="657">
        <f>'EnC1_2017-22_DEAL_ONF_Animation'!X206+'EnC2_2018-22_FEDER_ONF_Conserv'!X206+'EnC3_2019-21_OFB-DEAL_ONF_Coli'!X206+'EnC4_2018-20_MTE_ONF_MIGBio'!X206+'EnC5_2020_DEAL_Titè_IPA Desira'!X206+'Sol1_2018_DEAL_ONF_Lutte IC DSD'!X206+'Sol2_2019_DEAL_ONF_Lutte IC'!X206+'€8-xxxx(AAAA-AAAA)'!X206+'€9-xxxx(AAAA-AAAA)'!X206+'€10-xxxx(AAAA-AAAA)'!X206+'€11-xxxx(AAAA-AAAA)'!X206+'€12-xxxx(AAAA-AAAA)'!X206+'€13-xxxx(AAAA-AAAA)'!X206+'€14-xxxx(AAAA-AAAA)'!X206+'€15-xxxx(AAAA-AAAA)'!X206+'€16-xxxx(AAAA-AAAA)'!X206+'€17-xxxx(AAAA-AAAA)'!X206+'€18-xxxx(AAAA-AAAA)'!X206+'€19-xxxx(AAAA-AAAA)'!X206+'€20-xxxx(AAAA-AAAA)'!X206</f>
        <v>-19109.599999999999</v>
      </c>
      <c r="AF206" s="658">
        <f>'EnC1_2017-22_DEAL_ONF_Animation'!Y206+'EnC2_2018-22_FEDER_ONF_Conserv'!Y206+'EnC3_2019-21_OFB-DEAL_ONF_Coli'!Y206+'EnC4_2018-20_MTE_ONF_MIGBio'!Y206+'EnC5_2020_DEAL_Titè_IPA Desira'!Y206+'Sol1_2018_DEAL_ONF_Lutte IC DSD'!Y206+'Sol2_2019_DEAL_ONF_Lutte IC'!Y206+'€8-xxxx(AAAA-AAAA)'!Y206+'€9-xxxx(AAAA-AAAA)'!Y206+'€10-xxxx(AAAA-AAAA)'!Y206+'€11-xxxx(AAAA-AAAA)'!Y206+'€12-xxxx(AAAA-AAAA)'!Y206+'€13-xxxx(AAAA-AAAA)'!Y206+'€14-xxxx(AAAA-AAAA)'!Y206+'€15-xxxx(AAAA-AAAA)'!Y206+'€16-xxxx(AAAA-AAAA)'!Y206+'€17-xxxx(AAAA-AAAA)'!Y206+'€18-xxxx(AAAA-AAAA)'!Y206+'€19-xxxx(AAAA-AAAA)'!Y206+'€20-xxxx(AAAA-AAAA)'!Y206</f>
        <v>-19109.599999999999</v>
      </c>
      <c r="AG206" s="659">
        <f t="shared" si="129"/>
        <v>35548</v>
      </c>
      <c r="AH206" s="656">
        <f t="shared" si="134"/>
        <v>17609.599999999999</v>
      </c>
      <c r="AI206" s="657">
        <f t="shared" si="135"/>
        <v>1609.5999999999985</v>
      </c>
      <c r="AJ206" s="657">
        <f t="shared" si="136"/>
        <v>10109.599999999999</v>
      </c>
      <c r="AK206" s="657">
        <f t="shared" si="137"/>
        <v>1609.5999999999985</v>
      </c>
      <c r="AL206" s="660">
        <f t="shared" si="138"/>
        <v>4609.5999999999985</v>
      </c>
      <c r="AM206" s="655">
        <f t="shared" si="130"/>
        <v>-51055</v>
      </c>
      <c r="AN206" s="656">
        <f t="shared" si="139"/>
        <v>-1500</v>
      </c>
      <c r="AO206" s="657">
        <f t="shared" si="140"/>
        <v>-17500</v>
      </c>
      <c r="AP206" s="657">
        <f t="shared" si="141"/>
        <v>-55</v>
      </c>
      <c r="AQ206" s="657">
        <f t="shared" si="142"/>
        <v>-17500</v>
      </c>
      <c r="AR206" s="662">
        <f t="shared" si="143"/>
        <v>-14500</v>
      </c>
      <c r="AS206" s="268"/>
      <c r="AT206" s="12"/>
      <c r="AU206" s="41"/>
    </row>
    <row r="207" spans="1:47" s="38" customFormat="1" ht="14">
      <c r="A207" s="14">
        <v>0</v>
      </c>
      <c r="B207" s="1116"/>
      <c r="C207" s="1109"/>
      <c r="D207" s="1110"/>
      <c r="E207" s="1110"/>
      <c r="F207" s="1113"/>
      <c r="G207" s="518" t="s">
        <v>108</v>
      </c>
      <c r="H207" s="116">
        <f t="shared" ref="H207:H208" si="150">H189+H192+H195+H198+H201+H204</f>
        <v>0</v>
      </c>
      <c r="I207" s="106">
        <f t="shared" ref="I207:M207" si="151">I189+I192+I195+I198+I201+I204</f>
        <v>0</v>
      </c>
      <c r="J207" s="107">
        <f t="shared" si="151"/>
        <v>0</v>
      </c>
      <c r="K207" s="107">
        <f t="shared" si="151"/>
        <v>0</v>
      </c>
      <c r="L207" s="107">
        <f t="shared" si="151"/>
        <v>0</v>
      </c>
      <c r="M207" s="506">
        <f t="shared" si="151"/>
        <v>0</v>
      </c>
      <c r="N207" s="518" t="s">
        <v>108</v>
      </c>
      <c r="O207" s="105">
        <f>'EnC1_2017-22_DEAL_ONF_Animation'!H207+'EnC2_2018-22_FEDER_ONF_Conserv'!H207+'EnC3_2019-21_OFB-DEAL_ONF_Coli'!H207+'EnC4_2018-20_MTE_ONF_MIGBio'!H207+'EnC5_2020_DEAL_Titè_IPA Desira'!H207+'Sol1_2018_DEAL_ONF_Lutte IC DSD'!H207+'Sol2_2019_DEAL_ONF_Lutte IC'!H207+'€8-xxxx(AAAA-AAAA)'!H207+'€9-xxxx(AAAA-AAAA)'!H207+'€10-xxxx(AAAA-AAAA)'!H207+'€11-xxxx(AAAA-AAAA)'!H207+'€12-xxxx(AAAA-AAAA)'!H207+'€13-xxxx(AAAA-AAAA)'!H207+'€14-xxxx(AAAA-AAAA)'!H207+'€15-xxxx(AAAA-AAAA)'!H207+'€16-xxxx(AAAA-AAAA)'!H207+'€17-xxxx(AAAA-AAAA)'!H207+'€18-xxxx(AAAA-AAAA)'!H207+'€19-xxxx(AAAA-AAAA)'!H207+'€20-xxxx(AAAA-AAAA)'!H207</f>
        <v>3048</v>
      </c>
      <c r="P207" s="106">
        <f>'EnC1_2017-22_DEAL_ONF_Animation'!I207+'EnC2_2018-22_FEDER_ONF_Conserv'!I207+'EnC3_2019-21_OFB-DEAL_ONF_Coli'!I207+'EnC4_2018-20_MTE_ONF_MIGBio'!I207+'EnC5_2020_DEAL_Titè_IPA Desira'!I207+'Sol1_2018_DEAL_ONF_Lutte IC DSD'!I207+'Sol2_2019_DEAL_ONF_Lutte IC'!I207+'€8-xxxx(AAAA-AAAA)'!I207+'€9-xxxx(AAAA-AAAA)'!I207+'€10-xxxx(AAAA-AAAA)'!I207+'€11-xxxx(AAAA-AAAA)'!I207+'€12-xxxx(AAAA-AAAA)'!I207+'€13-xxxx(AAAA-AAAA)'!I207+'€14-xxxx(AAAA-AAAA)'!I207+'€15-xxxx(AAAA-AAAA)'!I207+'€16-xxxx(AAAA-AAAA)'!I207+'€17-xxxx(AAAA-AAAA)'!I207+'€18-xxxx(AAAA-AAAA)'!I207+'€19-xxxx(AAAA-AAAA)'!I207+'€20-xxxx(AAAA-AAAA)'!I207</f>
        <v>609.6</v>
      </c>
      <c r="Q207" s="107">
        <f>'EnC1_2017-22_DEAL_ONF_Animation'!J207+'EnC2_2018-22_FEDER_ONF_Conserv'!J207+'EnC3_2019-21_OFB-DEAL_ONF_Coli'!J207+'EnC4_2018-20_MTE_ONF_MIGBio'!J207+'EnC5_2020_DEAL_Titè_IPA Desira'!J207+'Sol1_2018_DEAL_ONF_Lutte IC DSD'!J207+'Sol2_2019_DEAL_ONF_Lutte IC'!J207+'€8-xxxx(AAAA-AAAA)'!J207+'€9-xxxx(AAAA-AAAA)'!J207+'€10-xxxx(AAAA-AAAA)'!J207+'€11-xxxx(AAAA-AAAA)'!J207+'€12-xxxx(AAAA-AAAA)'!J207+'€13-xxxx(AAAA-AAAA)'!J207+'€14-xxxx(AAAA-AAAA)'!J207+'€15-xxxx(AAAA-AAAA)'!J207+'€16-xxxx(AAAA-AAAA)'!J207+'€17-xxxx(AAAA-AAAA)'!J207+'€18-xxxx(AAAA-AAAA)'!J207+'€19-xxxx(AAAA-AAAA)'!J207+'€20-xxxx(AAAA-AAAA)'!J207</f>
        <v>609.6</v>
      </c>
      <c r="R207" s="107">
        <f>'EnC1_2017-22_DEAL_ONF_Animation'!K207+'EnC2_2018-22_FEDER_ONF_Conserv'!K207+'EnC3_2019-21_OFB-DEAL_ONF_Coli'!K207+'EnC4_2018-20_MTE_ONF_MIGBio'!K207+'EnC5_2020_DEAL_Titè_IPA Desira'!K207+'Sol1_2018_DEAL_ONF_Lutte IC DSD'!K207+'Sol2_2019_DEAL_ONF_Lutte IC'!K207+'€8-xxxx(AAAA-AAAA)'!K207+'€9-xxxx(AAAA-AAAA)'!K207+'€10-xxxx(AAAA-AAAA)'!K207+'€11-xxxx(AAAA-AAAA)'!K207+'€12-xxxx(AAAA-AAAA)'!K207+'€13-xxxx(AAAA-AAAA)'!K207+'€14-xxxx(AAAA-AAAA)'!K207+'€15-xxxx(AAAA-AAAA)'!K207+'€16-xxxx(AAAA-AAAA)'!K207+'€17-xxxx(AAAA-AAAA)'!K207+'€18-xxxx(AAAA-AAAA)'!K207+'€19-xxxx(AAAA-AAAA)'!K207+'€20-xxxx(AAAA-AAAA)'!K207</f>
        <v>609.6</v>
      </c>
      <c r="S207" s="107">
        <f>'EnC1_2017-22_DEAL_ONF_Animation'!L207+'EnC2_2018-22_FEDER_ONF_Conserv'!L207+'EnC3_2019-21_OFB-DEAL_ONF_Coli'!L207+'EnC4_2018-20_MTE_ONF_MIGBio'!L207+'EnC5_2020_DEAL_Titè_IPA Desira'!L207+'Sol1_2018_DEAL_ONF_Lutte IC DSD'!L207+'Sol2_2019_DEAL_ONF_Lutte IC'!L207+'€8-xxxx(AAAA-AAAA)'!L207+'€9-xxxx(AAAA-AAAA)'!L207+'€10-xxxx(AAAA-AAAA)'!L207+'€11-xxxx(AAAA-AAAA)'!L207+'€12-xxxx(AAAA-AAAA)'!L207+'€13-xxxx(AAAA-AAAA)'!L207+'€14-xxxx(AAAA-AAAA)'!L207+'€15-xxxx(AAAA-AAAA)'!L207+'€16-xxxx(AAAA-AAAA)'!L207+'€17-xxxx(AAAA-AAAA)'!L207+'€18-xxxx(AAAA-AAAA)'!L207+'€19-xxxx(AAAA-AAAA)'!L207+'€20-xxxx(AAAA-AAAA)'!L207</f>
        <v>609.6</v>
      </c>
      <c r="T207" s="108">
        <f>'EnC1_2017-22_DEAL_ONF_Animation'!M207+'EnC2_2018-22_FEDER_ONF_Conserv'!M207+'EnC3_2019-21_OFB-DEAL_ONF_Coli'!M207+'EnC4_2018-20_MTE_ONF_MIGBio'!M207+'EnC5_2020_DEAL_Titè_IPA Desira'!M207+'Sol1_2018_DEAL_ONF_Lutte IC DSD'!M207+'Sol2_2019_DEAL_ONF_Lutte IC'!M207+'€8-xxxx(AAAA-AAAA)'!M207+'€9-xxxx(AAAA-AAAA)'!M207+'€10-xxxx(AAAA-AAAA)'!M207+'€11-xxxx(AAAA-AAAA)'!M207+'€12-xxxx(AAAA-AAAA)'!M207+'€13-xxxx(AAAA-AAAA)'!M207+'€14-xxxx(AAAA-AAAA)'!M207+'€15-xxxx(AAAA-AAAA)'!M207+'€16-xxxx(AAAA-AAAA)'!M207+'€17-xxxx(AAAA-AAAA)'!M207+'€18-xxxx(AAAA-AAAA)'!M207+'€19-xxxx(AAAA-AAAA)'!M207+'€20-xxxx(AAAA-AAAA)'!M207</f>
        <v>609.6</v>
      </c>
      <c r="U207" s="105">
        <f>'EnC1_2017-22_DEAL_ONF_Animation'!N207+'EnC2_2018-22_FEDER_ONF_Conserv'!N207+'EnC3_2019-21_OFB-DEAL_ONF_Coli'!N207+'EnC4_2018-20_MTE_ONF_MIGBio'!N207+'EnC5_2020_DEAL_Titè_IPA Desira'!N207+'Sol1_2018_DEAL_ONF_Lutte IC DSD'!N207+'Sol2_2019_DEAL_ONF_Lutte IC'!N207+'€8-xxxx(AAAA-AAAA)'!N207+'€9-xxxx(AAAA-AAAA)'!N207+'€10-xxxx(AAAA-AAAA)'!N207+'€11-xxxx(AAAA-AAAA)'!N207+'€12-xxxx(AAAA-AAAA)'!N207+'€13-xxxx(AAAA-AAAA)'!N207+'€14-xxxx(AAAA-AAAA)'!N207+'€15-xxxx(AAAA-AAAA)'!N207+'€16-xxxx(AAAA-AAAA)'!N207+'€17-xxxx(AAAA-AAAA)'!N207+'€18-xxxx(AAAA-AAAA)'!N207+'€19-xxxx(AAAA-AAAA)'!N207+'€20-xxxx(AAAA-AAAA)'!N207</f>
        <v>0</v>
      </c>
      <c r="V207" s="106">
        <f>'EnC1_2017-22_DEAL_ONF_Animation'!O207+'EnC2_2018-22_FEDER_ONF_Conserv'!O207+'EnC3_2019-21_OFB-DEAL_ONF_Coli'!O207+'EnC4_2018-20_MTE_ONF_MIGBio'!O207+'EnC5_2020_DEAL_Titè_IPA Desira'!O207+'Sol1_2018_DEAL_ONF_Lutte IC DSD'!O207+'Sol2_2019_DEAL_ONF_Lutte IC'!O207+'€8-xxxx(AAAA-AAAA)'!O207+'€9-xxxx(AAAA-AAAA)'!O207+'€10-xxxx(AAAA-AAAA)'!O207+'€11-xxxx(AAAA-AAAA)'!O207+'€12-xxxx(AAAA-AAAA)'!O207+'€13-xxxx(AAAA-AAAA)'!O207+'€14-xxxx(AAAA-AAAA)'!O207+'€15-xxxx(AAAA-AAAA)'!O207+'€16-xxxx(AAAA-AAAA)'!O207+'€17-xxxx(AAAA-AAAA)'!O207+'€18-xxxx(AAAA-AAAA)'!O207+'€19-xxxx(AAAA-AAAA)'!O207+'€20-xxxx(AAAA-AAAA)'!O207</f>
        <v>0</v>
      </c>
      <c r="W207" s="107">
        <f>'EnC1_2017-22_DEAL_ONF_Animation'!P207+'EnC2_2018-22_FEDER_ONF_Conserv'!P207+'EnC3_2019-21_OFB-DEAL_ONF_Coli'!P207+'EnC4_2018-20_MTE_ONF_MIGBio'!P207+'EnC5_2020_DEAL_Titè_IPA Desira'!P207+'Sol1_2018_DEAL_ONF_Lutte IC DSD'!P207+'Sol2_2019_DEAL_ONF_Lutte IC'!P207+'€8-xxxx(AAAA-AAAA)'!P207+'€9-xxxx(AAAA-AAAA)'!P207+'€10-xxxx(AAAA-AAAA)'!P207+'€11-xxxx(AAAA-AAAA)'!P207+'€12-xxxx(AAAA-AAAA)'!P207+'€13-xxxx(AAAA-AAAA)'!P207+'€14-xxxx(AAAA-AAAA)'!P207+'€15-xxxx(AAAA-AAAA)'!P207+'€16-xxxx(AAAA-AAAA)'!P207+'€17-xxxx(AAAA-AAAA)'!P207+'€18-xxxx(AAAA-AAAA)'!P207+'€19-xxxx(AAAA-AAAA)'!P207+'€20-xxxx(AAAA-AAAA)'!P207</f>
        <v>0</v>
      </c>
      <c r="X207" s="107">
        <f>'EnC1_2017-22_DEAL_ONF_Animation'!Q207+'EnC2_2018-22_FEDER_ONF_Conserv'!Q207+'EnC3_2019-21_OFB-DEAL_ONF_Coli'!Q207+'EnC4_2018-20_MTE_ONF_MIGBio'!Q207+'EnC5_2020_DEAL_Titè_IPA Desira'!Q207+'Sol1_2018_DEAL_ONF_Lutte IC DSD'!Q207+'Sol2_2019_DEAL_ONF_Lutte IC'!Q207+'€8-xxxx(AAAA-AAAA)'!Q207+'€9-xxxx(AAAA-AAAA)'!Q207+'€10-xxxx(AAAA-AAAA)'!Q207+'€11-xxxx(AAAA-AAAA)'!Q207+'€12-xxxx(AAAA-AAAA)'!Q207+'€13-xxxx(AAAA-AAAA)'!Q207+'€14-xxxx(AAAA-AAAA)'!Q207+'€15-xxxx(AAAA-AAAA)'!Q207+'€16-xxxx(AAAA-AAAA)'!Q207+'€17-xxxx(AAAA-AAAA)'!Q207+'€18-xxxx(AAAA-AAAA)'!Q207+'€19-xxxx(AAAA-AAAA)'!Q207+'€20-xxxx(AAAA-AAAA)'!Q207</f>
        <v>0</v>
      </c>
      <c r="Y207" s="107">
        <f>'EnC1_2017-22_DEAL_ONF_Animation'!R207+'EnC2_2018-22_FEDER_ONF_Conserv'!R207+'EnC3_2019-21_OFB-DEAL_ONF_Coli'!R207+'EnC4_2018-20_MTE_ONF_MIGBio'!R207+'EnC5_2020_DEAL_Titè_IPA Desira'!R207+'Sol1_2018_DEAL_ONF_Lutte IC DSD'!R207+'Sol2_2019_DEAL_ONF_Lutte IC'!R207+'€8-xxxx(AAAA-AAAA)'!R207+'€9-xxxx(AAAA-AAAA)'!R207+'€10-xxxx(AAAA-AAAA)'!R207+'€11-xxxx(AAAA-AAAA)'!R207+'€12-xxxx(AAAA-AAAA)'!R207+'€13-xxxx(AAAA-AAAA)'!R207+'€14-xxxx(AAAA-AAAA)'!R207+'€15-xxxx(AAAA-AAAA)'!R207+'€16-xxxx(AAAA-AAAA)'!R207+'€17-xxxx(AAAA-AAAA)'!R207+'€18-xxxx(AAAA-AAAA)'!R207+'€19-xxxx(AAAA-AAAA)'!R207+'€20-xxxx(AAAA-AAAA)'!R207</f>
        <v>0</v>
      </c>
      <c r="Z207" s="109">
        <f>'EnC1_2017-22_DEAL_ONF_Animation'!S207+'EnC2_2018-22_FEDER_ONF_Conserv'!S207+'EnC3_2019-21_OFB-DEAL_ONF_Coli'!S207+'EnC4_2018-20_MTE_ONF_MIGBio'!S207+'EnC5_2020_DEAL_Titè_IPA Desira'!S207+'Sol1_2018_DEAL_ONF_Lutte IC DSD'!S207+'Sol2_2019_DEAL_ONF_Lutte IC'!S207+'€8-xxxx(AAAA-AAAA)'!S207+'€9-xxxx(AAAA-AAAA)'!S207+'€10-xxxx(AAAA-AAAA)'!S207+'€11-xxxx(AAAA-AAAA)'!S207+'€12-xxxx(AAAA-AAAA)'!S207+'€13-xxxx(AAAA-AAAA)'!S207+'€14-xxxx(AAAA-AAAA)'!S207+'€15-xxxx(AAAA-AAAA)'!S207+'€16-xxxx(AAAA-AAAA)'!S207+'€17-xxxx(AAAA-AAAA)'!S207+'€18-xxxx(AAAA-AAAA)'!S207+'€19-xxxx(AAAA-AAAA)'!S207+'€20-xxxx(AAAA-AAAA)'!S207</f>
        <v>0</v>
      </c>
      <c r="AA207" s="663">
        <f>'EnC1_2017-22_DEAL_ONF_Animation'!T207+'EnC2_2018-22_FEDER_ONF_Conserv'!T207+'EnC3_2019-21_OFB-DEAL_ONF_Coli'!T207+'EnC4_2018-20_MTE_ONF_MIGBio'!T207+'EnC5_2020_DEAL_Titè_IPA Desira'!T207+'Sol1_2018_DEAL_ONF_Lutte IC DSD'!T207+'Sol2_2019_DEAL_ONF_Lutte IC'!T207+'€8-xxxx(AAAA-AAAA)'!T207+'€9-xxxx(AAAA-AAAA)'!T207+'€10-xxxx(AAAA-AAAA)'!T207+'€11-xxxx(AAAA-AAAA)'!T207+'€12-xxxx(AAAA-AAAA)'!T207+'€13-xxxx(AAAA-AAAA)'!T207+'€14-xxxx(AAAA-AAAA)'!T207+'€15-xxxx(AAAA-AAAA)'!T207+'€16-xxxx(AAAA-AAAA)'!T207+'€17-xxxx(AAAA-AAAA)'!T207+'€18-xxxx(AAAA-AAAA)'!T207+'€19-xxxx(AAAA-AAAA)'!T207+'€20-xxxx(AAAA-AAAA)'!T207</f>
        <v>-3048</v>
      </c>
      <c r="AB207" s="664">
        <f>'EnC1_2017-22_DEAL_ONF_Animation'!U207+'EnC2_2018-22_FEDER_ONF_Conserv'!U207+'EnC3_2019-21_OFB-DEAL_ONF_Coli'!U207+'EnC4_2018-20_MTE_ONF_MIGBio'!U207+'EnC5_2020_DEAL_Titè_IPA Desira'!U207+'Sol1_2018_DEAL_ONF_Lutte IC DSD'!U207+'Sol2_2019_DEAL_ONF_Lutte IC'!U207+'€8-xxxx(AAAA-AAAA)'!U207+'€9-xxxx(AAAA-AAAA)'!U207+'€10-xxxx(AAAA-AAAA)'!U207+'€11-xxxx(AAAA-AAAA)'!U207+'€12-xxxx(AAAA-AAAA)'!U207+'€13-xxxx(AAAA-AAAA)'!U207+'€14-xxxx(AAAA-AAAA)'!U207+'€15-xxxx(AAAA-AAAA)'!U207+'€16-xxxx(AAAA-AAAA)'!U207+'€17-xxxx(AAAA-AAAA)'!U207+'€18-xxxx(AAAA-AAAA)'!U207+'€19-xxxx(AAAA-AAAA)'!U207+'€20-xxxx(AAAA-AAAA)'!U207</f>
        <v>-609.6</v>
      </c>
      <c r="AC207" s="665">
        <f>'EnC1_2017-22_DEAL_ONF_Animation'!V207+'EnC2_2018-22_FEDER_ONF_Conserv'!V207+'EnC3_2019-21_OFB-DEAL_ONF_Coli'!V207+'EnC4_2018-20_MTE_ONF_MIGBio'!V207+'EnC5_2020_DEAL_Titè_IPA Desira'!V207+'Sol1_2018_DEAL_ONF_Lutte IC DSD'!V207+'Sol2_2019_DEAL_ONF_Lutte IC'!V207+'€8-xxxx(AAAA-AAAA)'!V207+'€9-xxxx(AAAA-AAAA)'!V207+'€10-xxxx(AAAA-AAAA)'!V207+'€11-xxxx(AAAA-AAAA)'!V207+'€12-xxxx(AAAA-AAAA)'!V207+'€13-xxxx(AAAA-AAAA)'!V207+'€14-xxxx(AAAA-AAAA)'!V207+'€15-xxxx(AAAA-AAAA)'!V207+'€16-xxxx(AAAA-AAAA)'!V207+'€17-xxxx(AAAA-AAAA)'!V207+'€18-xxxx(AAAA-AAAA)'!V207+'€19-xxxx(AAAA-AAAA)'!V207+'€20-xxxx(AAAA-AAAA)'!V207</f>
        <v>-609.6</v>
      </c>
      <c r="AD207" s="665">
        <f>'EnC1_2017-22_DEAL_ONF_Animation'!W207+'EnC2_2018-22_FEDER_ONF_Conserv'!W207+'EnC3_2019-21_OFB-DEAL_ONF_Coli'!W207+'EnC4_2018-20_MTE_ONF_MIGBio'!W207+'EnC5_2020_DEAL_Titè_IPA Desira'!W207+'Sol1_2018_DEAL_ONF_Lutte IC DSD'!W207+'Sol2_2019_DEAL_ONF_Lutte IC'!W207+'€8-xxxx(AAAA-AAAA)'!W207+'€9-xxxx(AAAA-AAAA)'!W207+'€10-xxxx(AAAA-AAAA)'!W207+'€11-xxxx(AAAA-AAAA)'!W207+'€12-xxxx(AAAA-AAAA)'!W207+'€13-xxxx(AAAA-AAAA)'!W207+'€14-xxxx(AAAA-AAAA)'!W207+'€15-xxxx(AAAA-AAAA)'!W207+'€16-xxxx(AAAA-AAAA)'!W207+'€17-xxxx(AAAA-AAAA)'!W207+'€18-xxxx(AAAA-AAAA)'!W207+'€19-xxxx(AAAA-AAAA)'!W207+'€20-xxxx(AAAA-AAAA)'!W207</f>
        <v>-609.6</v>
      </c>
      <c r="AE207" s="665">
        <f>'EnC1_2017-22_DEAL_ONF_Animation'!X207+'EnC2_2018-22_FEDER_ONF_Conserv'!X207+'EnC3_2019-21_OFB-DEAL_ONF_Coli'!X207+'EnC4_2018-20_MTE_ONF_MIGBio'!X207+'EnC5_2020_DEAL_Titè_IPA Desira'!X207+'Sol1_2018_DEAL_ONF_Lutte IC DSD'!X207+'Sol2_2019_DEAL_ONF_Lutte IC'!X207+'€8-xxxx(AAAA-AAAA)'!X207+'€9-xxxx(AAAA-AAAA)'!X207+'€10-xxxx(AAAA-AAAA)'!X207+'€11-xxxx(AAAA-AAAA)'!X207+'€12-xxxx(AAAA-AAAA)'!X207+'€13-xxxx(AAAA-AAAA)'!X207+'€14-xxxx(AAAA-AAAA)'!X207+'€15-xxxx(AAAA-AAAA)'!X207+'€16-xxxx(AAAA-AAAA)'!X207+'€17-xxxx(AAAA-AAAA)'!X207+'€18-xxxx(AAAA-AAAA)'!X207+'€19-xxxx(AAAA-AAAA)'!X207+'€20-xxxx(AAAA-AAAA)'!X207</f>
        <v>-609.6</v>
      </c>
      <c r="AF207" s="666">
        <f>'EnC1_2017-22_DEAL_ONF_Animation'!Y207+'EnC2_2018-22_FEDER_ONF_Conserv'!Y207+'EnC3_2019-21_OFB-DEAL_ONF_Coli'!Y207+'EnC4_2018-20_MTE_ONF_MIGBio'!Y207+'EnC5_2020_DEAL_Titè_IPA Desira'!Y207+'Sol1_2018_DEAL_ONF_Lutte IC DSD'!Y207+'Sol2_2019_DEAL_ONF_Lutte IC'!Y207+'€8-xxxx(AAAA-AAAA)'!Y207+'€9-xxxx(AAAA-AAAA)'!Y207+'€10-xxxx(AAAA-AAAA)'!Y207+'€11-xxxx(AAAA-AAAA)'!Y207+'€12-xxxx(AAAA-AAAA)'!Y207+'€13-xxxx(AAAA-AAAA)'!Y207+'€14-xxxx(AAAA-AAAA)'!Y207+'€15-xxxx(AAAA-AAAA)'!Y207+'€16-xxxx(AAAA-AAAA)'!Y207+'€17-xxxx(AAAA-AAAA)'!Y207+'€18-xxxx(AAAA-AAAA)'!Y207+'€19-xxxx(AAAA-AAAA)'!Y207+'€20-xxxx(AAAA-AAAA)'!Y207</f>
        <v>-609.6</v>
      </c>
      <c r="AG207" s="667">
        <f t="shared" si="129"/>
        <v>3048</v>
      </c>
      <c r="AH207" s="664">
        <f t="shared" si="134"/>
        <v>609.6</v>
      </c>
      <c r="AI207" s="665">
        <f t="shared" si="135"/>
        <v>609.6</v>
      </c>
      <c r="AJ207" s="665">
        <f t="shared" si="136"/>
        <v>609.6</v>
      </c>
      <c r="AK207" s="665">
        <f t="shared" si="137"/>
        <v>609.6</v>
      </c>
      <c r="AL207" s="668">
        <f t="shared" si="138"/>
        <v>609.6</v>
      </c>
      <c r="AM207" s="663">
        <f t="shared" si="130"/>
        <v>0</v>
      </c>
      <c r="AN207" s="664">
        <f t="shared" si="139"/>
        <v>0</v>
      </c>
      <c r="AO207" s="665">
        <f t="shared" si="140"/>
        <v>0</v>
      </c>
      <c r="AP207" s="665">
        <f t="shared" si="141"/>
        <v>0</v>
      </c>
      <c r="AQ207" s="665">
        <f t="shared" si="142"/>
        <v>0</v>
      </c>
      <c r="AR207" s="669">
        <f t="shared" si="143"/>
        <v>0</v>
      </c>
      <c r="AS207" s="44"/>
      <c r="AT207" s="12"/>
      <c r="AU207" s="41"/>
    </row>
    <row r="208" spans="1:47" s="38" customFormat="1" ht="14.5" thickBot="1">
      <c r="A208" s="14"/>
      <c r="B208" s="1116"/>
      <c r="C208" s="1111"/>
      <c r="D208" s="1112"/>
      <c r="E208" s="1112"/>
      <c r="F208" s="1114"/>
      <c r="G208" s="519" t="s">
        <v>109</v>
      </c>
      <c r="H208" s="508">
        <f t="shared" si="150"/>
        <v>0</v>
      </c>
      <c r="I208" s="509">
        <f t="shared" ref="I208:M208" si="152">I190+I193+I196+I199+I202+I205</f>
        <v>0</v>
      </c>
      <c r="J208" s="510">
        <f t="shared" si="152"/>
        <v>0</v>
      </c>
      <c r="K208" s="510">
        <f t="shared" si="152"/>
        <v>0</v>
      </c>
      <c r="L208" s="510">
        <f t="shared" si="152"/>
        <v>0</v>
      </c>
      <c r="M208" s="511">
        <f t="shared" si="152"/>
        <v>0</v>
      </c>
      <c r="N208" s="741" t="s">
        <v>109</v>
      </c>
      <c r="O208" s="240">
        <f>'EnC1_2017-22_DEAL_ONF_Animation'!H208+'EnC2_2018-22_FEDER_ONF_Conserv'!H208+'EnC3_2019-21_OFB-DEAL_ONF_Coli'!H208+'EnC4_2018-20_MTE_ONF_MIGBio'!H208+'EnC5_2020_DEAL_Titè_IPA Desira'!H208+'Sol1_2018_DEAL_ONF_Lutte IC DSD'!H208+'Sol2_2019_DEAL_ONF_Lutte IC'!H208+'€8-xxxx(AAAA-AAAA)'!H208+'€9-xxxx(AAAA-AAAA)'!H208+'€10-xxxx(AAAA-AAAA)'!H208+'€11-xxxx(AAAA-AAAA)'!H208+'€12-xxxx(AAAA-AAAA)'!H208+'€13-xxxx(AAAA-AAAA)'!H208+'€14-xxxx(AAAA-AAAA)'!H208+'€15-xxxx(AAAA-AAAA)'!H208+'€16-xxxx(AAAA-AAAA)'!H208+'€17-xxxx(AAAA-AAAA)'!H208+'€18-xxxx(AAAA-AAAA)'!H208+'€19-xxxx(AAAA-AAAA)'!H208+'€20-xxxx(AAAA-AAAA)'!H208</f>
        <v>92500</v>
      </c>
      <c r="P208" s="176">
        <f>'EnC1_2017-22_DEAL_ONF_Animation'!I208+'EnC2_2018-22_FEDER_ONF_Conserv'!I208+'EnC3_2019-21_OFB-DEAL_ONF_Coli'!I208+'EnC4_2018-20_MTE_ONF_MIGBio'!I208+'EnC5_2020_DEAL_Titè_IPA Desira'!I208+'Sol1_2018_DEAL_ONF_Lutte IC DSD'!I208+'Sol2_2019_DEAL_ONF_Lutte IC'!I208+'€8-xxxx(AAAA-AAAA)'!I208+'€9-xxxx(AAAA-AAAA)'!I208+'€10-xxxx(AAAA-AAAA)'!I208+'€11-xxxx(AAAA-AAAA)'!I208+'€12-xxxx(AAAA-AAAA)'!I208+'€13-xxxx(AAAA-AAAA)'!I208+'€14-xxxx(AAAA-AAAA)'!I208+'€15-xxxx(AAAA-AAAA)'!I208+'€16-xxxx(AAAA-AAAA)'!I208+'€17-xxxx(AAAA-AAAA)'!I208+'€18-xxxx(AAAA-AAAA)'!I208+'€19-xxxx(AAAA-AAAA)'!I208+'€20-xxxx(AAAA-AAAA)'!I208</f>
        <v>18500</v>
      </c>
      <c r="Q208" s="177">
        <f>'EnC1_2017-22_DEAL_ONF_Animation'!J208+'EnC2_2018-22_FEDER_ONF_Conserv'!J208+'EnC3_2019-21_OFB-DEAL_ONF_Coli'!J208+'EnC4_2018-20_MTE_ONF_MIGBio'!J208+'EnC5_2020_DEAL_Titè_IPA Desira'!J208+'Sol1_2018_DEAL_ONF_Lutte IC DSD'!J208+'Sol2_2019_DEAL_ONF_Lutte IC'!J208+'€8-xxxx(AAAA-AAAA)'!J208+'€9-xxxx(AAAA-AAAA)'!J208+'€10-xxxx(AAAA-AAAA)'!J208+'€11-xxxx(AAAA-AAAA)'!J208+'€12-xxxx(AAAA-AAAA)'!J208+'€13-xxxx(AAAA-AAAA)'!J208+'€14-xxxx(AAAA-AAAA)'!J208+'€15-xxxx(AAAA-AAAA)'!J208+'€16-xxxx(AAAA-AAAA)'!J208+'€17-xxxx(AAAA-AAAA)'!J208+'€18-xxxx(AAAA-AAAA)'!J208+'€19-xxxx(AAAA-AAAA)'!J208+'€20-xxxx(AAAA-AAAA)'!J208</f>
        <v>18500</v>
      </c>
      <c r="R208" s="177">
        <f>'EnC1_2017-22_DEAL_ONF_Animation'!K208+'EnC2_2018-22_FEDER_ONF_Conserv'!K208+'EnC3_2019-21_OFB-DEAL_ONF_Coli'!K208+'EnC4_2018-20_MTE_ONF_MIGBio'!K208+'EnC5_2020_DEAL_Titè_IPA Desira'!K208+'Sol1_2018_DEAL_ONF_Lutte IC DSD'!K208+'Sol2_2019_DEAL_ONF_Lutte IC'!K208+'€8-xxxx(AAAA-AAAA)'!K208+'€9-xxxx(AAAA-AAAA)'!K208+'€10-xxxx(AAAA-AAAA)'!K208+'€11-xxxx(AAAA-AAAA)'!K208+'€12-xxxx(AAAA-AAAA)'!K208+'€13-xxxx(AAAA-AAAA)'!K208+'€14-xxxx(AAAA-AAAA)'!K208+'€15-xxxx(AAAA-AAAA)'!K208+'€16-xxxx(AAAA-AAAA)'!K208+'€17-xxxx(AAAA-AAAA)'!K208+'€18-xxxx(AAAA-AAAA)'!K208+'€19-xxxx(AAAA-AAAA)'!K208+'€20-xxxx(AAAA-AAAA)'!K208</f>
        <v>18500</v>
      </c>
      <c r="S208" s="177">
        <f>'EnC1_2017-22_DEAL_ONF_Animation'!L208+'EnC2_2018-22_FEDER_ONF_Conserv'!L208+'EnC3_2019-21_OFB-DEAL_ONF_Coli'!L208+'EnC4_2018-20_MTE_ONF_MIGBio'!L208+'EnC5_2020_DEAL_Titè_IPA Desira'!L208+'Sol1_2018_DEAL_ONF_Lutte IC DSD'!L208+'Sol2_2019_DEAL_ONF_Lutte IC'!L208+'€8-xxxx(AAAA-AAAA)'!L208+'€9-xxxx(AAAA-AAAA)'!L208+'€10-xxxx(AAAA-AAAA)'!L208+'€11-xxxx(AAAA-AAAA)'!L208+'€12-xxxx(AAAA-AAAA)'!L208+'€13-xxxx(AAAA-AAAA)'!L208+'€14-xxxx(AAAA-AAAA)'!L208+'€15-xxxx(AAAA-AAAA)'!L208+'€16-xxxx(AAAA-AAAA)'!L208+'€17-xxxx(AAAA-AAAA)'!L208+'€18-xxxx(AAAA-AAAA)'!L208+'€19-xxxx(AAAA-AAAA)'!L208+'€20-xxxx(AAAA-AAAA)'!L208</f>
        <v>18500</v>
      </c>
      <c r="T208" s="241">
        <f>'EnC1_2017-22_DEAL_ONF_Animation'!M208+'EnC2_2018-22_FEDER_ONF_Conserv'!M208+'EnC3_2019-21_OFB-DEAL_ONF_Coli'!M208+'EnC4_2018-20_MTE_ONF_MIGBio'!M208+'EnC5_2020_DEAL_Titè_IPA Desira'!M208+'Sol1_2018_DEAL_ONF_Lutte IC DSD'!M208+'Sol2_2019_DEAL_ONF_Lutte IC'!M208+'€8-xxxx(AAAA-AAAA)'!M208+'€9-xxxx(AAAA-AAAA)'!M208+'€10-xxxx(AAAA-AAAA)'!M208+'€11-xxxx(AAAA-AAAA)'!M208+'€12-xxxx(AAAA-AAAA)'!M208+'€13-xxxx(AAAA-AAAA)'!M208+'€14-xxxx(AAAA-AAAA)'!M208+'€15-xxxx(AAAA-AAAA)'!M208+'€16-xxxx(AAAA-AAAA)'!M208+'€17-xxxx(AAAA-AAAA)'!M208+'€18-xxxx(AAAA-AAAA)'!M208+'€19-xxxx(AAAA-AAAA)'!M208+'€20-xxxx(AAAA-AAAA)'!M208</f>
        <v>18500</v>
      </c>
      <c r="U208" s="240">
        <f>'EnC1_2017-22_DEAL_ONF_Animation'!N208+'EnC2_2018-22_FEDER_ONF_Conserv'!N208+'EnC3_2019-21_OFB-DEAL_ONF_Coli'!N208+'EnC4_2018-20_MTE_ONF_MIGBio'!N208+'EnC5_2020_DEAL_Titè_IPA Desira'!N208+'Sol1_2018_DEAL_ONF_Lutte IC DSD'!N208+'Sol2_2019_DEAL_ONF_Lutte IC'!N208+'€8-xxxx(AAAA-AAAA)'!N208+'€9-xxxx(AAAA-AAAA)'!N208+'€10-xxxx(AAAA-AAAA)'!N208+'€11-xxxx(AAAA-AAAA)'!N208+'€12-xxxx(AAAA-AAAA)'!N208+'€13-xxxx(AAAA-AAAA)'!N208+'€14-xxxx(AAAA-AAAA)'!N208+'€15-xxxx(AAAA-AAAA)'!N208+'€16-xxxx(AAAA-AAAA)'!N208+'€17-xxxx(AAAA-AAAA)'!N208+'€18-xxxx(AAAA-AAAA)'!N208+'€19-xxxx(AAAA-AAAA)'!N208+'€20-xxxx(AAAA-AAAA)'!N208</f>
        <v>8945</v>
      </c>
      <c r="V208" s="176">
        <f>'EnC1_2017-22_DEAL_ONF_Animation'!O208+'EnC2_2018-22_FEDER_ONF_Conserv'!O208+'EnC3_2019-21_OFB-DEAL_ONF_Coli'!O208+'EnC4_2018-20_MTE_ONF_MIGBio'!O208+'EnC5_2020_DEAL_Titè_IPA Desira'!O208+'Sol1_2018_DEAL_ONF_Lutte IC DSD'!O208+'Sol2_2019_DEAL_ONF_Lutte IC'!O208+'€8-xxxx(AAAA-AAAA)'!O208+'€9-xxxx(AAAA-AAAA)'!O208+'€10-xxxx(AAAA-AAAA)'!O208+'€11-xxxx(AAAA-AAAA)'!O208+'€12-xxxx(AAAA-AAAA)'!O208+'€13-xxxx(AAAA-AAAA)'!O208+'€14-xxxx(AAAA-AAAA)'!O208+'€15-xxxx(AAAA-AAAA)'!O208+'€16-xxxx(AAAA-AAAA)'!O208+'€17-xxxx(AAAA-AAAA)'!O208+'€18-xxxx(AAAA-AAAA)'!O208+'€19-xxxx(AAAA-AAAA)'!O208+'€20-xxxx(AAAA-AAAA)'!O208</f>
        <v>0</v>
      </c>
      <c r="W208" s="177">
        <f>'EnC1_2017-22_DEAL_ONF_Animation'!P208+'EnC2_2018-22_FEDER_ONF_Conserv'!P208+'EnC3_2019-21_OFB-DEAL_ONF_Coli'!P208+'EnC4_2018-20_MTE_ONF_MIGBio'!P208+'EnC5_2020_DEAL_Titè_IPA Desira'!P208+'Sol1_2018_DEAL_ONF_Lutte IC DSD'!P208+'Sol2_2019_DEAL_ONF_Lutte IC'!P208+'€8-xxxx(AAAA-AAAA)'!P208+'€9-xxxx(AAAA-AAAA)'!P208+'€10-xxxx(AAAA-AAAA)'!P208+'€11-xxxx(AAAA-AAAA)'!P208+'€12-xxxx(AAAA-AAAA)'!P208+'€13-xxxx(AAAA-AAAA)'!P208+'€14-xxxx(AAAA-AAAA)'!P208+'€15-xxxx(AAAA-AAAA)'!P208+'€16-xxxx(AAAA-AAAA)'!P208+'€17-xxxx(AAAA-AAAA)'!P208+'€18-xxxx(AAAA-AAAA)'!P208+'€19-xxxx(AAAA-AAAA)'!P208+'€20-xxxx(AAAA-AAAA)'!P208</f>
        <v>0</v>
      </c>
      <c r="X208" s="177">
        <f>'EnC1_2017-22_DEAL_ONF_Animation'!Q208+'EnC2_2018-22_FEDER_ONF_Conserv'!Q208+'EnC3_2019-21_OFB-DEAL_ONF_Coli'!Q208+'EnC4_2018-20_MTE_ONF_MIGBio'!Q208+'EnC5_2020_DEAL_Titè_IPA Desira'!Q208+'Sol1_2018_DEAL_ONF_Lutte IC DSD'!Q208+'Sol2_2019_DEAL_ONF_Lutte IC'!Q208+'€8-xxxx(AAAA-AAAA)'!Q208+'€9-xxxx(AAAA-AAAA)'!Q208+'€10-xxxx(AAAA-AAAA)'!Q208+'€11-xxxx(AAAA-AAAA)'!Q208+'€12-xxxx(AAAA-AAAA)'!Q208+'€13-xxxx(AAAA-AAAA)'!Q208+'€14-xxxx(AAAA-AAAA)'!Q208+'€15-xxxx(AAAA-AAAA)'!Q208+'€16-xxxx(AAAA-AAAA)'!Q208+'€17-xxxx(AAAA-AAAA)'!Q208+'€18-xxxx(AAAA-AAAA)'!Q208+'€19-xxxx(AAAA-AAAA)'!Q208+'€20-xxxx(AAAA-AAAA)'!Q208</f>
        <v>8945</v>
      </c>
      <c r="Y208" s="177">
        <f>'EnC1_2017-22_DEAL_ONF_Animation'!R208+'EnC2_2018-22_FEDER_ONF_Conserv'!R208+'EnC3_2019-21_OFB-DEAL_ONF_Coli'!R208+'EnC4_2018-20_MTE_ONF_MIGBio'!R208+'EnC5_2020_DEAL_Titè_IPA Desira'!R208+'Sol1_2018_DEAL_ONF_Lutte IC DSD'!R208+'Sol2_2019_DEAL_ONF_Lutte IC'!R208+'€8-xxxx(AAAA-AAAA)'!R208+'€9-xxxx(AAAA-AAAA)'!R208+'€10-xxxx(AAAA-AAAA)'!R208+'€11-xxxx(AAAA-AAAA)'!R208+'€12-xxxx(AAAA-AAAA)'!R208+'€13-xxxx(AAAA-AAAA)'!R208+'€14-xxxx(AAAA-AAAA)'!R208+'€15-xxxx(AAAA-AAAA)'!R208+'€16-xxxx(AAAA-AAAA)'!R208+'€17-xxxx(AAAA-AAAA)'!R208+'€18-xxxx(AAAA-AAAA)'!R208+'€19-xxxx(AAAA-AAAA)'!R208+'€20-xxxx(AAAA-AAAA)'!R208</f>
        <v>0</v>
      </c>
      <c r="Z208" s="178">
        <f>'EnC1_2017-22_DEAL_ONF_Animation'!S208+'EnC2_2018-22_FEDER_ONF_Conserv'!S208+'EnC3_2019-21_OFB-DEAL_ONF_Coli'!S208+'EnC4_2018-20_MTE_ONF_MIGBio'!S208+'EnC5_2020_DEAL_Titè_IPA Desira'!S208+'Sol1_2018_DEAL_ONF_Lutte IC DSD'!S208+'Sol2_2019_DEAL_ONF_Lutte IC'!S208+'€8-xxxx(AAAA-AAAA)'!S208+'€9-xxxx(AAAA-AAAA)'!S208+'€10-xxxx(AAAA-AAAA)'!S208+'€11-xxxx(AAAA-AAAA)'!S208+'€12-xxxx(AAAA-AAAA)'!S208+'€13-xxxx(AAAA-AAAA)'!S208+'€14-xxxx(AAAA-AAAA)'!S208+'€15-xxxx(AAAA-AAAA)'!S208+'€16-xxxx(AAAA-AAAA)'!S208+'€17-xxxx(AAAA-AAAA)'!S208+'€18-xxxx(AAAA-AAAA)'!S208+'€19-xxxx(AAAA-AAAA)'!S208+'€20-xxxx(AAAA-AAAA)'!S208</f>
        <v>0</v>
      </c>
      <c r="AA208" s="698">
        <f>'EnC1_2017-22_DEAL_ONF_Animation'!T208+'EnC2_2018-22_FEDER_ONF_Conserv'!T208+'EnC3_2019-21_OFB-DEAL_ONF_Coli'!T208+'EnC4_2018-20_MTE_ONF_MIGBio'!T208+'EnC5_2020_DEAL_Titè_IPA Desira'!T208+'Sol1_2018_DEAL_ONF_Lutte IC DSD'!T208+'Sol2_2019_DEAL_ONF_Lutte IC'!T208+'€8-xxxx(AAAA-AAAA)'!T208+'€9-xxxx(AAAA-AAAA)'!T208+'€10-xxxx(AAAA-AAAA)'!T208+'€11-xxxx(AAAA-AAAA)'!T208+'€12-xxxx(AAAA-AAAA)'!T208+'€13-xxxx(AAAA-AAAA)'!T208+'€14-xxxx(AAAA-AAAA)'!T208+'€15-xxxx(AAAA-AAAA)'!T208+'€16-xxxx(AAAA-AAAA)'!T208+'€17-xxxx(AAAA-AAAA)'!T208+'€18-xxxx(AAAA-AAAA)'!T208+'€19-xxxx(AAAA-AAAA)'!T208+'€20-xxxx(AAAA-AAAA)'!T208</f>
        <v>-83555</v>
      </c>
      <c r="AB208" s="699">
        <f>'EnC1_2017-22_DEAL_ONF_Animation'!U208+'EnC2_2018-22_FEDER_ONF_Conserv'!U208+'EnC3_2019-21_OFB-DEAL_ONF_Coli'!U208+'EnC4_2018-20_MTE_ONF_MIGBio'!U208+'EnC5_2020_DEAL_Titè_IPA Desira'!U208+'Sol1_2018_DEAL_ONF_Lutte IC DSD'!U208+'Sol2_2019_DEAL_ONF_Lutte IC'!U208+'€8-xxxx(AAAA-AAAA)'!U208+'€9-xxxx(AAAA-AAAA)'!U208+'€10-xxxx(AAAA-AAAA)'!U208+'€11-xxxx(AAAA-AAAA)'!U208+'€12-xxxx(AAAA-AAAA)'!U208+'€13-xxxx(AAAA-AAAA)'!U208+'€14-xxxx(AAAA-AAAA)'!U208+'€15-xxxx(AAAA-AAAA)'!U208+'€16-xxxx(AAAA-AAAA)'!U208+'€17-xxxx(AAAA-AAAA)'!U208+'€18-xxxx(AAAA-AAAA)'!U208+'€19-xxxx(AAAA-AAAA)'!U208+'€20-xxxx(AAAA-AAAA)'!U208</f>
        <v>-18500</v>
      </c>
      <c r="AC208" s="700">
        <f>'EnC1_2017-22_DEAL_ONF_Animation'!V208+'EnC2_2018-22_FEDER_ONF_Conserv'!V208+'EnC3_2019-21_OFB-DEAL_ONF_Coli'!V208+'EnC4_2018-20_MTE_ONF_MIGBio'!V208+'EnC5_2020_DEAL_Titè_IPA Desira'!V208+'Sol1_2018_DEAL_ONF_Lutte IC DSD'!V208+'Sol2_2019_DEAL_ONF_Lutte IC'!V208+'€8-xxxx(AAAA-AAAA)'!V208+'€9-xxxx(AAAA-AAAA)'!V208+'€10-xxxx(AAAA-AAAA)'!V208+'€11-xxxx(AAAA-AAAA)'!V208+'€12-xxxx(AAAA-AAAA)'!V208+'€13-xxxx(AAAA-AAAA)'!V208+'€14-xxxx(AAAA-AAAA)'!V208+'€15-xxxx(AAAA-AAAA)'!V208+'€16-xxxx(AAAA-AAAA)'!V208+'€17-xxxx(AAAA-AAAA)'!V208+'€18-xxxx(AAAA-AAAA)'!V208+'€19-xxxx(AAAA-AAAA)'!V208+'€20-xxxx(AAAA-AAAA)'!V208</f>
        <v>-18500</v>
      </c>
      <c r="AD208" s="700">
        <f>'EnC1_2017-22_DEAL_ONF_Animation'!W208+'EnC2_2018-22_FEDER_ONF_Conserv'!W208+'EnC3_2019-21_OFB-DEAL_ONF_Coli'!W208+'EnC4_2018-20_MTE_ONF_MIGBio'!W208+'EnC5_2020_DEAL_Titè_IPA Desira'!W208+'Sol1_2018_DEAL_ONF_Lutte IC DSD'!W208+'Sol2_2019_DEAL_ONF_Lutte IC'!W208+'€8-xxxx(AAAA-AAAA)'!W208+'€9-xxxx(AAAA-AAAA)'!W208+'€10-xxxx(AAAA-AAAA)'!W208+'€11-xxxx(AAAA-AAAA)'!W208+'€12-xxxx(AAAA-AAAA)'!W208+'€13-xxxx(AAAA-AAAA)'!W208+'€14-xxxx(AAAA-AAAA)'!W208+'€15-xxxx(AAAA-AAAA)'!W208+'€16-xxxx(AAAA-AAAA)'!W208+'€17-xxxx(AAAA-AAAA)'!W208+'€18-xxxx(AAAA-AAAA)'!W208+'€19-xxxx(AAAA-AAAA)'!W208+'€20-xxxx(AAAA-AAAA)'!W208</f>
        <v>-9555</v>
      </c>
      <c r="AE208" s="700">
        <f>'EnC1_2017-22_DEAL_ONF_Animation'!X208+'EnC2_2018-22_FEDER_ONF_Conserv'!X208+'EnC3_2019-21_OFB-DEAL_ONF_Coli'!X208+'EnC4_2018-20_MTE_ONF_MIGBio'!X208+'EnC5_2020_DEAL_Titè_IPA Desira'!X208+'Sol1_2018_DEAL_ONF_Lutte IC DSD'!X208+'Sol2_2019_DEAL_ONF_Lutte IC'!X208+'€8-xxxx(AAAA-AAAA)'!X208+'€9-xxxx(AAAA-AAAA)'!X208+'€10-xxxx(AAAA-AAAA)'!X208+'€11-xxxx(AAAA-AAAA)'!X208+'€12-xxxx(AAAA-AAAA)'!X208+'€13-xxxx(AAAA-AAAA)'!X208+'€14-xxxx(AAAA-AAAA)'!X208+'€15-xxxx(AAAA-AAAA)'!X208+'€16-xxxx(AAAA-AAAA)'!X208+'€17-xxxx(AAAA-AAAA)'!X208+'€18-xxxx(AAAA-AAAA)'!X208+'€19-xxxx(AAAA-AAAA)'!X208+'€20-xxxx(AAAA-AAAA)'!X208</f>
        <v>-18500</v>
      </c>
      <c r="AF208" s="701">
        <f>'EnC1_2017-22_DEAL_ONF_Animation'!Y208+'EnC2_2018-22_FEDER_ONF_Conserv'!Y208+'EnC3_2019-21_OFB-DEAL_ONF_Coli'!Y208+'EnC4_2018-20_MTE_ONF_MIGBio'!Y208+'EnC5_2020_DEAL_Titè_IPA Desira'!Y208+'Sol1_2018_DEAL_ONF_Lutte IC DSD'!Y208+'Sol2_2019_DEAL_ONF_Lutte IC'!Y208+'€8-xxxx(AAAA-AAAA)'!Y208+'€9-xxxx(AAAA-AAAA)'!Y208+'€10-xxxx(AAAA-AAAA)'!Y208+'€11-xxxx(AAAA-AAAA)'!Y208+'€12-xxxx(AAAA-AAAA)'!Y208+'€13-xxxx(AAAA-AAAA)'!Y208+'€14-xxxx(AAAA-AAAA)'!Y208+'€15-xxxx(AAAA-AAAA)'!Y208+'€16-xxxx(AAAA-AAAA)'!Y208+'€17-xxxx(AAAA-AAAA)'!Y208+'€18-xxxx(AAAA-AAAA)'!Y208+'€19-xxxx(AAAA-AAAA)'!Y208+'€20-xxxx(AAAA-AAAA)'!Y208</f>
        <v>-18500</v>
      </c>
      <c r="AG208" s="702">
        <f t="shared" si="129"/>
        <v>92500</v>
      </c>
      <c r="AH208" s="699">
        <f t="shared" si="134"/>
        <v>18500</v>
      </c>
      <c r="AI208" s="700">
        <f t="shared" si="135"/>
        <v>18500</v>
      </c>
      <c r="AJ208" s="700">
        <f t="shared" si="136"/>
        <v>18500</v>
      </c>
      <c r="AK208" s="700">
        <f t="shared" si="137"/>
        <v>18500</v>
      </c>
      <c r="AL208" s="703">
        <f t="shared" si="138"/>
        <v>18500</v>
      </c>
      <c r="AM208" s="698">
        <f t="shared" si="130"/>
        <v>8945</v>
      </c>
      <c r="AN208" s="699">
        <f t="shared" si="139"/>
        <v>0</v>
      </c>
      <c r="AO208" s="700">
        <f t="shared" si="140"/>
        <v>0</v>
      </c>
      <c r="AP208" s="700">
        <f t="shared" si="141"/>
        <v>8945</v>
      </c>
      <c r="AQ208" s="700">
        <f t="shared" si="142"/>
        <v>0</v>
      </c>
      <c r="AR208" s="704">
        <f t="shared" si="143"/>
        <v>0</v>
      </c>
      <c r="AS208" s="46"/>
      <c r="AT208" s="15"/>
      <c r="AU208" s="15"/>
    </row>
    <row r="209" spans="1:47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157">
        <v>3</v>
      </c>
      <c r="G209" s="490" t="s">
        <v>106</v>
      </c>
      <c r="H209" s="491">
        <f>10000</f>
        <v>10000</v>
      </c>
      <c r="I209" s="740"/>
      <c r="J209" s="726"/>
      <c r="K209" s="513">
        <f>10000</f>
        <v>10000</v>
      </c>
      <c r="L209" s="726"/>
      <c r="M209" s="727"/>
      <c r="N209" s="536" t="s">
        <v>106</v>
      </c>
      <c r="O209" s="179">
        <f>'EnC1_2017-22_DEAL_ONF_Animation'!H209+'EnC2_2018-22_FEDER_ONF_Conserv'!H209+'EnC3_2019-21_OFB-DEAL_ONF_Coli'!H209+'EnC4_2018-20_MTE_ONF_MIGBio'!H209+'EnC5_2020_DEAL_Titè_IPA Desira'!H209+'Sol1_2018_DEAL_ONF_Lutte IC DSD'!H209+'Sol2_2019_DEAL_ONF_Lutte IC'!H209+'€8-xxxx(AAAA-AAAA)'!H209+'€9-xxxx(AAAA-AAAA)'!H209+'€10-xxxx(AAAA-AAAA)'!H209+'€11-xxxx(AAAA-AAAA)'!H209+'€12-xxxx(AAAA-AAAA)'!H209+'€13-xxxx(AAAA-AAAA)'!H209+'€14-xxxx(AAAA-AAAA)'!H209+'€15-xxxx(AAAA-AAAA)'!H209+'€16-xxxx(AAAA-AAAA)'!H209+'€17-xxxx(AAAA-AAAA)'!H209+'€18-xxxx(AAAA-AAAA)'!H209+'€19-xxxx(AAAA-AAAA)'!H209+'€20-xxxx(AAAA-AAAA)'!H209</f>
        <v>0</v>
      </c>
      <c r="P209" s="252">
        <f>'EnC1_2017-22_DEAL_ONF_Animation'!I209+'EnC2_2018-22_FEDER_ONF_Conserv'!I209+'EnC3_2019-21_OFB-DEAL_ONF_Coli'!I209+'EnC4_2018-20_MTE_ONF_MIGBio'!I209+'EnC5_2020_DEAL_Titè_IPA Desira'!I209+'Sol1_2018_DEAL_ONF_Lutte IC DSD'!I209+'Sol2_2019_DEAL_ONF_Lutte IC'!I209+'€8-xxxx(AAAA-AAAA)'!I209+'€9-xxxx(AAAA-AAAA)'!I209+'€10-xxxx(AAAA-AAAA)'!I209+'€11-xxxx(AAAA-AAAA)'!I209+'€12-xxxx(AAAA-AAAA)'!I209+'€13-xxxx(AAAA-AAAA)'!I209+'€14-xxxx(AAAA-AAAA)'!I209+'€15-xxxx(AAAA-AAAA)'!I209+'€16-xxxx(AAAA-AAAA)'!I209+'€17-xxxx(AAAA-AAAA)'!I209+'€18-xxxx(AAAA-AAAA)'!I209+'€19-xxxx(AAAA-AAAA)'!I209+'€20-xxxx(AAAA-AAAA)'!I209</f>
        <v>0</v>
      </c>
      <c r="Q209" s="149">
        <f>'EnC1_2017-22_DEAL_ONF_Animation'!J209+'EnC2_2018-22_FEDER_ONF_Conserv'!J209+'EnC3_2019-21_OFB-DEAL_ONF_Coli'!J209+'EnC4_2018-20_MTE_ONF_MIGBio'!J209+'EnC5_2020_DEAL_Titè_IPA Desira'!J209+'Sol1_2018_DEAL_ONF_Lutte IC DSD'!J209+'Sol2_2019_DEAL_ONF_Lutte IC'!J209+'€8-xxxx(AAAA-AAAA)'!J209+'€9-xxxx(AAAA-AAAA)'!J209+'€10-xxxx(AAAA-AAAA)'!J209+'€11-xxxx(AAAA-AAAA)'!J209+'€12-xxxx(AAAA-AAAA)'!J209+'€13-xxxx(AAAA-AAAA)'!J209+'€14-xxxx(AAAA-AAAA)'!J209+'€15-xxxx(AAAA-AAAA)'!J209+'€16-xxxx(AAAA-AAAA)'!J209+'€17-xxxx(AAAA-AAAA)'!J209+'€18-xxxx(AAAA-AAAA)'!J209+'€19-xxxx(AAAA-AAAA)'!J209+'€20-xxxx(AAAA-AAAA)'!J209</f>
        <v>0</v>
      </c>
      <c r="R209" s="224">
        <f>'EnC1_2017-22_DEAL_ONF_Animation'!K209+'EnC2_2018-22_FEDER_ONF_Conserv'!K209+'EnC3_2019-21_OFB-DEAL_ONF_Coli'!K209+'EnC4_2018-20_MTE_ONF_MIGBio'!K209+'EnC5_2020_DEAL_Titè_IPA Desira'!K209+'Sol1_2018_DEAL_ONF_Lutte IC DSD'!K209+'Sol2_2019_DEAL_ONF_Lutte IC'!K209+'€8-xxxx(AAAA-AAAA)'!K209+'€9-xxxx(AAAA-AAAA)'!K209+'€10-xxxx(AAAA-AAAA)'!K209+'€11-xxxx(AAAA-AAAA)'!K209+'€12-xxxx(AAAA-AAAA)'!K209+'€13-xxxx(AAAA-AAAA)'!K209+'€14-xxxx(AAAA-AAAA)'!K209+'€15-xxxx(AAAA-AAAA)'!K209+'€16-xxxx(AAAA-AAAA)'!K209+'€17-xxxx(AAAA-AAAA)'!K209+'€18-xxxx(AAAA-AAAA)'!K209+'€19-xxxx(AAAA-AAAA)'!K209+'€20-xxxx(AAAA-AAAA)'!K209</f>
        <v>0</v>
      </c>
      <c r="S209" s="149">
        <f>'EnC1_2017-22_DEAL_ONF_Animation'!L209+'EnC2_2018-22_FEDER_ONF_Conserv'!L209+'EnC3_2019-21_OFB-DEAL_ONF_Coli'!L209+'EnC4_2018-20_MTE_ONF_MIGBio'!L209+'EnC5_2020_DEAL_Titè_IPA Desira'!L209+'Sol1_2018_DEAL_ONF_Lutte IC DSD'!L209+'Sol2_2019_DEAL_ONF_Lutte IC'!L209+'€8-xxxx(AAAA-AAAA)'!L209+'€9-xxxx(AAAA-AAAA)'!L209+'€10-xxxx(AAAA-AAAA)'!L209+'€11-xxxx(AAAA-AAAA)'!L209+'€12-xxxx(AAAA-AAAA)'!L209+'€13-xxxx(AAAA-AAAA)'!L209+'€14-xxxx(AAAA-AAAA)'!L209+'€15-xxxx(AAAA-AAAA)'!L209+'€16-xxxx(AAAA-AAAA)'!L209+'€17-xxxx(AAAA-AAAA)'!L209+'€18-xxxx(AAAA-AAAA)'!L209+'€19-xxxx(AAAA-AAAA)'!L209+'€20-xxxx(AAAA-AAAA)'!L209</f>
        <v>0</v>
      </c>
      <c r="T209" s="181">
        <f>'EnC1_2017-22_DEAL_ONF_Animation'!M209+'EnC2_2018-22_FEDER_ONF_Conserv'!M209+'EnC3_2019-21_OFB-DEAL_ONF_Coli'!M209+'EnC4_2018-20_MTE_ONF_MIGBio'!M209+'EnC5_2020_DEAL_Titè_IPA Desira'!M209+'Sol1_2018_DEAL_ONF_Lutte IC DSD'!M209+'Sol2_2019_DEAL_ONF_Lutte IC'!M209+'€8-xxxx(AAAA-AAAA)'!M209+'€9-xxxx(AAAA-AAAA)'!M209+'€10-xxxx(AAAA-AAAA)'!M209+'€11-xxxx(AAAA-AAAA)'!M209+'€12-xxxx(AAAA-AAAA)'!M209+'€13-xxxx(AAAA-AAAA)'!M209+'€14-xxxx(AAAA-AAAA)'!M209+'€15-xxxx(AAAA-AAAA)'!M209+'€16-xxxx(AAAA-AAAA)'!M209+'€17-xxxx(AAAA-AAAA)'!M209+'€18-xxxx(AAAA-AAAA)'!M209+'€19-xxxx(AAAA-AAAA)'!M209+'€20-xxxx(AAAA-AAAA)'!M209</f>
        <v>0</v>
      </c>
      <c r="U209" s="179">
        <f>'EnC1_2017-22_DEAL_ONF_Animation'!N209+'EnC2_2018-22_FEDER_ONF_Conserv'!N209+'EnC3_2019-21_OFB-DEAL_ONF_Coli'!N209+'EnC4_2018-20_MTE_ONF_MIGBio'!N209+'EnC5_2020_DEAL_Titè_IPA Desira'!N209+'Sol1_2018_DEAL_ONF_Lutte IC DSD'!N209+'Sol2_2019_DEAL_ONF_Lutte IC'!N209+'€8-xxxx(AAAA-AAAA)'!N209+'€9-xxxx(AAAA-AAAA)'!N209+'€10-xxxx(AAAA-AAAA)'!N209+'€11-xxxx(AAAA-AAAA)'!N209+'€12-xxxx(AAAA-AAAA)'!N209+'€13-xxxx(AAAA-AAAA)'!N209+'€14-xxxx(AAAA-AAAA)'!N209+'€15-xxxx(AAAA-AAAA)'!N209+'€16-xxxx(AAAA-AAAA)'!N209+'€17-xxxx(AAAA-AAAA)'!N209+'€18-xxxx(AAAA-AAAA)'!N209+'€19-xxxx(AAAA-AAAA)'!N209+'€20-xxxx(AAAA-AAAA)'!N209</f>
        <v>0</v>
      </c>
      <c r="V209" s="252">
        <f>'EnC1_2017-22_DEAL_ONF_Animation'!O209+'EnC2_2018-22_FEDER_ONF_Conserv'!O209+'EnC3_2019-21_OFB-DEAL_ONF_Coli'!O209+'EnC4_2018-20_MTE_ONF_MIGBio'!O209+'EnC5_2020_DEAL_Titè_IPA Desira'!O209+'Sol1_2018_DEAL_ONF_Lutte IC DSD'!O209+'Sol2_2019_DEAL_ONF_Lutte IC'!O209+'€8-xxxx(AAAA-AAAA)'!O209+'€9-xxxx(AAAA-AAAA)'!O209+'€10-xxxx(AAAA-AAAA)'!O209+'€11-xxxx(AAAA-AAAA)'!O209+'€12-xxxx(AAAA-AAAA)'!O209+'€13-xxxx(AAAA-AAAA)'!O209+'€14-xxxx(AAAA-AAAA)'!O209+'€15-xxxx(AAAA-AAAA)'!O209+'€16-xxxx(AAAA-AAAA)'!O209+'€17-xxxx(AAAA-AAAA)'!O209+'€18-xxxx(AAAA-AAAA)'!O209+'€19-xxxx(AAAA-AAAA)'!O209+'€20-xxxx(AAAA-AAAA)'!O209</f>
        <v>0</v>
      </c>
      <c r="W209" s="149">
        <f>'EnC1_2017-22_DEAL_ONF_Animation'!P209+'EnC2_2018-22_FEDER_ONF_Conserv'!P209+'EnC3_2019-21_OFB-DEAL_ONF_Coli'!P209+'EnC4_2018-20_MTE_ONF_MIGBio'!P209+'EnC5_2020_DEAL_Titè_IPA Desira'!P209+'Sol1_2018_DEAL_ONF_Lutte IC DSD'!P209+'Sol2_2019_DEAL_ONF_Lutte IC'!P209+'€8-xxxx(AAAA-AAAA)'!P209+'€9-xxxx(AAAA-AAAA)'!P209+'€10-xxxx(AAAA-AAAA)'!P209+'€11-xxxx(AAAA-AAAA)'!P209+'€12-xxxx(AAAA-AAAA)'!P209+'€13-xxxx(AAAA-AAAA)'!P209+'€14-xxxx(AAAA-AAAA)'!P209+'€15-xxxx(AAAA-AAAA)'!P209+'€16-xxxx(AAAA-AAAA)'!P209+'€17-xxxx(AAAA-AAAA)'!P209+'€18-xxxx(AAAA-AAAA)'!P209+'€19-xxxx(AAAA-AAAA)'!P209+'€20-xxxx(AAAA-AAAA)'!P209</f>
        <v>0</v>
      </c>
      <c r="X209" s="224">
        <f>'EnC1_2017-22_DEAL_ONF_Animation'!Q209+'EnC2_2018-22_FEDER_ONF_Conserv'!Q209+'EnC3_2019-21_OFB-DEAL_ONF_Coli'!Q209+'EnC4_2018-20_MTE_ONF_MIGBio'!Q209+'EnC5_2020_DEAL_Titè_IPA Desira'!Q209+'Sol1_2018_DEAL_ONF_Lutte IC DSD'!Q209+'Sol2_2019_DEAL_ONF_Lutte IC'!Q209+'€8-xxxx(AAAA-AAAA)'!Q209+'€9-xxxx(AAAA-AAAA)'!Q209+'€10-xxxx(AAAA-AAAA)'!Q209+'€11-xxxx(AAAA-AAAA)'!Q209+'€12-xxxx(AAAA-AAAA)'!Q209+'€13-xxxx(AAAA-AAAA)'!Q209+'€14-xxxx(AAAA-AAAA)'!Q209+'€15-xxxx(AAAA-AAAA)'!Q209+'€16-xxxx(AAAA-AAAA)'!Q209+'€17-xxxx(AAAA-AAAA)'!Q209+'€18-xxxx(AAAA-AAAA)'!Q209+'€19-xxxx(AAAA-AAAA)'!Q209+'€20-xxxx(AAAA-AAAA)'!Q209</f>
        <v>0</v>
      </c>
      <c r="Y209" s="149">
        <f>'EnC1_2017-22_DEAL_ONF_Animation'!R209+'EnC2_2018-22_FEDER_ONF_Conserv'!R209+'EnC3_2019-21_OFB-DEAL_ONF_Coli'!R209+'EnC4_2018-20_MTE_ONF_MIGBio'!R209+'EnC5_2020_DEAL_Titè_IPA Desira'!R209+'Sol1_2018_DEAL_ONF_Lutte IC DSD'!R209+'Sol2_2019_DEAL_ONF_Lutte IC'!R209+'€8-xxxx(AAAA-AAAA)'!R209+'€9-xxxx(AAAA-AAAA)'!R209+'€10-xxxx(AAAA-AAAA)'!R209+'€11-xxxx(AAAA-AAAA)'!R209+'€12-xxxx(AAAA-AAAA)'!R209+'€13-xxxx(AAAA-AAAA)'!R209+'€14-xxxx(AAAA-AAAA)'!R209+'€15-xxxx(AAAA-AAAA)'!R209+'€16-xxxx(AAAA-AAAA)'!R209+'€17-xxxx(AAAA-AAAA)'!R209+'€18-xxxx(AAAA-AAAA)'!R209+'€19-xxxx(AAAA-AAAA)'!R209+'€20-xxxx(AAAA-AAAA)'!R209</f>
        <v>0</v>
      </c>
      <c r="Z209" s="150">
        <f>'EnC1_2017-22_DEAL_ONF_Animation'!S209+'EnC2_2018-22_FEDER_ONF_Conserv'!S209+'EnC3_2019-21_OFB-DEAL_ONF_Coli'!S209+'EnC4_2018-20_MTE_ONF_MIGBio'!S209+'EnC5_2020_DEAL_Titè_IPA Desira'!S209+'Sol1_2018_DEAL_ONF_Lutte IC DSD'!S209+'Sol2_2019_DEAL_ONF_Lutte IC'!S209+'€8-xxxx(AAAA-AAAA)'!S209+'€9-xxxx(AAAA-AAAA)'!S209+'€10-xxxx(AAAA-AAAA)'!S209+'€11-xxxx(AAAA-AAAA)'!S209+'€12-xxxx(AAAA-AAAA)'!S209+'€13-xxxx(AAAA-AAAA)'!S209+'€14-xxxx(AAAA-AAAA)'!S209+'€15-xxxx(AAAA-AAAA)'!S209+'€16-xxxx(AAAA-AAAA)'!S209+'€17-xxxx(AAAA-AAAA)'!S209+'€18-xxxx(AAAA-AAAA)'!S209+'€19-xxxx(AAAA-AAAA)'!S209+'€20-xxxx(AAAA-AAAA)'!S209</f>
        <v>0</v>
      </c>
      <c r="AA209" s="182">
        <f>'EnC1_2017-22_DEAL_ONF_Animation'!T209+'EnC2_2018-22_FEDER_ONF_Conserv'!T209+'EnC3_2019-21_OFB-DEAL_ONF_Coli'!T209+'EnC4_2018-20_MTE_ONF_MIGBio'!T209+'EnC5_2020_DEAL_Titè_IPA Desira'!T209+'Sol1_2018_DEAL_ONF_Lutte IC DSD'!T209+'Sol2_2019_DEAL_ONF_Lutte IC'!T209+'€8-xxxx(AAAA-AAAA)'!T209+'€9-xxxx(AAAA-AAAA)'!T209+'€10-xxxx(AAAA-AAAA)'!T209+'€11-xxxx(AAAA-AAAA)'!T209+'€12-xxxx(AAAA-AAAA)'!T209+'€13-xxxx(AAAA-AAAA)'!T209+'€14-xxxx(AAAA-AAAA)'!T209+'€15-xxxx(AAAA-AAAA)'!T209+'€16-xxxx(AAAA-AAAA)'!T209+'€17-xxxx(AAAA-AAAA)'!T209+'€18-xxxx(AAAA-AAAA)'!T209+'€19-xxxx(AAAA-AAAA)'!T209+'€20-xxxx(AAAA-AAAA)'!T209</f>
        <v>0</v>
      </c>
      <c r="AB209" s="253">
        <f>'EnC1_2017-22_DEAL_ONF_Animation'!U209+'EnC2_2018-22_FEDER_ONF_Conserv'!U209+'EnC3_2019-21_OFB-DEAL_ONF_Coli'!U209+'EnC4_2018-20_MTE_ONF_MIGBio'!U209+'EnC5_2020_DEAL_Titè_IPA Desira'!U209+'Sol1_2018_DEAL_ONF_Lutte IC DSD'!U209+'Sol2_2019_DEAL_ONF_Lutte IC'!U209+'€8-xxxx(AAAA-AAAA)'!U209+'€9-xxxx(AAAA-AAAA)'!U209+'€10-xxxx(AAAA-AAAA)'!U209+'€11-xxxx(AAAA-AAAA)'!U209+'€12-xxxx(AAAA-AAAA)'!U209+'€13-xxxx(AAAA-AAAA)'!U209+'€14-xxxx(AAAA-AAAA)'!U209+'€15-xxxx(AAAA-AAAA)'!U209+'€16-xxxx(AAAA-AAAA)'!U209+'€17-xxxx(AAAA-AAAA)'!U209+'€18-xxxx(AAAA-AAAA)'!U209+'€19-xxxx(AAAA-AAAA)'!U209+'€20-xxxx(AAAA-AAAA)'!U209</f>
        <v>0</v>
      </c>
      <c r="AC209" s="184">
        <f>'EnC1_2017-22_DEAL_ONF_Animation'!V209+'EnC2_2018-22_FEDER_ONF_Conserv'!V209+'EnC3_2019-21_OFB-DEAL_ONF_Coli'!V209+'EnC4_2018-20_MTE_ONF_MIGBio'!V209+'EnC5_2020_DEAL_Titè_IPA Desira'!V209+'Sol1_2018_DEAL_ONF_Lutte IC DSD'!V209+'Sol2_2019_DEAL_ONF_Lutte IC'!V209+'€8-xxxx(AAAA-AAAA)'!V209+'€9-xxxx(AAAA-AAAA)'!V209+'€10-xxxx(AAAA-AAAA)'!V209+'€11-xxxx(AAAA-AAAA)'!V209+'€12-xxxx(AAAA-AAAA)'!V209+'€13-xxxx(AAAA-AAAA)'!V209+'€14-xxxx(AAAA-AAAA)'!V209+'€15-xxxx(AAAA-AAAA)'!V209+'€16-xxxx(AAAA-AAAA)'!V209+'€17-xxxx(AAAA-AAAA)'!V209+'€18-xxxx(AAAA-AAAA)'!V209+'€19-xxxx(AAAA-AAAA)'!V209+'€20-xxxx(AAAA-AAAA)'!V209</f>
        <v>0</v>
      </c>
      <c r="AD209" s="224">
        <f>'EnC1_2017-22_DEAL_ONF_Animation'!W209+'EnC2_2018-22_FEDER_ONF_Conserv'!W209+'EnC3_2019-21_OFB-DEAL_ONF_Coli'!W209+'EnC4_2018-20_MTE_ONF_MIGBio'!W209+'EnC5_2020_DEAL_Titè_IPA Desira'!W209+'Sol1_2018_DEAL_ONF_Lutte IC DSD'!W209+'Sol2_2019_DEAL_ONF_Lutte IC'!W209+'€8-xxxx(AAAA-AAAA)'!W209+'€9-xxxx(AAAA-AAAA)'!W209+'€10-xxxx(AAAA-AAAA)'!W209+'€11-xxxx(AAAA-AAAA)'!W209+'€12-xxxx(AAAA-AAAA)'!W209+'€13-xxxx(AAAA-AAAA)'!W209+'€14-xxxx(AAAA-AAAA)'!W209+'€15-xxxx(AAAA-AAAA)'!W209+'€16-xxxx(AAAA-AAAA)'!W209+'€17-xxxx(AAAA-AAAA)'!W209+'€18-xxxx(AAAA-AAAA)'!W209+'€19-xxxx(AAAA-AAAA)'!W209+'€20-xxxx(AAAA-AAAA)'!W209</f>
        <v>0</v>
      </c>
      <c r="AE209" s="184">
        <f>'EnC1_2017-22_DEAL_ONF_Animation'!X209+'EnC2_2018-22_FEDER_ONF_Conserv'!X209+'EnC3_2019-21_OFB-DEAL_ONF_Coli'!X209+'EnC4_2018-20_MTE_ONF_MIGBio'!X209+'EnC5_2020_DEAL_Titè_IPA Desira'!X209+'Sol1_2018_DEAL_ONF_Lutte IC DSD'!X209+'Sol2_2019_DEAL_ONF_Lutte IC'!X209+'€8-xxxx(AAAA-AAAA)'!X209+'€9-xxxx(AAAA-AAAA)'!X209+'€10-xxxx(AAAA-AAAA)'!X209+'€11-xxxx(AAAA-AAAA)'!X209+'€12-xxxx(AAAA-AAAA)'!X209+'€13-xxxx(AAAA-AAAA)'!X209+'€14-xxxx(AAAA-AAAA)'!X209+'€15-xxxx(AAAA-AAAA)'!X209+'€16-xxxx(AAAA-AAAA)'!X209+'€17-xxxx(AAAA-AAAA)'!X209+'€18-xxxx(AAAA-AAAA)'!X209+'€19-xxxx(AAAA-AAAA)'!X209+'€20-xxxx(AAAA-AAAA)'!X209</f>
        <v>0</v>
      </c>
      <c r="AF209" s="185">
        <f>'EnC1_2017-22_DEAL_ONF_Animation'!Y209+'EnC2_2018-22_FEDER_ONF_Conserv'!Y209+'EnC3_2019-21_OFB-DEAL_ONF_Coli'!Y209+'EnC4_2018-20_MTE_ONF_MIGBio'!Y209+'EnC5_2020_DEAL_Titè_IPA Desira'!Y209+'Sol1_2018_DEAL_ONF_Lutte IC DSD'!Y209+'Sol2_2019_DEAL_ONF_Lutte IC'!Y209+'€8-xxxx(AAAA-AAAA)'!Y209+'€9-xxxx(AAAA-AAAA)'!Y209+'€10-xxxx(AAAA-AAAA)'!Y209+'€11-xxxx(AAAA-AAAA)'!Y209+'€12-xxxx(AAAA-AAAA)'!Y209+'€13-xxxx(AAAA-AAAA)'!Y209+'€14-xxxx(AAAA-AAAA)'!Y209+'€15-xxxx(AAAA-AAAA)'!Y209+'€16-xxxx(AAAA-AAAA)'!Y209+'€17-xxxx(AAAA-AAAA)'!Y209+'€18-xxxx(AAAA-AAAA)'!Y209+'€19-xxxx(AAAA-AAAA)'!Y209+'€20-xxxx(AAAA-AAAA)'!Y209</f>
        <v>0</v>
      </c>
      <c r="AG209" s="186">
        <f t="shared" si="129"/>
        <v>-10000</v>
      </c>
      <c r="AH209" s="253">
        <f t="shared" si="134"/>
        <v>0</v>
      </c>
      <c r="AI209" s="679">
        <f t="shared" si="135"/>
        <v>0</v>
      </c>
      <c r="AJ209" s="678">
        <f t="shared" si="136"/>
        <v>-10000</v>
      </c>
      <c r="AK209" s="679">
        <f t="shared" si="137"/>
        <v>0</v>
      </c>
      <c r="AL209" s="680">
        <f t="shared" si="138"/>
        <v>0</v>
      </c>
      <c r="AM209" s="186">
        <f t="shared" si="130"/>
        <v>-10000</v>
      </c>
      <c r="AN209" s="253">
        <f t="shared" si="139"/>
        <v>0</v>
      </c>
      <c r="AO209" s="679">
        <f t="shared" si="140"/>
        <v>0</v>
      </c>
      <c r="AP209" s="678">
        <f t="shared" si="141"/>
        <v>-10000</v>
      </c>
      <c r="AQ209" s="679">
        <f t="shared" si="142"/>
        <v>0</v>
      </c>
      <c r="AR209" s="681">
        <f t="shared" si="143"/>
        <v>0</v>
      </c>
      <c r="AS209" s="43"/>
      <c r="AT209" s="31"/>
      <c r="AU209" s="31"/>
    </row>
    <row r="210" spans="1:47" s="38" customFormat="1" ht="14">
      <c r="A210" s="26"/>
      <c r="B210" s="1116"/>
      <c r="C210" s="1230"/>
      <c r="D210" s="1119"/>
      <c r="E210" s="1122"/>
      <c r="F210" s="1153"/>
      <c r="G210" s="494" t="s">
        <v>108</v>
      </c>
      <c r="H210" s="173"/>
      <c r="I210" s="62"/>
      <c r="J210" s="60"/>
      <c r="K210" s="170"/>
      <c r="L210" s="60"/>
      <c r="M210" s="728"/>
      <c r="N210" s="494" t="s">
        <v>108</v>
      </c>
      <c r="O210" s="188">
        <f>'EnC1_2017-22_DEAL_ONF_Animation'!H210+'EnC2_2018-22_FEDER_ONF_Conserv'!H210+'EnC3_2019-21_OFB-DEAL_ONF_Coli'!H210+'EnC4_2018-20_MTE_ONF_MIGBio'!H210+'EnC5_2020_DEAL_Titè_IPA Desira'!H210+'Sol1_2018_DEAL_ONF_Lutte IC DSD'!H210+'Sol2_2019_DEAL_ONF_Lutte IC'!H210+'€8-xxxx(AAAA-AAAA)'!H210+'€9-xxxx(AAAA-AAAA)'!H210+'€10-xxxx(AAAA-AAAA)'!H210+'€11-xxxx(AAAA-AAAA)'!H210+'€12-xxxx(AAAA-AAAA)'!H210+'€13-xxxx(AAAA-AAAA)'!H210+'€14-xxxx(AAAA-AAAA)'!H210+'€15-xxxx(AAAA-AAAA)'!H210+'€16-xxxx(AAAA-AAAA)'!H210+'€17-xxxx(AAAA-AAAA)'!H210+'€18-xxxx(AAAA-AAAA)'!H210+'€19-xxxx(AAAA-AAAA)'!H210+'€20-xxxx(AAAA-AAAA)'!H210</f>
        <v>0</v>
      </c>
      <c r="P210" s="254">
        <f>'EnC1_2017-22_DEAL_ONF_Animation'!I210+'EnC2_2018-22_FEDER_ONF_Conserv'!I210+'EnC3_2019-21_OFB-DEAL_ONF_Coli'!I210+'EnC4_2018-20_MTE_ONF_MIGBio'!I210+'EnC5_2020_DEAL_Titè_IPA Desira'!I210+'Sol1_2018_DEAL_ONF_Lutte IC DSD'!I210+'Sol2_2019_DEAL_ONF_Lutte IC'!I210+'€8-xxxx(AAAA-AAAA)'!I210+'€9-xxxx(AAAA-AAAA)'!I210+'€10-xxxx(AAAA-AAAA)'!I210+'€11-xxxx(AAAA-AAAA)'!I210+'€12-xxxx(AAAA-AAAA)'!I210+'€13-xxxx(AAAA-AAAA)'!I210+'€14-xxxx(AAAA-AAAA)'!I210+'€15-xxxx(AAAA-AAAA)'!I210+'€16-xxxx(AAAA-AAAA)'!I210+'€17-xxxx(AAAA-AAAA)'!I210+'€18-xxxx(AAAA-AAAA)'!I210+'€19-xxxx(AAAA-AAAA)'!I210+'€20-xxxx(AAAA-AAAA)'!I210</f>
        <v>0</v>
      </c>
      <c r="Q210" s="153">
        <f>'EnC1_2017-22_DEAL_ONF_Animation'!J210+'EnC2_2018-22_FEDER_ONF_Conserv'!J210+'EnC3_2019-21_OFB-DEAL_ONF_Coli'!J210+'EnC4_2018-20_MTE_ONF_MIGBio'!J210+'EnC5_2020_DEAL_Titè_IPA Desira'!J210+'Sol1_2018_DEAL_ONF_Lutte IC DSD'!J210+'Sol2_2019_DEAL_ONF_Lutte IC'!J210+'€8-xxxx(AAAA-AAAA)'!J210+'€9-xxxx(AAAA-AAAA)'!J210+'€10-xxxx(AAAA-AAAA)'!J210+'€11-xxxx(AAAA-AAAA)'!J210+'€12-xxxx(AAAA-AAAA)'!J210+'€13-xxxx(AAAA-AAAA)'!J210+'€14-xxxx(AAAA-AAAA)'!J210+'€15-xxxx(AAAA-AAAA)'!J210+'€16-xxxx(AAAA-AAAA)'!J210+'€17-xxxx(AAAA-AAAA)'!J210+'€18-xxxx(AAAA-AAAA)'!J210+'€19-xxxx(AAAA-AAAA)'!J210+'€20-xxxx(AAAA-AAAA)'!J210</f>
        <v>0</v>
      </c>
      <c r="R210" s="226">
        <f>'EnC1_2017-22_DEAL_ONF_Animation'!K210+'EnC2_2018-22_FEDER_ONF_Conserv'!K210+'EnC3_2019-21_OFB-DEAL_ONF_Coli'!K210+'EnC4_2018-20_MTE_ONF_MIGBio'!K210+'EnC5_2020_DEAL_Titè_IPA Desira'!K210+'Sol1_2018_DEAL_ONF_Lutte IC DSD'!K210+'Sol2_2019_DEAL_ONF_Lutte IC'!K210+'€8-xxxx(AAAA-AAAA)'!K210+'€9-xxxx(AAAA-AAAA)'!K210+'€10-xxxx(AAAA-AAAA)'!K210+'€11-xxxx(AAAA-AAAA)'!K210+'€12-xxxx(AAAA-AAAA)'!K210+'€13-xxxx(AAAA-AAAA)'!K210+'€14-xxxx(AAAA-AAAA)'!K210+'€15-xxxx(AAAA-AAAA)'!K210+'€16-xxxx(AAAA-AAAA)'!K210+'€17-xxxx(AAAA-AAAA)'!K210+'€18-xxxx(AAAA-AAAA)'!K210+'€19-xxxx(AAAA-AAAA)'!K210+'€20-xxxx(AAAA-AAAA)'!K210</f>
        <v>0</v>
      </c>
      <c r="S210" s="153">
        <f>'EnC1_2017-22_DEAL_ONF_Animation'!L210+'EnC2_2018-22_FEDER_ONF_Conserv'!L210+'EnC3_2019-21_OFB-DEAL_ONF_Coli'!L210+'EnC4_2018-20_MTE_ONF_MIGBio'!L210+'EnC5_2020_DEAL_Titè_IPA Desira'!L210+'Sol1_2018_DEAL_ONF_Lutte IC DSD'!L210+'Sol2_2019_DEAL_ONF_Lutte IC'!L210+'€8-xxxx(AAAA-AAAA)'!L210+'€9-xxxx(AAAA-AAAA)'!L210+'€10-xxxx(AAAA-AAAA)'!L210+'€11-xxxx(AAAA-AAAA)'!L210+'€12-xxxx(AAAA-AAAA)'!L210+'€13-xxxx(AAAA-AAAA)'!L210+'€14-xxxx(AAAA-AAAA)'!L210+'€15-xxxx(AAAA-AAAA)'!L210+'€16-xxxx(AAAA-AAAA)'!L210+'€17-xxxx(AAAA-AAAA)'!L210+'€18-xxxx(AAAA-AAAA)'!L210+'€19-xxxx(AAAA-AAAA)'!L210+'€20-xxxx(AAAA-AAAA)'!L210</f>
        <v>0</v>
      </c>
      <c r="T210" s="190">
        <f>'EnC1_2017-22_DEAL_ONF_Animation'!M210+'EnC2_2018-22_FEDER_ONF_Conserv'!M210+'EnC3_2019-21_OFB-DEAL_ONF_Coli'!M210+'EnC4_2018-20_MTE_ONF_MIGBio'!M210+'EnC5_2020_DEAL_Titè_IPA Desira'!M210+'Sol1_2018_DEAL_ONF_Lutte IC DSD'!M210+'Sol2_2019_DEAL_ONF_Lutte IC'!M210+'€8-xxxx(AAAA-AAAA)'!M210+'€9-xxxx(AAAA-AAAA)'!M210+'€10-xxxx(AAAA-AAAA)'!M210+'€11-xxxx(AAAA-AAAA)'!M210+'€12-xxxx(AAAA-AAAA)'!M210+'€13-xxxx(AAAA-AAAA)'!M210+'€14-xxxx(AAAA-AAAA)'!M210+'€15-xxxx(AAAA-AAAA)'!M210+'€16-xxxx(AAAA-AAAA)'!M210+'€17-xxxx(AAAA-AAAA)'!M210+'€18-xxxx(AAAA-AAAA)'!M210+'€19-xxxx(AAAA-AAAA)'!M210+'€20-xxxx(AAAA-AAAA)'!M210</f>
        <v>0</v>
      </c>
      <c r="U210" s="188">
        <f>'EnC1_2017-22_DEAL_ONF_Animation'!N210+'EnC2_2018-22_FEDER_ONF_Conserv'!N210+'EnC3_2019-21_OFB-DEAL_ONF_Coli'!N210+'EnC4_2018-20_MTE_ONF_MIGBio'!N210+'EnC5_2020_DEAL_Titè_IPA Desira'!N210+'Sol1_2018_DEAL_ONF_Lutte IC DSD'!N210+'Sol2_2019_DEAL_ONF_Lutte IC'!N210+'€8-xxxx(AAAA-AAAA)'!N210+'€9-xxxx(AAAA-AAAA)'!N210+'€10-xxxx(AAAA-AAAA)'!N210+'€11-xxxx(AAAA-AAAA)'!N210+'€12-xxxx(AAAA-AAAA)'!N210+'€13-xxxx(AAAA-AAAA)'!N210+'€14-xxxx(AAAA-AAAA)'!N210+'€15-xxxx(AAAA-AAAA)'!N210+'€16-xxxx(AAAA-AAAA)'!N210+'€17-xxxx(AAAA-AAAA)'!N210+'€18-xxxx(AAAA-AAAA)'!N210+'€19-xxxx(AAAA-AAAA)'!N210+'€20-xxxx(AAAA-AAAA)'!N210</f>
        <v>0</v>
      </c>
      <c r="V210" s="254">
        <f>'EnC1_2017-22_DEAL_ONF_Animation'!O210+'EnC2_2018-22_FEDER_ONF_Conserv'!O210+'EnC3_2019-21_OFB-DEAL_ONF_Coli'!O210+'EnC4_2018-20_MTE_ONF_MIGBio'!O210+'EnC5_2020_DEAL_Titè_IPA Desira'!O210+'Sol1_2018_DEAL_ONF_Lutte IC DSD'!O210+'Sol2_2019_DEAL_ONF_Lutte IC'!O210+'€8-xxxx(AAAA-AAAA)'!O210+'€9-xxxx(AAAA-AAAA)'!O210+'€10-xxxx(AAAA-AAAA)'!O210+'€11-xxxx(AAAA-AAAA)'!O210+'€12-xxxx(AAAA-AAAA)'!O210+'€13-xxxx(AAAA-AAAA)'!O210+'€14-xxxx(AAAA-AAAA)'!O210+'€15-xxxx(AAAA-AAAA)'!O210+'€16-xxxx(AAAA-AAAA)'!O210+'€17-xxxx(AAAA-AAAA)'!O210+'€18-xxxx(AAAA-AAAA)'!O210+'€19-xxxx(AAAA-AAAA)'!O210+'€20-xxxx(AAAA-AAAA)'!O210</f>
        <v>0</v>
      </c>
      <c r="W210" s="153">
        <f>'EnC1_2017-22_DEAL_ONF_Animation'!P210+'EnC2_2018-22_FEDER_ONF_Conserv'!P210+'EnC3_2019-21_OFB-DEAL_ONF_Coli'!P210+'EnC4_2018-20_MTE_ONF_MIGBio'!P210+'EnC5_2020_DEAL_Titè_IPA Desira'!P210+'Sol1_2018_DEAL_ONF_Lutte IC DSD'!P210+'Sol2_2019_DEAL_ONF_Lutte IC'!P210+'€8-xxxx(AAAA-AAAA)'!P210+'€9-xxxx(AAAA-AAAA)'!P210+'€10-xxxx(AAAA-AAAA)'!P210+'€11-xxxx(AAAA-AAAA)'!P210+'€12-xxxx(AAAA-AAAA)'!P210+'€13-xxxx(AAAA-AAAA)'!P210+'€14-xxxx(AAAA-AAAA)'!P210+'€15-xxxx(AAAA-AAAA)'!P210+'€16-xxxx(AAAA-AAAA)'!P210+'€17-xxxx(AAAA-AAAA)'!P210+'€18-xxxx(AAAA-AAAA)'!P210+'€19-xxxx(AAAA-AAAA)'!P210+'€20-xxxx(AAAA-AAAA)'!P210</f>
        <v>0</v>
      </c>
      <c r="X210" s="226">
        <f>'EnC1_2017-22_DEAL_ONF_Animation'!Q210+'EnC2_2018-22_FEDER_ONF_Conserv'!Q210+'EnC3_2019-21_OFB-DEAL_ONF_Coli'!Q210+'EnC4_2018-20_MTE_ONF_MIGBio'!Q210+'EnC5_2020_DEAL_Titè_IPA Desira'!Q210+'Sol1_2018_DEAL_ONF_Lutte IC DSD'!Q210+'Sol2_2019_DEAL_ONF_Lutte IC'!Q210+'€8-xxxx(AAAA-AAAA)'!Q210+'€9-xxxx(AAAA-AAAA)'!Q210+'€10-xxxx(AAAA-AAAA)'!Q210+'€11-xxxx(AAAA-AAAA)'!Q210+'€12-xxxx(AAAA-AAAA)'!Q210+'€13-xxxx(AAAA-AAAA)'!Q210+'€14-xxxx(AAAA-AAAA)'!Q210+'€15-xxxx(AAAA-AAAA)'!Q210+'€16-xxxx(AAAA-AAAA)'!Q210+'€17-xxxx(AAAA-AAAA)'!Q210+'€18-xxxx(AAAA-AAAA)'!Q210+'€19-xxxx(AAAA-AAAA)'!Q210+'€20-xxxx(AAAA-AAAA)'!Q210</f>
        <v>0</v>
      </c>
      <c r="Y210" s="153">
        <f>'EnC1_2017-22_DEAL_ONF_Animation'!R210+'EnC2_2018-22_FEDER_ONF_Conserv'!R210+'EnC3_2019-21_OFB-DEAL_ONF_Coli'!R210+'EnC4_2018-20_MTE_ONF_MIGBio'!R210+'EnC5_2020_DEAL_Titè_IPA Desira'!R210+'Sol1_2018_DEAL_ONF_Lutte IC DSD'!R210+'Sol2_2019_DEAL_ONF_Lutte IC'!R210+'€8-xxxx(AAAA-AAAA)'!R210+'€9-xxxx(AAAA-AAAA)'!R210+'€10-xxxx(AAAA-AAAA)'!R210+'€11-xxxx(AAAA-AAAA)'!R210+'€12-xxxx(AAAA-AAAA)'!R210+'€13-xxxx(AAAA-AAAA)'!R210+'€14-xxxx(AAAA-AAAA)'!R210+'€15-xxxx(AAAA-AAAA)'!R210+'€16-xxxx(AAAA-AAAA)'!R210+'€17-xxxx(AAAA-AAAA)'!R210+'€18-xxxx(AAAA-AAAA)'!R210+'€19-xxxx(AAAA-AAAA)'!R210+'€20-xxxx(AAAA-AAAA)'!R210</f>
        <v>0</v>
      </c>
      <c r="Z210" s="154">
        <f>'EnC1_2017-22_DEAL_ONF_Animation'!S210+'EnC2_2018-22_FEDER_ONF_Conserv'!S210+'EnC3_2019-21_OFB-DEAL_ONF_Coli'!S210+'EnC4_2018-20_MTE_ONF_MIGBio'!S210+'EnC5_2020_DEAL_Titè_IPA Desira'!S210+'Sol1_2018_DEAL_ONF_Lutte IC DSD'!S210+'Sol2_2019_DEAL_ONF_Lutte IC'!S210+'€8-xxxx(AAAA-AAAA)'!S210+'€9-xxxx(AAAA-AAAA)'!S210+'€10-xxxx(AAAA-AAAA)'!S210+'€11-xxxx(AAAA-AAAA)'!S210+'€12-xxxx(AAAA-AAAA)'!S210+'€13-xxxx(AAAA-AAAA)'!S210+'€14-xxxx(AAAA-AAAA)'!S210+'€15-xxxx(AAAA-AAAA)'!S210+'€16-xxxx(AAAA-AAAA)'!S210+'€17-xxxx(AAAA-AAAA)'!S210+'€18-xxxx(AAAA-AAAA)'!S210+'€19-xxxx(AAAA-AAAA)'!S210+'€20-xxxx(AAAA-AAAA)'!S210</f>
        <v>0</v>
      </c>
      <c r="AA210" s="191">
        <f>'EnC1_2017-22_DEAL_ONF_Animation'!T210+'EnC2_2018-22_FEDER_ONF_Conserv'!T210+'EnC3_2019-21_OFB-DEAL_ONF_Coli'!T210+'EnC4_2018-20_MTE_ONF_MIGBio'!T210+'EnC5_2020_DEAL_Titè_IPA Desira'!T210+'Sol1_2018_DEAL_ONF_Lutte IC DSD'!T210+'Sol2_2019_DEAL_ONF_Lutte IC'!T210+'€8-xxxx(AAAA-AAAA)'!T210+'€9-xxxx(AAAA-AAAA)'!T210+'€10-xxxx(AAAA-AAAA)'!T210+'€11-xxxx(AAAA-AAAA)'!T210+'€12-xxxx(AAAA-AAAA)'!T210+'€13-xxxx(AAAA-AAAA)'!T210+'€14-xxxx(AAAA-AAAA)'!T210+'€15-xxxx(AAAA-AAAA)'!T210+'€16-xxxx(AAAA-AAAA)'!T210+'€17-xxxx(AAAA-AAAA)'!T210+'€18-xxxx(AAAA-AAAA)'!T210+'€19-xxxx(AAAA-AAAA)'!T210+'€20-xxxx(AAAA-AAAA)'!T210</f>
        <v>0</v>
      </c>
      <c r="AB210" s="255">
        <f>'EnC1_2017-22_DEAL_ONF_Animation'!U210+'EnC2_2018-22_FEDER_ONF_Conserv'!U210+'EnC3_2019-21_OFB-DEAL_ONF_Coli'!U210+'EnC4_2018-20_MTE_ONF_MIGBio'!U210+'EnC5_2020_DEAL_Titè_IPA Desira'!U210+'Sol1_2018_DEAL_ONF_Lutte IC DSD'!U210+'Sol2_2019_DEAL_ONF_Lutte IC'!U210+'€8-xxxx(AAAA-AAAA)'!U210+'€9-xxxx(AAAA-AAAA)'!U210+'€10-xxxx(AAAA-AAAA)'!U210+'€11-xxxx(AAAA-AAAA)'!U210+'€12-xxxx(AAAA-AAAA)'!U210+'€13-xxxx(AAAA-AAAA)'!U210+'€14-xxxx(AAAA-AAAA)'!U210+'€15-xxxx(AAAA-AAAA)'!U210+'€16-xxxx(AAAA-AAAA)'!U210+'€17-xxxx(AAAA-AAAA)'!U210+'€18-xxxx(AAAA-AAAA)'!U210+'€19-xxxx(AAAA-AAAA)'!U210+'€20-xxxx(AAAA-AAAA)'!U210</f>
        <v>0</v>
      </c>
      <c r="AC210" s="193">
        <f>'EnC1_2017-22_DEAL_ONF_Animation'!V210+'EnC2_2018-22_FEDER_ONF_Conserv'!V210+'EnC3_2019-21_OFB-DEAL_ONF_Coli'!V210+'EnC4_2018-20_MTE_ONF_MIGBio'!V210+'EnC5_2020_DEAL_Titè_IPA Desira'!V210+'Sol1_2018_DEAL_ONF_Lutte IC DSD'!V210+'Sol2_2019_DEAL_ONF_Lutte IC'!V210+'€8-xxxx(AAAA-AAAA)'!V210+'€9-xxxx(AAAA-AAAA)'!V210+'€10-xxxx(AAAA-AAAA)'!V210+'€11-xxxx(AAAA-AAAA)'!V210+'€12-xxxx(AAAA-AAAA)'!V210+'€13-xxxx(AAAA-AAAA)'!V210+'€14-xxxx(AAAA-AAAA)'!V210+'€15-xxxx(AAAA-AAAA)'!V210+'€16-xxxx(AAAA-AAAA)'!V210+'€17-xxxx(AAAA-AAAA)'!V210+'€18-xxxx(AAAA-AAAA)'!V210+'€19-xxxx(AAAA-AAAA)'!V210+'€20-xxxx(AAAA-AAAA)'!V210</f>
        <v>0</v>
      </c>
      <c r="AD210" s="226">
        <f>'EnC1_2017-22_DEAL_ONF_Animation'!W210+'EnC2_2018-22_FEDER_ONF_Conserv'!W210+'EnC3_2019-21_OFB-DEAL_ONF_Coli'!W210+'EnC4_2018-20_MTE_ONF_MIGBio'!W210+'EnC5_2020_DEAL_Titè_IPA Desira'!W210+'Sol1_2018_DEAL_ONF_Lutte IC DSD'!W210+'Sol2_2019_DEAL_ONF_Lutte IC'!W210+'€8-xxxx(AAAA-AAAA)'!W210+'€9-xxxx(AAAA-AAAA)'!W210+'€10-xxxx(AAAA-AAAA)'!W210+'€11-xxxx(AAAA-AAAA)'!W210+'€12-xxxx(AAAA-AAAA)'!W210+'€13-xxxx(AAAA-AAAA)'!W210+'€14-xxxx(AAAA-AAAA)'!W210+'€15-xxxx(AAAA-AAAA)'!W210+'€16-xxxx(AAAA-AAAA)'!W210+'€17-xxxx(AAAA-AAAA)'!W210+'€18-xxxx(AAAA-AAAA)'!W210+'€19-xxxx(AAAA-AAAA)'!W210+'€20-xxxx(AAAA-AAAA)'!W210</f>
        <v>0</v>
      </c>
      <c r="AE210" s="193">
        <f>'EnC1_2017-22_DEAL_ONF_Animation'!X210+'EnC2_2018-22_FEDER_ONF_Conserv'!X210+'EnC3_2019-21_OFB-DEAL_ONF_Coli'!X210+'EnC4_2018-20_MTE_ONF_MIGBio'!X210+'EnC5_2020_DEAL_Titè_IPA Desira'!X210+'Sol1_2018_DEAL_ONF_Lutte IC DSD'!X210+'Sol2_2019_DEAL_ONF_Lutte IC'!X210+'€8-xxxx(AAAA-AAAA)'!X210+'€9-xxxx(AAAA-AAAA)'!X210+'€10-xxxx(AAAA-AAAA)'!X210+'€11-xxxx(AAAA-AAAA)'!X210+'€12-xxxx(AAAA-AAAA)'!X210+'€13-xxxx(AAAA-AAAA)'!X210+'€14-xxxx(AAAA-AAAA)'!X210+'€15-xxxx(AAAA-AAAA)'!X210+'€16-xxxx(AAAA-AAAA)'!X210+'€17-xxxx(AAAA-AAAA)'!X210+'€18-xxxx(AAAA-AAAA)'!X210+'€19-xxxx(AAAA-AAAA)'!X210+'€20-xxxx(AAAA-AAAA)'!X210</f>
        <v>0</v>
      </c>
      <c r="AF210" s="194">
        <f>'EnC1_2017-22_DEAL_ONF_Animation'!Y210+'EnC2_2018-22_FEDER_ONF_Conserv'!Y210+'EnC3_2019-21_OFB-DEAL_ONF_Coli'!Y210+'EnC4_2018-20_MTE_ONF_MIGBio'!Y210+'EnC5_2020_DEAL_Titè_IPA Desira'!Y210+'Sol1_2018_DEAL_ONF_Lutte IC DSD'!Y210+'Sol2_2019_DEAL_ONF_Lutte IC'!Y210+'€8-xxxx(AAAA-AAAA)'!Y210+'€9-xxxx(AAAA-AAAA)'!Y210+'€10-xxxx(AAAA-AAAA)'!Y210+'€11-xxxx(AAAA-AAAA)'!Y210+'€12-xxxx(AAAA-AAAA)'!Y210+'€13-xxxx(AAAA-AAAA)'!Y210+'€14-xxxx(AAAA-AAAA)'!Y210+'€15-xxxx(AAAA-AAAA)'!Y210+'€16-xxxx(AAAA-AAAA)'!Y210+'€17-xxxx(AAAA-AAAA)'!Y210+'€18-xxxx(AAAA-AAAA)'!Y210+'€19-xxxx(AAAA-AAAA)'!Y210+'€20-xxxx(AAAA-AAAA)'!Y210</f>
        <v>0</v>
      </c>
      <c r="AG210" s="195">
        <f t="shared" si="129"/>
        <v>0</v>
      </c>
      <c r="AH210" s="255">
        <f t="shared" si="134"/>
        <v>0</v>
      </c>
      <c r="AI210" s="619">
        <f t="shared" si="135"/>
        <v>0</v>
      </c>
      <c r="AJ210" s="641">
        <f t="shared" si="136"/>
        <v>0</v>
      </c>
      <c r="AK210" s="619">
        <f t="shared" si="137"/>
        <v>0</v>
      </c>
      <c r="AL210" s="682">
        <f t="shared" si="138"/>
        <v>0</v>
      </c>
      <c r="AM210" s="198">
        <f t="shared" si="130"/>
        <v>0</v>
      </c>
      <c r="AN210" s="255">
        <f t="shared" si="139"/>
        <v>0</v>
      </c>
      <c r="AO210" s="619">
        <f t="shared" si="140"/>
        <v>0</v>
      </c>
      <c r="AP210" s="641">
        <f t="shared" si="141"/>
        <v>0</v>
      </c>
      <c r="AQ210" s="619">
        <f t="shared" si="142"/>
        <v>0</v>
      </c>
      <c r="AR210" s="624">
        <f t="shared" si="143"/>
        <v>0</v>
      </c>
      <c r="AS210" s="44"/>
      <c r="AT210" s="31"/>
      <c r="AU210" s="31"/>
    </row>
    <row r="211" spans="1:47" s="38" customFormat="1" ht="14">
      <c r="A211" s="26"/>
      <c r="B211" s="1116"/>
      <c r="C211" s="1230"/>
      <c r="D211" s="1119"/>
      <c r="E211" s="1122"/>
      <c r="F211" s="1153"/>
      <c r="G211" s="495" t="s">
        <v>109</v>
      </c>
      <c r="H211" s="165"/>
      <c r="I211" s="62"/>
      <c r="J211" s="60"/>
      <c r="K211" s="171"/>
      <c r="L211" s="60"/>
      <c r="M211" s="729"/>
      <c r="N211" s="495" t="s">
        <v>109</v>
      </c>
      <c r="O211" s="199">
        <f>'EnC1_2017-22_DEAL_ONF_Animation'!H211+'EnC2_2018-22_FEDER_ONF_Conserv'!H211+'EnC3_2019-21_OFB-DEAL_ONF_Coli'!H211+'EnC4_2018-20_MTE_ONF_MIGBio'!H211+'EnC5_2020_DEAL_Titè_IPA Desira'!H211+'Sol1_2018_DEAL_ONF_Lutte IC DSD'!H211+'Sol2_2019_DEAL_ONF_Lutte IC'!H211+'€8-xxxx(AAAA-AAAA)'!H211+'€9-xxxx(AAAA-AAAA)'!H211+'€10-xxxx(AAAA-AAAA)'!H211+'€11-xxxx(AAAA-AAAA)'!H211+'€12-xxxx(AAAA-AAAA)'!H211+'€13-xxxx(AAAA-AAAA)'!H211+'€14-xxxx(AAAA-AAAA)'!H211+'€15-xxxx(AAAA-AAAA)'!H211+'€16-xxxx(AAAA-AAAA)'!H211+'€17-xxxx(AAAA-AAAA)'!H211+'€18-xxxx(AAAA-AAAA)'!H211+'€19-xxxx(AAAA-AAAA)'!H211+'€20-xxxx(AAAA-AAAA)'!H211</f>
        <v>0</v>
      </c>
      <c r="P211" s="254">
        <f>'EnC1_2017-22_DEAL_ONF_Animation'!I211+'EnC2_2018-22_FEDER_ONF_Conserv'!I211+'EnC3_2019-21_OFB-DEAL_ONF_Coli'!I211+'EnC4_2018-20_MTE_ONF_MIGBio'!I211+'EnC5_2020_DEAL_Titè_IPA Desira'!I211+'Sol1_2018_DEAL_ONF_Lutte IC DSD'!I211+'Sol2_2019_DEAL_ONF_Lutte IC'!I211+'€8-xxxx(AAAA-AAAA)'!I211+'€9-xxxx(AAAA-AAAA)'!I211+'€10-xxxx(AAAA-AAAA)'!I211+'€11-xxxx(AAAA-AAAA)'!I211+'€12-xxxx(AAAA-AAAA)'!I211+'€13-xxxx(AAAA-AAAA)'!I211+'€14-xxxx(AAAA-AAAA)'!I211+'€15-xxxx(AAAA-AAAA)'!I211+'€16-xxxx(AAAA-AAAA)'!I211+'€17-xxxx(AAAA-AAAA)'!I211+'€18-xxxx(AAAA-AAAA)'!I211+'€19-xxxx(AAAA-AAAA)'!I211+'€20-xxxx(AAAA-AAAA)'!I211</f>
        <v>0</v>
      </c>
      <c r="Q211" s="153">
        <f>'EnC1_2017-22_DEAL_ONF_Animation'!J211+'EnC2_2018-22_FEDER_ONF_Conserv'!J211+'EnC3_2019-21_OFB-DEAL_ONF_Coli'!J211+'EnC4_2018-20_MTE_ONF_MIGBio'!J211+'EnC5_2020_DEAL_Titè_IPA Desira'!J211+'Sol1_2018_DEAL_ONF_Lutte IC DSD'!J211+'Sol2_2019_DEAL_ONF_Lutte IC'!J211+'€8-xxxx(AAAA-AAAA)'!J211+'€9-xxxx(AAAA-AAAA)'!J211+'€10-xxxx(AAAA-AAAA)'!J211+'€11-xxxx(AAAA-AAAA)'!J211+'€12-xxxx(AAAA-AAAA)'!J211+'€13-xxxx(AAAA-AAAA)'!J211+'€14-xxxx(AAAA-AAAA)'!J211+'€15-xxxx(AAAA-AAAA)'!J211+'€16-xxxx(AAAA-AAAA)'!J211+'€17-xxxx(AAAA-AAAA)'!J211+'€18-xxxx(AAAA-AAAA)'!J211+'€19-xxxx(AAAA-AAAA)'!J211+'€20-xxxx(AAAA-AAAA)'!J211</f>
        <v>0</v>
      </c>
      <c r="R211" s="229">
        <f>'EnC1_2017-22_DEAL_ONF_Animation'!K211+'EnC2_2018-22_FEDER_ONF_Conserv'!K211+'EnC3_2019-21_OFB-DEAL_ONF_Coli'!K211+'EnC4_2018-20_MTE_ONF_MIGBio'!K211+'EnC5_2020_DEAL_Titè_IPA Desira'!K211+'Sol1_2018_DEAL_ONF_Lutte IC DSD'!K211+'Sol2_2019_DEAL_ONF_Lutte IC'!K211+'€8-xxxx(AAAA-AAAA)'!K211+'€9-xxxx(AAAA-AAAA)'!K211+'€10-xxxx(AAAA-AAAA)'!K211+'€11-xxxx(AAAA-AAAA)'!K211+'€12-xxxx(AAAA-AAAA)'!K211+'€13-xxxx(AAAA-AAAA)'!K211+'€14-xxxx(AAAA-AAAA)'!K211+'€15-xxxx(AAAA-AAAA)'!K211+'€16-xxxx(AAAA-AAAA)'!K211+'€17-xxxx(AAAA-AAAA)'!K211+'€18-xxxx(AAAA-AAAA)'!K211+'€19-xxxx(AAAA-AAAA)'!K211+'€20-xxxx(AAAA-AAAA)'!K211</f>
        <v>0</v>
      </c>
      <c r="S211" s="153">
        <f>'EnC1_2017-22_DEAL_ONF_Animation'!L211+'EnC2_2018-22_FEDER_ONF_Conserv'!L211+'EnC3_2019-21_OFB-DEAL_ONF_Coli'!L211+'EnC4_2018-20_MTE_ONF_MIGBio'!L211+'EnC5_2020_DEAL_Titè_IPA Desira'!L211+'Sol1_2018_DEAL_ONF_Lutte IC DSD'!L211+'Sol2_2019_DEAL_ONF_Lutte IC'!L211+'€8-xxxx(AAAA-AAAA)'!L211+'€9-xxxx(AAAA-AAAA)'!L211+'€10-xxxx(AAAA-AAAA)'!L211+'€11-xxxx(AAAA-AAAA)'!L211+'€12-xxxx(AAAA-AAAA)'!L211+'€13-xxxx(AAAA-AAAA)'!L211+'€14-xxxx(AAAA-AAAA)'!L211+'€15-xxxx(AAAA-AAAA)'!L211+'€16-xxxx(AAAA-AAAA)'!L211+'€17-xxxx(AAAA-AAAA)'!L211+'€18-xxxx(AAAA-AAAA)'!L211+'€19-xxxx(AAAA-AAAA)'!L211+'€20-xxxx(AAAA-AAAA)'!L211</f>
        <v>0</v>
      </c>
      <c r="T211" s="190">
        <f>'EnC1_2017-22_DEAL_ONF_Animation'!M211+'EnC2_2018-22_FEDER_ONF_Conserv'!M211+'EnC3_2019-21_OFB-DEAL_ONF_Coli'!M211+'EnC4_2018-20_MTE_ONF_MIGBio'!M211+'EnC5_2020_DEAL_Titè_IPA Desira'!M211+'Sol1_2018_DEAL_ONF_Lutte IC DSD'!M211+'Sol2_2019_DEAL_ONF_Lutte IC'!M211+'€8-xxxx(AAAA-AAAA)'!M211+'€9-xxxx(AAAA-AAAA)'!M211+'€10-xxxx(AAAA-AAAA)'!M211+'€11-xxxx(AAAA-AAAA)'!M211+'€12-xxxx(AAAA-AAAA)'!M211+'€13-xxxx(AAAA-AAAA)'!M211+'€14-xxxx(AAAA-AAAA)'!M211+'€15-xxxx(AAAA-AAAA)'!M211+'€16-xxxx(AAAA-AAAA)'!M211+'€17-xxxx(AAAA-AAAA)'!M211+'€18-xxxx(AAAA-AAAA)'!M211+'€19-xxxx(AAAA-AAAA)'!M211+'€20-xxxx(AAAA-AAAA)'!M211</f>
        <v>0</v>
      </c>
      <c r="U211" s="199">
        <f>'EnC1_2017-22_DEAL_ONF_Animation'!N211+'EnC2_2018-22_FEDER_ONF_Conserv'!N211+'EnC3_2019-21_OFB-DEAL_ONF_Coli'!N211+'EnC4_2018-20_MTE_ONF_MIGBio'!N211+'EnC5_2020_DEAL_Titè_IPA Desira'!N211+'Sol1_2018_DEAL_ONF_Lutte IC DSD'!N211+'Sol2_2019_DEAL_ONF_Lutte IC'!N211+'€8-xxxx(AAAA-AAAA)'!N211+'€9-xxxx(AAAA-AAAA)'!N211+'€10-xxxx(AAAA-AAAA)'!N211+'€11-xxxx(AAAA-AAAA)'!N211+'€12-xxxx(AAAA-AAAA)'!N211+'€13-xxxx(AAAA-AAAA)'!N211+'€14-xxxx(AAAA-AAAA)'!N211+'€15-xxxx(AAAA-AAAA)'!N211+'€16-xxxx(AAAA-AAAA)'!N211+'€17-xxxx(AAAA-AAAA)'!N211+'€18-xxxx(AAAA-AAAA)'!N211+'€19-xxxx(AAAA-AAAA)'!N211+'€20-xxxx(AAAA-AAAA)'!N211</f>
        <v>0</v>
      </c>
      <c r="V211" s="254">
        <f>'EnC1_2017-22_DEAL_ONF_Animation'!O211+'EnC2_2018-22_FEDER_ONF_Conserv'!O211+'EnC3_2019-21_OFB-DEAL_ONF_Coli'!O211+'EnC4_2018-20_MTE_ONF_MIGBio'!O211+'EnC5_2020_DEAL_Titè_IPA Desira'!O211+'Sol1_2018_DEAL_ONF_Lutte IC DSD'!O211+'Sol2_2019_DEAL_ONF_Lutte IC'!O211+'€8-xxxx(AAAA-AAAA)'!O211+'€9-xxxx(AAAA-AAAA)'!O211+'€10-xxxx(AAAA-AAAA)'!O211+'€11-xxxx(AAAA-AAAA)'!O211+'€12-xxxx(AAAA-AAAA)'!O211+'€13-xxxx(AAAA-AAAA)'!O211+'€14-xxxx(AAAA-AAAA)'!O211+'€15-xxxx(AAAA-AAAA)'!O211+'€16-xxxx(AAAA-AAAA)'!O211+'€17-xxxx(AAAA-AAAA)'!O211+'€18-xxxx(AAAA-AAAA)'!O211+'€19-xxxx(AAAA-AAAA)'!O211+'€20-xxxx(AAAA-AAAA)'!O211</f>
        <v>0</v>
      </c>
      <c r="W211" s="153">
        <f>'EnC1_2017-22_DEAL_ONF_Animation'!P211+'EnC2_2018-22_FEDER_ONF_Conserv'!P211+'EnC3_2019-21_OFB-DEAL_ONF_Coli'!P211+'EnC4_2018-20_MTE_ONF_MIGBio'!P211+'EnC5_2020_DEAL_Titè_IPA Desira'!P211+'Sol1_2018_DEAL_ONF_Lutte IC DSD'!P211+'Sol2_2019_DEAL_ONF_Lutte IC'!P211+'€8-xxxx(AAAA-AAAA)'!P211+'€9-xxxx(AAAA-AAAA)'!P211+'€10-xxxx(AAAA-AAAA)'!P211+'€11-xxxx(AAAA-AAAA)'!P211+'€12-xxxx(AAAA-AAAA)'!P211+'€13-xxxx(AAAA-AAAA)'!P211+'€14-xxxx(AAAA-AAAA)'!P211+'€15-xxxx(AAAA-AAAA)'!P211+'€16-xxxx(AAAA-AAAA)'!P211+'€17-xxxx(AAAA-AAAA)'!P211+'€18-xxxx(AAAA-AAAA)'!P211+'€19-xxxx(AAAA-AAAA)'!P211+'€20-xxxx(AAAA-AAAA)'!P211</f>
        <v>0</v>
      </c>
      <c r="X211" s="229">
        <f>'EnC1_2017-22_DEAL_ONF_Animation'!Q211+'EnC2_2018-22_FEDER_ONF_Conserv'!Q211+'EnC3_2019-21_OFB-DEAL_ONF_Coli'!Q211+'EnC4_2018-20_MTE_ONF_MIGBio'!Q211+'EnC5_2020_DEAL_Titè_IPA Desira'!Q211+'Sol1_2018_DEAL_ONF_Lutte IC DSD'!Q211+'Sol2_2019_DEAL_ONF_Lutte IC'!Q211+'€8-xxxx(AAAA-AAAA)'!Q211+'€9-xxxx(AAAA-AAAA)'!Q211+'€10-xxxx(AAAA-AAAA)'!Q211+'€11-xxxx(AAAA-AAAA)'!Q211+'€12-xxxx(AAAA-AAAA)'!Q211+'€13-xxxx(AAAA-AAAA)'!Q211+'€14-xxxx(AAAA-AAAA)'!Q211+'€15-xxxx(AAAA-AAAA)'!Q211+'€16-xxxx(AAAA-AAAA)'!Q211+'€17-xxxx(AAAA-AAAA)'!Q211+'€18-xxxx(AAAA-AAAA)'!Q211+'€19-xxxx(AAAA-AAAA)'!Q211+'€20-xxxx(AAAA-AAAA)'!Q211</f>
        <v>0</v>
      </c>
      <c r="Y211" s="153">
        <f>'EnC1_2017-22_DEAL_ONF_Animation'!R211+'EnC2_2018-22_FEDER_ONF_Conserv'!R211+'EnC3_2019-21_OFB-DEAL_ONF_Coli'!R211+'EnC4_2018-20_MTE_ONF_MIGBio'!R211+'EnC5_2020_DEAL_Titè_IPA Desira'!R211+'Sol1_2018_DEAL_ONF_Lutte IC DSD'!R211+'Sol2_2019_DEAL_ONF_Lutte IC'!R211+'€8-xxxx(AAAA-AAAA)'!R211+'€9-xxxx(AAAA-AAAA)'!R211+'€10-xxxx(AAAA-AAAA)'!R211+'€11-xxxx(AAAA-AAAA)'!R211+'€12-xxxx(AAAA-AAAA)'!R211+'€13-xxxx(AAAA-AAAA)'!R211+'€14-xxxx(AAAA-AAAA)'!R211+'€15-xxxx(AAAA-AAAA)'!R211+'€16-xxxx(AAAA-AAAA)'!R211+'€17-xxxx(AAAA-AAAA)'!R211+'€18-xxxx(AAAA-AAAA)'!R211+'€19-xxxx(AAAA-AAAA)'!R211+'€20-xxxx(AAAA-AAAA)'!R211</f>
        <v>0</v>
      </c>
      <c r="Z211" s="154">
        <f>'EnC1_2017-22_DEAL_ONF_Animation'!S211+'EnC2_2018-22_FEDER_ONF_Conserv'!S211+'EnC3_2019-21_OFB-DEAL_ONF_Coli'!S211+'EnC4_2018-20_MTE_ONF_MIGBio'!S211+'EnC5_2020_DEAL_Titè_IPA Desira'!S211+'Sol1_2018_DEAL_ONF_Lutte IC DSD'!S211+'Sol2_2019_DEAL_ONF_Lutte IC'!S211+'€8-xxxx(AAAA-AAAA)'!S211+'€9-xxxx(AAAA-AAAA)'!S211+'€10-xxxx(AAAA-AAAA)'!S211+'€11-xxxx(AAAA-AAAA)'!S211+'€12-xxxx(AAAA-AAAA)'!S211+'€13-xxxx(AAAA-AAAA)'!S211+'€14-xxxx(AAAA-AAAA)'!S211+'€15-xxxx(AAAA-AAAA)'!S211+'€16-xxxx(AAAA-AAAA)'!S211+'€17-xxxx(AAAA-AAAA)'!S211+'€18-xxxx(AAAA-AAAA)'!S211+'€19-xxxx(AAAA-AAAA)'!S211+'€20-xxxx(AAAA-AAAA)'!S211</f>
        <v>0</v>
      </c>
      <c r="AA211" s="201">
        <f>'EnC1_2017-22_DEAL_ONF_Animation'!T211+'EnC2_2018-22_FEDER_ONF_Conserv'!T211+'EnC3_2019-21_OFB-DEAL_ONF_Coli'!T211+'EnC4_2018-20_MTE_ONF_MIGBio'!T211+'EnC5_2020_DEAL_Titè_IPA Desira'!T211+'Sol1_2018_DEAL_ONF_Lutte IC DSD'!T211+'Sol2_2019_DEAL_ONF_Lutte IC'!T211+'€8-xxxx(AAAA-AAAA)'!T211+'€9-xxxx(AAAA-AAAA)'!T211+'€10-xxxx(AAAA-AAAA)'!T211+'€11-xxxx(AAAA-AAAA)'!T211+'€12-xxxx(AAAA-AAAA)'!T211+'€13-xxxx(AAAA-AAAA)'!T211+'€14-xxxx(AAAA-AAAA)'!T211+'€15-xxxx(AAAA-AAAA)'!T211+'€16-xxxx(AAAA-AAAA)'!T211+'€17-xxxx(AAAA-AAAA)'!T211+'€18-xxxx(AAAA-AAAA)'!T211+'€19-xxxx(AAAA-AAAA)'!T211+'€20-xxxx(AAAA-AAAA)'!T211</f>
        <v>0</v>
      </c>
      <c r="AB211" s="255">
        <f>'EnC1_2017-22_DEAL_ONF_Animation'!U211+'EnC2_2018-22_FEDER_ONF_Conserv'!U211+'EnC3_2019-21_OFB-DEAL_ONF_Coli'!U211+'EnC4_2018-20_MTE_ONF_MIGBio'!U211+'EnC5_2020_DEAL_Titè_IPA Desira'!U211+'Sol1_2018_DEAL_ONF_Lutte IC DSD'!U211+'Sol2_2019_DEAL_ONF_Lutte IC'!U211+'€8-xxxx(AAAA-AAAA)'!U211+'€9-xxxx(AAAA-AAAA)'!U211+'€10-xxxx(AAAA-AAAA)'!U211+'€11-xxxx(AAAA-AAAA)'!U211+'€12-xxxx(AAAA-AAAA)'!U211+'€13-xxxx(AAAA-AAAA)'!U211+'€14-xxxx(AAAA-AAAA)'!U211+'€15-xxxx(AAAA-AAAA)'!U211+'€16-xxxx(AAAA-AAAA)'!U211+'€17-xxxx(AAAA-AAAA)'!U211+'€18-xxxx(AAAA-AAAA)'!U211+'€19-xxxx(AAAA-AAAA)'!U211+'€20-xxxx(AAAA-AAAA)'!U211</f>
        <v>0</v>
      </c>
      <c r="AC211" s="193">
        <f>'EnC1_2017-22_DEAL_ONF_Animation'!V211+'EnC2_2018-22_FEDER_ONF_Conserv'!V211+'EnC3_2019-21_OFB-DEAL_ONF_Coli'!V211+'EnC4_2018-20_MTE_ONF_MIGBio'!V211+'EnC5_2020_DEAL_Titè_IPA Desira'!V211+'Sol1_2018_DEAL_ONF_Lutte IC DSD'!V211+'Sol2_2019_DEAL_ONF_Lutte IC'!V211+'€8-xxxx(AAAA-AAAA)'!V211+'€9-xxxx(AAAA-AAAA)'!V211+'€10-xxxx(AAAA-AAAA)'!V211+'€11-xxxx(AAAA-AAAA)'!V211+'€12-xxxx(AAAA-AAAA)'!V211+'€13-xxxx(AAAA-AAAA)'!V211+'€14-xxxx(AAAA-AAAA)'!V211+'€15-xxxx(AAAA-AAAA)'!V211+'€16-xxxx(AAAA-AAAA)'!V211+'€17-xxxx(AAAA-AAAA)'!V211+'€18-xxxx(AAAA-AAAA)'!V211+'€19-xxxx(AAAA-AAAA)'!V211+'€20-xxxx(AAAA-AAAA)'!V211</f>
        <v>0</v>
      </c>
      <c r="AD211" s="229">
        <f>'EnC1_2017-22_DEAL_ONF_Animation'!W211+'EnC2_2018-22_FEDER_ONF_Conserv'!W211+'EnC3_2019-21_OFB-DEAL_ONF_Coli'!W211+'EnC4_2018-20_MTE_ONF_MIGBio'!W211+'EnC5_2020_DEAL_Titè_IPA Desira'!W211+'Sol1_2018_DEAL_ONF_Lutte IC DSD'!W211+'Sol2_2019_DEAL_ONF_Lutte IC'!W211+'€8-xxxx(AAAA-AAAA)'!W211+'€9-xxxx(AAAA-AAAA)'!W211+'€10-xxxx(AAAA-AAAA)'!W211+'€11-xxxx(AAAA-AAAA)'!W211+'€12-xxxx(AAAA-AAAA)'!W211+'€13-xxxx(AAAA-AAAA)'!W211+'€14-xxxx(AAAA-AAAA)'!W211+'€15-xxxx(AAAA-AAAA)'!W211+'€16-xxxx(AAAA-AAAA)'!W211+'€17-xxxx(AAAA-AAAA)'!W211+'€18-xxxx(AAAA-AAAA)'!W211+'€19-xxxx(AAAA-AAAA)'!W211+'€20-xxxx(AAAA-AAAA)'!W211</f>
        <v>0</v>
      </c>
      <c r="AE211" s="193">
        <f>'EnC1_2017-22_DEAL_ONF_Animation'!X211+'EnC2_2018-22_FEDER_ONF_Conserv'!X211+'EnC3_2019-21_OFB-DEAL_ONF_Coli'!X211+'EnC4_2018-20_MTE_ONF_MIGBio'!X211+'EnC5_2020_DEAL_Titè_IPA Desira'!X211+'Sol1_2018_DEAL_ONF_Lutte IC DSD'!X211+'Sol2_2019_DEAL_ONF_Lutte IC'!X211+'€8-xxxx(AAAA-AAAA)'!X211+'€9-xxxx(AAAA-AAAA)'!X211+'€10-xxxx(AAAA-AAAA)'!X211+'€11-xxxx(AAAA-AAAA)'!X211+'€12-xxxx(AAAA-AAAA)'!X211+'€13-xxxx(AAAA-AAAA)'!X211+'€14-xxxx(AAAA-AAAA)'!X211+'€15-xxxx(AAAA-AAAA)'!X211+'€16-xxxx(AAAA-AAAA)'!X211+'€17-xxxx(AAAA-AAAA)'!X211+'€18-xxxx(AAAA-AAAA)'!X211+'€19-xxxx(AAAA-AAAA)'!X211+'€20-xxxx(AAAA-AAAA)'!X211</f>
        <v>0</v>
      </c>
      <c r="AF211" s="194">
        <f>'EnC1_2017-22_DEAL_ONF_Animation'!Y211+'EnC2_2018-22_FEDER_ONF_Conserv'!Y211+'EnC3_2019-21_OFB-DEAL_ONF_Coli'!Y211+'EnC4_2018-20_MTE_ONF_MIGBio'!Y211+'EnC5_2020_DEAL_Titè_IPA Desira'!Y211+'Sol1_2018_DEAL_ONF_Lutte IC DSD'!Y211+'Sol2_2019_DEAL_ONF_Lutte IC'!Y211+'€8-xxxx(AAAA-AAAA)'!Y211+'€9-xxxx(AAAA-AAAA)'!Y211+'€10-xxxx(AAAA-AAAA)'!Y211+'€11-xxxx(AAAA-AAAA)'!Y211+'€12-xxxx(AAAA-AAAA)'!Y211+'€13-xxxx(AAAA-AAAA)'!Y211+'€14-xxxx(AAAA-AAAA)'!Y211+'€15-xxxx(AAAA-AAAA)'!Y211+'€16-xxxx(AAAA-AAAA)'!Y211+'€17-xxxx(AAAA-AAAA)'!Y211+'€18-xxxx(AAAA-AAAA)'!Y211+'€19-xxxx(AAAA-AAAA)'!Y211+'€20-xxxx(AAAA-AAAA)'!Y211</f>
        <v>0</v>
      </c>
      <c r="AG211" s="203">
        <f t="shared" si="129"/>
        <v>0</v>
      </c>
      <c r="AH211" s="255">
        <f t="shared" si="134"/>
        <v>0</v>
      </c>
      <c r="AI211" s="627">
        <f t="shared" si="135"/>
        <v>0</v>
      </c>
      <c r="AJ211" s="683">
        <f t="shared" si="136"/>
        <v>0</v>
      </c>
      <c r="AK211" s="627">
        <f t="shared" si="137"/>
        <v>0</v>
      </c>
      <c r="AL211" s="684">
        <f t="shared" si="138"/>
        <v>0</v>
      </c>
      <c r="AM211" s="205">
        <f t="shared" si="130"/>
        <v>0</v>
      </c>
      <c r="AN211" s="255">
        <f t="shared" si="139"/>
        <v>0</v>
      </c>
      <c r="AO211" s="627">
        <f t="shared" si="140"/>
        <v>0</v>
      </c>
      <c r="AP211" s="683">
        <f t="shared" si="141"/>
        <v>0</v>
      </c>
      <c r="AQ211" s="627">
        <f t="shared" si="142"/>
        <v>0</v>
      </c>
      <c r="AR211" s="633">
        <f t="shared" si="143"/>
        <v>0</v>
      </c>
      <c r="AS211" s="44"/>
      <c r="AT211" s="31"/>
      <c r="AU211" s="31"/>
    </row>
    <row r="212" spans="1:47" ht="20" customHeight="1">
      <c r="A212" s="26"/>
      <c r="B212" s="1116"/>
      <c r="C212" s="1231"/>
      <c r="D212" s="1119" t="s">
        <v>72</v>
      </c>
      <c r="E212" s="1128" t="s">
        <v>101</v>
      </c>
      <c r="F212" s="1153">
        <v>3</v>
      </c>
      <c r="G212" s="496" t="s">
        <v>106</v>
      </c>
      <c r="H212" s="157">
        <f>0</f>
        <v>0</v>
      </c>
      <c r="I212" s="63"/>
      <c r="J212" s="59"/>
      <c r="K212" s="59"/>
      <c r="L212" s="59"/>
      <c r="M212" s="730"/>
      <c r="N212" s="496" t="s">
        <v>106</v>
      </c>
      <c r="O212" s="206">
        <f>'EnC1_2017-22_DEAL_ONF_Animation'!H212+'EnC2_2018-22_FEDER_ONF_Conserv'!H212+'EnC3_2019-21_OFB-DEAL_ONF_Coli'!H212+'EnC4_2018-20_MTE_ONF_MIGBio'!H212+'EnC5_2020_DEAL_Titè_IPA Desira'!H212+'Sol1_2018_DEAL_ONF_Lutte IC DSD'!H212+'Sol2_2019_DEAL_ONF_Lutte IC'!H212+'€8-xxxx(AAAA-AAAA)'!H212+'€9-xxxx(AAAA-AAAA)'!H212+'€10-xxxx(AAAA-AAAA)'!H212+'€11-xxxx(AAAA-AAAA)'!H212+'€12-xxxx(AAAA-AAAA)'!H212+'€13-xxxx(AAAA-AAAA)'!H212+'€14-xxxx(AAAA-AAAA)'!H212+'€15-xxxx(AAAA-AAAA)'!H212+'€16-xxxx(AAAA-AAAA)'!H212+'€17-xxxx(AAAA-AAAA)'!H212+'€18-xxxx(AAAA-AAAA)'!H212+'€19-xxxx(AAAA-AAAA)'!H212+'€20-xxxx(AAAA-AAAA)'!H212</f>
        <v>0</v>
      </c>
      <c r="P212" s="233">
        <f>'EnC1_2017-22_DEAL_ONF_Animation'!I212+'EnC2_2018-22_FEDER_ONF_Conserv'!I212+'EnC3_2019-21_OFB-DEAL_ONF_Coli'!I212+'EnC4_2018-20_MTE_ONF_MIGBio'!I212+'EnC5_2020_DEAL_Titè_IPA Desira'!I212+'Sol1_2018_DEAL_ONF_Lutte IC DSD'!I212+'Sol2_2019_DEAL_ONF_Lutte IC'!I212+'€8-xxxx(AAAA-AAAA)'!I212+'€9-xxxx(AAAA-AAAA)'!I212+'€10-xxxx(AAAA-AAAA)'!I212+'€11-xxxx(AAAA-AAAA)'!I212+'€12-xxxx(AAAA-AAAA)'!I212+'€13-xxxx(AAAA-AAAA)'!I212+'€14-xxxx(AAAA-AAAA)'!I212+'€15-xxxx(AAAA-AAAA)'!I212+'€16-xxxx(AAAA-AAAA)'!I212+'€17-xxxx(AAAA-AAAA)'!I212+'€18-xxxx(AAAA-AAAA)'!I212+'€19-xxxx(AAAA-AAAA)'!I212+'€20-xxxx(AAAA-AAAA)'!I212</f>
        <v>0</v>
      </c>
      <c r="Q212" s="159">
        <f>'EnC1_2017-22_DEAL_ONF_Animation'!J212+'EnC2_2018-22_FEDER_ONF_Conserv'!J212+'EnC3_2019-21_OFB-DEAL_ONF_Coli'!J212+'EnC4_2018-20_MTE_ONF_MIGBio'!J212+'EnC5_2020_DEAL_Titè_IPA Desira'!J212+'Sol1_2018_DEAL_ONF_Lutte IC DSD'!J212+'Sol2_2019_DEAL_ONF_Lutte IC'!J212+'€8-xxxx(AAAA-AAAA)'!J212+'€9-xxxx(AAAA-AAAA)'!J212+'€10-xxxx(AAAA-AAAA)'!J212+'€11-xxxx(AAAA-AAAA)'!J212+'€12-xxxx(AAAA-AAAA)'!J212+'€13-xxxx(AAAA-AAAA)'!J212+'€14-xxxx(AAAA-AAAA)'!J212+'€15-xxxx(AAAA-AAAA)'!J212+'€16-xxxx(AAAA-AAAA)'!J212+'€17-xxxx(AAAA-AAAA)'!J212+'€18-xxxx(AAAA-AAAA)'!J212+'€19-xxxx(AAAA-AAAA)'!J212+'€20-xxxx(AAAA-AAAA)'!J212</f>
        <v>0</v>
      </c>
      <c r="R212" s="159">
        <f>'EnC1_2017-22_DEAL_ONF_Animation'!K212+'EnC2_2018-22_FEDER_ONF_Conserv'!K212+'EnC3_2019-21_OFB-DEAL_ONF_Coli'!K212+'EnC4_2018-20_MTE_ONF_MIGBio'!K212+'EnC5_2020_DEAL_Titè_IPA Desira'!K212+'Sol1_2018_DEAL_ONF_Lutte IC DSD'!K212+'Sol2_2019_DEAL_ONF_Lutte IC'!K212+'€8-xxxx(AAAA-AAAA)'!K212+'€9-xxxx(AAAA-AAAA)'!K212+'€10-xxxx(AAAA-AAAA)'!K212+'€11-xxxx(AAAA-AAAA)'!K212+'€12-xxxx(AAAA-AAAA)'!K212+'€13-xxxx(AAAA-AAAA)'!K212+'€14-xxxx(AAAA-AAAA)'!K212+'€15-xxxx(AAAA-AAAA)'!K212+'€16-xxxx(AAAA-AAAA)'!K212+'€17-xxxx(AAAA-AAAA)'!K212+'€18-xxxx(AAAA-AAAA)'!K212+'€19-xxxx(AAAA-AAAA)'!K212+'€20-xxxx(AAAA-AAAA)'!K212</f>
        <v>0</v>
      </c>
      <c r="S212" s="159">
        <f>'EnC1_2017-22_DEAL_ONF_Animation'!L212+'EnC2_2018-22_FEDER_ONF_Conserv'!L212+'EnC3_2019-21_OFB-DEAL_ONF_Coli'!L212+'EnC4_2018-20_MTE_ONF_MIGBio'!L212+'EnC5_2020_DEAL_Titè_IPA Desira'!L212+'Sol1_2018_DEAL_ONF_Lutte IC DSD'!L212+'Sol2_2019_DEAL_ONF_Lutte IC'!L212+'€8-xxxx(AAAA-AAAA)'!L212+'€9-xxxx(AAAA-AAAA)'!L212+'€10-xxxx(AAAA-AAAA)'!L212+'€11-xxxx(AAAA-AAAA)'!L212+'€12-xxxx(AAAA-AAAA)'!L212+'€13-xxxx(AAAA-AAAA)'!L212+'€14-xxxx(AAAA-AAAA)'!L212+'€15-xxxx(AAAA-AAAA)'!L212+'€16-xxxx(AAAA-AAAA)'!L212+'€17-xxxx(AAAA-AAAA)'!L212+'€18-xxxx(AAAA-AAAA)'!L212+'€19-xxxx(AAAA-AAAA)'!L212+'€20-xxxx(AAAA-AAAA)'!L212</f>
        <v>0</v>
      </c>
      <c r="T212" s="208">
        <f>'EnC1_2017-22_DEAL_ONF_Animation'!M212+'EnC2_2018-22_FEDER_ONF_Conserv'!M212+'EnC3_2019-21_OFB-DEAL_ONF_Coli'!M212+'EnC4_2018-20_MTE_ONF_MIGBio'!M212+'EnC5_2020_DEAL_Titè_IPA Desira'!M212+'Sol1_2018_DEAL_ONF_Lutte IC DSD'!M212+'Sol2_2019_DEAL_ONF_Lutte IC'!M212+'€8-xxxx(AAAA-AAAA)'!M212+'€9-xxxx(AAAA-AAAA)'!M212+'€10-xxxx(AAAA-AAAA)'!M212+'€11-xxxx(AAAA-AAAA)'!M212+'€12-xxxx(AAAA-AAAA)'!M212+'€13-xxxx(AAAA-AAAA)'!M212+'€14-xxxx(AAAA-AAAA)'!M212+'€15-xxxx(AAAA-AAAA)'!M212+'€16-xxxx(AAAA-AAAA)'!M212+'€17-xxxx(AAAA-AAAA)'!M212+'€18-xxxx(AAAA-AAAA)'!M212+'€19-xxxx(AAAA-AAAA)'!M212+'€20-xxxx(AAAA-AAAA)'!M212</f>
        <v>0</v>
      </c>
      <c r="U212" s="206">
        <f>'EnC1_2017-22_DEAL_ONF_Animation'!N212+'EnC2_2018-22_FEDER_ONF_Conserv'!N212+'EnC3_2019-21_OFB-DEAL_ONF_Coli'!N212+'EnC4_2018-20_MTE_ONF_MIGBio'!N212+'EnC5_2020_DEAL_Titè_IPA Desira'!N212+'Sol1_2018_DEAL_ONF_Lutte IC DSD'!N212+'Sol2_2019_DEAL_ONF_Lutte IC'!N212+'€8-xxxx(AAAA-AAAA)'!N212+'€9-xxxx(AAAA-AAAA)'!N212+'€10-xxxx(AAAA-AAAA)'!N212+'€11-xxxx(AAAA-AAAA)'!N212+'€12-xxxx(AAAA-AAAA)'!N212+'€13-xxxx(AAAA-AAAA)'!N212+'€14-xxxx(AAAA-AAAA)'!N212+'€15-xxxx(AAAA-AAAA)'!N212+'€16-xxxx(AAAA-AAAA)'!N212+'€17-xxxx(AAAA-AAAA)'!N212+'€18-xxxx(AAAA-AAAA)'!N212+'€19-xxxx(AAAA-AAAA)'!N212+'€20-xxxx(AAAA-AAAA)'!N212</f>
        <v>0</v>
      </c>
      <c r="V212" s="233">
        <f>'EnC1_2017-22_DEAL_ONF_Animation'!O212+'EnC2_2018-22_FEDER_ONF_Conserv'!O212+'EnC3_2019-21_OFB-DEAL_ONF_Coli'!O212+'EnC4_2018-20_MTE_ONF_MIGBio'!O212+'EnC5_2020_DEAL_Titè_IPA Desira'!O212+'Sol1_2018_DEAL_ONF_Lutte IC DSD'!O212+'Sol2_2019_DEAL_ONF_Lutte IC'!O212+'€8-xxxx(AAAA-AAAA)'!O212+'€9-xxxx(AAAA-AAAA)'!O212+'€10-xxxx(AAAA-AAAA)'!O212+'€11-xxxx(AAAA-AAAA)'!O212+'€12-xxxx(AAAA-AAAA)'!O212+'€13-xxxx(AAAA-AAAA)'!O212+'€14-xxxx(AAAA-AAAA)'!O212+'€15-xxxx(AAAA-AAAA)'!O212+'€16-xxxx(AAAA-AAAA)'!O212+'€17-xxxx(AAAA-AAAA)'!O212+'€18-xxxx(AAAA-AAAA)'!O212+'€19-xxxx(AAAA-AAAA)'!O212+'€20-xxxx(AAAA-AAAA)'!O212</f>
        <v>0</v>
      </c>
      <c r="W212" s="159">
        <f>'EnC1_2017-22_DEAL_ONF_Animation'!P212+'EnC2_2018-22_FEDER_ONF_Conserv'!P212+'EnC3_2019-21_OFB-DEAL_ONF_Coli'!P212+'EnC4_2018-20_MTE_ONF_MIGBio'!P212+'EnC5_2020_DEAL_Titè_IPA Desira'!P212+'Sol1_2018_DEAL_ONF_Lutte IC DSD'!P212+'Sol2_2019_DEAL_ONF_Lutte IC'!P212+'€8-xxxx(AAAA-AAAA)'!P212+'€9-xxxx(AAAA-AAAA)'!P212+'€10-xxxx(AAAA-AAAA)'!P212+'€11-xxxx(AAAA-AAAA)'!P212+'€12-xxxx(AAAA-AAAA)'!P212+'€13-xxxx(AAAA-AAAA)'!P212+'€14-xxxx(AAAA-AAAA)'!P212+'€15-xxxx(AAAA-AAAA)'!P212+'€16-xxxx(AAAA-AAAA)'!P212+'€17-xxxx(AAAA-AAAA)'!P212+'€18-xxxx(AAAA-AAAA)'!P212+'€19-xxxx(AAAA-AAAA)'!P212+'€20-xxxx(AAAA-AAAA)'!P212</f>
        <v>0</v>
      </c>
      <c r="X212" s="159">
        <f>'EnC1_2017-22_DEAL_ONF_Animation'!Q212+'EnC2_2018-22_FEDER_ONF_Conserv'!Q212+'EnC3_2019-21_OFB-DEAL_ONF_Coli'!Q212+'EnC4_2018-20_MTE_ONF_MIGBio'!Q212+'EnC5_2020_DEAL_Titè_IPA Desira'!Q212+'Sol1_2018_DEAL_ONF_Lutte IC DSD'!Q212+'Sol2_2019_DEAL_ONF_Lutte IC'!Q212+'€8-xxxx(AAAA-AAAA)'!Q212+'€9-xxxx(AAAA-AAAA)'!Q212+'€10-xxxx(AAAA-AAAA)'!Q212+'€11-xxxx(AAAA-AAAA)'!Q212+'€12-xxxx(AAAA-AAAA)'!Q212+'€13-xxxx(AAAA-AAAA)'!Q212+'€14-xxxx(AAAA-AAAA)'!Q212+'€15-xxxx(AAAA-AAAA)'!Q212+'€16-xxxx(AAAA-AAAA)'!Q212+'€17-xxxx(AAAA-AAAA)'!Q212+'€18-xxxx(AAAA-AAAA)'!Q212+'€19-xxxx(AAAA-AAAA)'!Q212+'€20-xxxx(AAAA-AAAA)'!Q212</f>
        <v>0</v>
      </c>
      <c r="Y212" s="159">
        <f>'EnC1_2017-22_DEAL_ONF_Animation'!R212+'EnC2_2018-22_FEDER_ONF_Conserv'!R212+'EnC3_2019-21_OFB-DEAL_ONF_Coli'!R212+'EnC4_2018-20_MTE_ONF_MIGBio'!R212+'EnC5_2020_DEAL_Titè_IPA Desira'!R212+'Sol1_2018_DEAL_ONF_Lutte IC DSD'!R212+'Sol2_2019_DEAL_ONF_Lutte IC'!R212+'€8-xxxx(AAAA-AAAA)'!R212+'€9-xxxx(AAAA-AAAA)'!R212+'€10-xxxx(AAAA-AAAA)'!R212+'€11-xxxx(AAAA-AAAA)'!R212+'€12-xxxx(AAAA-AAAA)'!R212+'€13-xxxx(AAAA-AAAA)'!R212+'€14-xxxx(AAAA-AAAA)'!R212+'€15-xxxx(AAAA-AAAA)'!R212+'€16-xxxx(AAAA-AAAA)'!R212+'€17-xxxx(AAAA-AAAA)'!R212+'€18-xxxx(AAAA-AAAA)'!R212+'€19-xxxx(AAAA-AAAA)'!R212+'€20-xxxx(AAAA-AAAA)'!R212</f>
        <v>0</v>
      </c>
      <c r="Z212" s="160">
        <f>'EnC1_2017-22_DEAL_ONF_Animation'!S212+'EnC2_2018-22_FEDER_ONF_Conserv'!S212+'EnC3_2019-21_OFB-DEAL_ONF_Coli'!S212+'EnC4_2018-20_MTE_ONF_MIGBio'!S212+'EnC5_2020_DEAL_Titè_IPA Desira'!S212+'Sol1_2018_DEAL_ONF_Lutte IC DSD'!S212+'Sol2_2019_DEAL_ONF_Lutte IC'!S212+'€8-xxxx(AAAA-AAAA)'!S212+'€9-xxxx(AAAA-AAAA)'!S212+'€10-xxxx(AAAA-AAAA)'!S212+'€11-xxxx(AAAA-AAAA)'!S212+'€12-xxxx(AAAA-AAAA)'!S212+'€13-xxxx(AAAA-AAAA)'!S212+'€14-xxxx(AAAA-AAAA)'!S212+'€15-xxxx(AAAA-AAAA)'!S212+'€16-xxxx(AAAA-AAAA)'!S212+'€17-xxxx(AAAA-AAAA)'!S212+'€18-xxxx(AAAA-AAAA)'!S212+'€19-xxxx(AAAA-AAAA)'!S212+'€20-xxxx(AAAA-AAAA)'!S212</f>
        <v>0</v>
      </c>
      <c r="AA212" s="609">
        <f>'EnC1_2017-22_DEAL_ONF_Animation'!T212+'EnC2_2018-22_FEDER_ONF_Conserv'!T212+'EnC3_2019-21_OFB-DEAL_ONF_Coli'!T212+'EnC4_2018-20_MTE_ONF_MIGBio'!T212+'EnC5_2020_DEAL_Titè_IPA Desira'!T212+'Sol1_2018_DEAL_ONF_Lutte IC DSD'!T212+'Sol2_2019_DEAL_ONF_Lutte IC'!T212+'€8-xxxx(AAAA-AAAA)'!T212+'€9-xxxx(AAAA-AAAA)'!T212+'€10-xxxx(AAAA-AAAA)'!T212+'€11-xxxx(AAAA-AAAA)'!T212+'€12-xxxx(AAAA-AAAA)'!T212+'€13-xxxx(AAAA-AAAA)'!T212+'€14-xxxx(AAAA-AAAA)'!T212+'€15-xxxx(AAAA-AAAA)'!T212+'€16-xxxx(AAAA-AAAA)'!T212+'€17-xxxx(AAAA-AAAA)'!T212+'€18-xxxx(AAAA-AAAA)'!T212+'€19-xxxx(AAAA-AAAA)'!T212+'€20-xxxx(AAAA-AAAA)'!T212</f>
        <v>0</v>
      </c>
      <c r="AB212" s="689">
        <f>'EnC1_2017-22_DEAL_ONF_Animation'!U212+'EnC2_2018-22_FEDER_ONF_Conserv'!U212+'EnC3_2019-21_OFB-DEAL_ONF_Coli'!U212+'EnC4_2018-20_MTE_ONF_MIGBio'!U212+'EnC5_2020_DEAL_Titè_IPA Desira'!U212+'Sol1_2018_DEAL_ONF_Lutte IC DSD'!U212+'Sol2_2019_DEAL_ONF_Lutte IC'!U212+'€8-xxxx(AAAA-AAAA)'!U212+'€9-xxxx(AAAA-AAAA)'!U212+'€10-xxxx(AAAA-AAAA)'!U212+'€11-xxxx(AAAA-AAAA)'!U212+'€12-xxxx(AAAA-AAAA)'!U212+'€13-xxxx(AAAA-AAAA)'!U212+'€14-xxxx(AAAA-AAAA)'!U212+'€15-xxxx(AAAA-AAAA)'!U212+'€16-xxxx(AAAA-AAAA)'!U212+'€17-xxxx(AAAA-AAAA)'!U212+'€18-xxxx(AAAA-AAAA)'!U212+'€19-xxxx(AAAA-AAAA)'!U212+'€20-xxxx(AAAA-AAAA)'!U212</f>
        <v>0</v>
      </c>
      <c r="AC212" s="611">
        <f>'EnC1_2017-22_DEAL_ONF_Animation'!V212+'EnC2_2018-22_FEDER_ONF_Conserv'!V212+'EnC3_2019-21_OFB-DEAL_ONF_Coli'!V212+'EnC4_2018-20_MTE_ONF_MIGBio'!V212+'EnC5_2020_DEAL_Titè_IPA Desira'!V212+'Sol1_2018_DEAL_ONF_Lutte IC DSD'!V212+'Sol2_2019_DEAL_ONF_Lutte IC'!V212+'€8-xxxx(AAAA-AAAA)'!V212+'€9-xxxx(AAAA-AAAA)'!V212+'€10-xxxx(AAAA-AAAA)'!V212+'€11-xxxx(AAAA-AAAA)'!V212+'€12-xxxx(AAAA-AAAA)'!V212+'€13-xxxx(AAAA-AAAA)'!V212+'€14-xxxx(AAAA-AAAA)'!V212+'€15-xxxx(AAAA-AAAA)'!V212+'€16-xxxx(AAAA-AAAA)'!V212+'€17-xxxx(AAAA-AAAA)'!V212+'€18-xxxx(AAAA-AAAA)'!V212+'€19-xxxx(AAAA-AAAA)'!V212+'€20-xxxx(AAAA-AAAA)'!V212</f>
        <v>0</v>
      </c>
      <c r="AD212" s="611">
        <f>'EnC1_2017-22_DEAL_ONF_Animation'!W212+'EnC2_2018-22_FEDER_ONF_Conserv'!W212+'EnC3_2019-21_OFB-DEAL_ONF_Coli'!W212+'EnC4_2018-20_MTE_ONF_MIGBio'!W212+'EnC5_2020_DEAL_Titè_IPA Desira'!W212+'Sol1_2018_DEAL_ONF_Lutte IC DSD'!W212+'Sol2_2019_DEAL_ONF_Lutte IC'!W212+'€8-xxxx(AAAA-AAAA)'!W212+'€9-xxxx(AAAA-AAAA)'!W212+'€10-xxxx(AAAA-AAAA)'!W212+'€11-xxxx(AAAA-AAAA)'!W212+'€12-xxxx(AAAA-AAAA)'!W212+'€13-xxxx(AAAA-AAAA)'!W212+'€14-xxxx(AAAA-AAAA)'!W212+'€15-xxxx(AAAA-AAAA)'!W212+'€16-xxxx(AAAA-AAAA)'!W212+'€17-xxxx(AAAA-AAAA)'!W212+'€18-xxxx(AAAA-AAAA)'!W212+'€19-xxxx(AAAA-AAAA)'!W212+'€20-xxxx(AAAA-AAAA)'!W212</f>
        <v>0</v>
      </c>
      <c r="AE212" s="611">
        <f>'EnC1_2017-22_DEAL_ONF_Animation'!X212+'EnC2_2018-22_FEDER_ONF_Conserv'!X212+'EnC3_2019-21_OFB-DEAL_ONF_Coli'!X212+'EnC4_2018-20_MTE_ONF_MIGBio'!X212+'EnC5_2020_DEAL_Titè_IPA Desira'!X212+'Sol1_2018_DEAL_ONF_Lutte IC DSD'!X212+'Sol2_2019_DEAL_ONF_Lutte IC'!X212+'€8-xxxx(AAAA-AAAA)'!X212+'€9-xxxx(AAAA-AAAA)'!X212+'€10-xxxx(AAAA-AAAA)'!X212+'€11-xxxx(AAAA-AAAA)'!X212+'€12-xxxx(AAAA-AAAA)'!X212+'€13-xxxx(AAAA-AAAA)'!X212+'€14-xxxx(AAAA-AAAA)'!X212+'€15-xxxx(AAAA-AAAA)'!X212+'€16-xxxx(AAAA-AAAA)'!X212+'€17-xxxx(AAAA-AAAA)'!X212+'€18-xxxx(AAAA-AAAA)'!X212+'€19-xxxx(AAAA-AAAA)'!X212+'€20-xxxx(AAAA-AAAA)'!X212</f>
        <v>0</v>
      </c>
      <c r="AF212" s="612">
        <f>'EnC1_2017-22_DEAL_ONF_Animation'!Y212+'EnC2_2018-22_FEDER_ONF_Conserv'!Y212+'EnC3_2019-21_OFB-DEAL_ONF_Coli'!Y212+'EnC4_2018-20_MTE_ONF_MIGBio'!Y212+'EnC5_2020_DEAL_Titè_IPA Desira'!Y212+'Sol1_2018_DEAL_ONF_Lutte IC DSD'!Y212+'Sol2_2019_DEAL_ONF_Lutte IC'!Y212+'€8-xxxx(AAAA-AAAA)'!Y212+'€9-xxxx(AAAA-AAAA)'!Y212+'€10-xxxx(AAAA-AAAA)'!Y212+'€11-xxxx(AAAA-AAAA)'!Y212+'€12-xxxx(AAAA-AAAA)'!Y212+'€13-xxxx(AAAA-AAAA)'!Y212+'€14-xxxx(AAAA-AAAA)'!Y212+'€15-xxxx(AAAA-AAAA)'!Y212+'€16-xxxx(AAAA-AAAA)'!Y212+'€17-xxxx(AAAA-AAAA)'!Y212+'€18-xxxx(AAAA-AAAA)'!Y212+'€19-xxxx(AAAA-AAAA)'!Y212+'€20-xxxx(AAAA-AAAA)'!Y212</f>
        <v>0</v>
      </c>
      <c r="AG212" s="613">
        <f t="shared" si="129"/>
        <v>0</v>
      </c>
      <c r="AH212" s="689">
        <f t="shared" si="134"/>
        <v>0</v>
      </c>
      <c r="AI212" s="611">
        <f t="shared" si="135"/>
        <v>0</v>
      </c>
      <c r="AJ212" s="611">
        <f t="shared" si="136"/>
        <v>0</v>
      </c>
      <c r="AK212" s="611">
        <f t="shared" si="137"/>
        <v>0</v>
      </c>
      <c r="AL212" s="688">
        <f t="shared" si="138"/>
        <v>0</v>
      </c>
      <c r="AM212" s="615">
        <f t="shared" si="130"/>
        <v>0</v>
      </c>
      <c r="AN212" s="690">
        <f t="shared" si="139"/>
        <v>0</v>
      </c>
      <c r="AO212" s="611">
        <f t="shared" si="140"/>
        <v>0</v>
      </c>
      <c r="AP212" s="611">
        <f t="shared" si="141"/>
        <v>0</v>
      </c>
      <c r="AQ212" s="611">
        <f t="shared" si="142"/>
        <v>0</v>
      </c>
      <c r="AR212" s="616">
        <f t="shared" si="143"/>
        <v>0</v>
      </c>
      <c r="AS212" s="47"/>
      <c r="AT212" s="28"/>
      <c r="AU212" s="28"/>
    </row>
    <row r="213" spans="1:47" s="38" customFormat="1" ht="14">
      <c r="A213" s="26"/>
      <c r="B213" s="1116"/>
      <c r="C213" s="1231"/>
      <c r="D213" s="1119"/>
      <c r="E213" s="1122"/>
      <c r="F213" s="1153"/>
      <c r="G213" s="497" t="s">
        <v>108</v>
      </c>
      <c r="H213" s="161"/>
      <c r="I213" s="62"/>
      <c r="J213" s="60"/>
      <c r="K213" s="60"/>
      <c r="L213" s="60"/>
      <c r="M213" s="728"/>
      <c r="N213" s="497" t="s">
        <v>108</v>
      </c>
      <c r="O213" s="209">
        <f>'EnC1_2017-22_DEAL_ONF_Animation'!H213+'EnC2_2018-22_FEDER_ONF_Conserv'!H213+'EnC3_2019-21_OFB-DEAL_ONF_Coli'!H213+'EnC4_2018-20_MTE_ONF_MIGBio'!H213+'EnC5_2020_DEAL_Titè_IPA Desira'!H213+'Sol1_2018_DEAL_ONF_Lutte IC DSD'!H213+'Sol2_2019_DEAL_ONF_Lutte IC'!H213+'€8-xxxx(AAAA-AAAA)'!H213+'€9-xxxx(AAAA-AAAA)'!H213+'€10-xxxx(AAAA-AAAA)'!H213+'€11-xxxx(AAAA-AAAA)'!H213+'€12-xxxx(AAAA-AAAA)'!H213+'€13-xxxx(AAAA-AAAA)'!H213+'€14-xxxx(AAAA-AAAA)'!H213+'€15-xxxx(AAAA-AAAA)'!H213+'€16-xxxx(AAAA-AAAA)'!H213+'€17-xxxx(AAAA-AAAA)'!H213+'€18-xxxx(AAAA-AAAA)'!H213+'€19-xxxx(AAAA-AAAA)'!H213+'€20-xxxx(AAAA-AAAA)'!H213</f>
        <v>0</v>
      </c>
      <c r="P213" s="234">
        <f>'EnC1_2017-22_DEAL_ONF_Animation'!I213+'EnC2_2018-22_FEDER_ONF_Conserv'!I213+'EnC3_2019-21_OFB-DEAL_ONF_Coli'!I213+'EnC4_2018-20_MTE_ONF_MIGBio'!I213+'EnC5_2020_DEAL_Titè_IPA Desira'!I213+'Sol1_2018_DEAL_ONF_Lutte IC DSD'!I213+'Sol2_2019_DEAL_ONF_Lutte IC'!I213+'€8-xxxx(AAAA-AAAA)'!I213+'€9-xxxx(AAAA-AAAA)'!I213+'€10-xxxx(AAAA-AAAA)'!I213+'€11-xxxx(AAAA-AAAA)'!I213+'€12-xxxx(AAAA-AAAA)'!I213+'€13-xxxx(AAAA-AAAA)'!I213+'€14-xxxx(AAAA-AAAA)'!I213+'€15-xxxx(AAAA-AAAA)'!I213+'€16-xxxx(AAAA-AAAA)'!I213+'€17-xxxx(AAAA-AAAA)'!I213+'€18-xxxx(AAAA-AAAA)'!I213+'€19-xxxx(AAAA-AAAA)'!I213+'€20-xxxx(AAAA-AAAA)'!I213</f>
        <v>0</v>
      </c>
      <c r="Q213" s="163">
        <f>'EnC1_2017-22_DEAL_ONF_Animation'!J213+'EnC2_2018-22_FEDER_ONF_Conserv'!J213+'EnC3_2019-21_OFB-DEAL_ONF_Coli'!J213+'EnC4_2018-20_MTE_ONF_MIGBio'!J213+'EnC5_2020_DEAL_Titè_IPA Desira'!J213+'Sol1_2018_DEAL_ONF_Lutte IC DSD'!J213+'Sol2_2019_DEAL_ONF_Lutte IC'!J213+'€8-xxxx(AAAA-AAAA)'!J213+'€9-xxxx(AAAA-AAAA)'!J213+'€10-xxxx(AAAA-AAAA)'!J213+'€11-xxxx(AAAA-AAAA)'!J213+'€12-xxxx(AAAA-AAAA)'!J213+'€13-xxxx(AAAA-AAAA)'!J213+'€14-xxxx(AAAA-AAAA)'!J213+'€15-xxxx(AAAA-AAAA)'!J213+'€16-xxxx(AAAA-AAAA)'!J213+'€17-xxxx(AAAA-AAAA)'!J213+'€18-xxxx(AAAA-AAAA)'!J213+'€19-xxxx(AAAA-AAAA)'!J213+'€20-xxxx(AAAA-AAAA)'!J213</f>
        <v>0</v>
      </c>
      <c r="R213" s="163">
        <f>'EnC1_2017-22_DEAL_ONF_Animation'!K213+'EnC2_2018-22_FEDER_ONF_Conserv'!K213+'EnC3_2019-21_OFB-DEAL_ONF_Coli'!K213+'EnC4_2018-20_MTE_ONF_MIGBio'!K213+'EnC5_2020_DEAL_Titè_IPA Desira'!K213+'Sol1_2018_DEAL_ONF_Lutte IC DSD'!K213+'Sol2_2019_DEAL_ONF_Lutte IC'!K213+'€8-xxxx(AAAA-AAAA)'!K213+'€9-xxxx(AAAA-AAAA)'!K213+'€10-xxxx(AAAA-AAAA)'!K213+'€11-xxxx(AAAA-AAAA)'!K213+'€12-xxxx(AAAA-AAAA)'!K213+'€13-xxxx(AAAA-AAAA)'!K213+'€14-xxxx(AAAA-AAAA)'!K213+'€15-xxxx(AAAA-AAAA)'!K213+'€16-xxxx(AAAA-AAAA)'!K213+'€17-xxxx(AAAA-AAAA)'!K213+'€18-xxxx(AAAA-AAAA)'!K213+'€19-xxxx(AAAA-AAAA)'!K213+'€20-xxxx(AAAA-AAAA)'!K213</f>
        <v>0</v>
      </c>
      <c r="S213" s="163">
        <f>'EnC1_2017-22_DEAL_ONF_Animation'!L213+'EnC2_2018-22_FEDER_ONF_Conserv'!L213+'EnC3_2019-21_OFB-DEAL_ONF_Coli'!L213+'EnC4_2018-20_MTE_ONF_MIGBio'!L213+'EnC5_2020_DEAL_Titè_IPA Desira'!L213+'Sol1_2018_DEAL_ONF_Lutte IC DSD'!L213+'Sol2_2019_DEAL_ONF_Lutte IC'!L213+'€8-xxxx(AAAA-AAAA)'!L213+'€9-xxxx(AAAA-AAAA)'!L213+'€10-xxxx(AAAA-AAAA)'!L213+'€11-xxxx(AAAA-AAAA)'!L213+'€12-xxxx(AAAA-AAAA)'!L213+'€13-xxxx(AAAA-AAAA)'!L213+'€14-xxxx(AAAA-AAAA)'!L213+'€15-xxxx(AAAA-AAAA)'!L213+'€16-xxxx(AAAA-AAAA)'!L213+'€17-xxxx(AAAA-AAAA)'!L213+'€18-xxxx(AAAA-AAAA)'!L213+'€19-xxxx(AAAA-AAAA)'!L213+'€20-xxxx(AAAA-AAAA)'!L213</f>
        <v>0</v>
      </c>
      <c r="T213" s="211">
        <f>'EnC1_2017-22_DEAL_ONF_Animation'!M213+'EnC2_2018-22_FEDER_ONF_Conserv'!M213+'EnC3_2019-21_OFB-DEAL_ONF_Coli'!M213+'EnC4_2018-20_MTE_ONF_MIGBio'!M213+'EnC5_2020_DEAL_Titè_IPA Desira'!M213+'Sol1_2018_DEAL_ONF_Lutte IC DSD'!M213+'Sol2_2019_DEAL_ONF_Lutte IC'!M213+'€8-xxxx(AAAA-AAAA)'!M213+'€9-xxxx(AAAA-AAAA)'!M213+'€10-xxxx(AAAA-AAAA)'!M213+'€11-xxxx(AAAA-AAAA)'!M213+'€12-xxxx(AAAA-AAAA)'!M213+'€13-xxxx(AAAA-AAAA)'!M213+'€14-xxxx(AAAA-AAAA)'!M213+'€15-xxxx(AAAA-AAAA)'!M213+'€16-xxxx(AAAA-AAAA)'!M213+'€17-xxxx(AAAA-AAAA)'!M213+'€18-xxxx(AAAA-AAAA)'!M213+'€19-xxxx(AAAA-AAAA)'!M213+'€20-xxxx(AAAA-AAAA)'!M213</f>
        <v>0</v>
      </c>
      <c r="U213" s="209">
        <f>'EnC1_2017-22_DEAL_ONF_Animation'!N213+'EnC2_2018-22_FEDER_ONF_Conserv'!N213+'EnC3_2019-21_OFB-DEAL_ONF_Coli'!N213+'EnC4_2018-20_MTE_ONF_MIGBio'!N213+'EnC5_2020_DEAL_Titè_IPA Desira'!N213+'Sol1_2018_DEAL_ONF_Lutte IC DSD'!N213+'Sol2_2019_DEAL_ONF_Lutte IC'!N213+'€8-xxxx(AAAA-AAAA)'!N213+'€9-xxxx(AAAA-AAAA)'!N213+'€10-xxxx(AAAA-AAAA)'!N213+'€11-xxxx(AAAA-AAAA)'!N213+'€12-xxxx(AAAA-AAAA)'!N213+'€13-xxxx(AAAA-AAAA)'!N213+'€14-xxxx(AAAA-AAAA)'!N213+'€15-xxxx(AAAA-AAAA)'!N213+'€16-xxxx(AAAA-AAAA)'!N213+'€17-xxxx(AAAA-AAAA)'!N213+'€18-xxxx(AAAA-AAAA)'!N213+'€19-xxxx(AAAA-AAAA)'!N213+'€20-xxxx(AAAA-AAAA)'!N213</f>
        <v>0</v>
      </c>
      <c r="V213" s="234">
        <f>'EnC1_2017-22_DEAL_ONF_Animation'!O213+'EnC2_2018-22_FEDER_ONF_Conserv'!O213+'EnC3_2019-21_OFB-DEAL_ONF_Coli'!O213+'EnC4_2018-20_MTE_ONF_MIGBio'!O213+'EnC5_2020_DEAL_Titè_IPA Desira'!O213+'Sol1_2018_DEAL_ONF_Lutte IC DSD'!O213+'Sol2_2019_DEAL_ONF_Lutte IC'!O213+'€8-xxxx(AAAA-AAAA)'!O213+'€9-xxxx(AAAA-AAAA)'!O213+'€10-xxxx(AAAA-AAAA)'!O213+'€11-xxxx(AAAA-AAAA)'!O213+'€12-xxxx(AAAA-AAAA)'!O213+'€13-xxxx(AAAA-AAAA)'!O213+'€14-xxxx(AAAA-AAAA)'!O213+'€15-xxxx(AAAA-AAAA)'!O213+'€16-xxxx(AAAA-AAAA)'!O213+'€17-xxxx(AAAA-AAAA)'!O213+'€18-xxxx(AAAA-AAAA)'!O213+'€19-xxxx(AAAA-AAAA)'!O213+'€20-xxxx(AAAA-AAAA)'!O213</f>
        <v>0</v>
      </c>
      <c r="W213" s="163">
        <f>'EnC1_2017-22_DEAL_ONF_Animation'!P213+'EnC2_2018-22_FEDER_ONF_Conserv'!P213+'EnC3_2019-21_OFB-DEAL_ONF_Coli'!P213+'EnC4_2018-20_MTE_ONF_MIGBio'!P213+'EnC5_2020_DEAL_Titè_IPA Desira'!P213+'Sol1_2018_DEAL_ONF_Lutte IC DSD'!P213+'Sol2_2019_DEAL_ONF_Lutte IC'!P213+'€8-xxxx(AAAA-AAAA)'!P213+'€9-xxxx(AAAA-AAAA)'!P213+'€10-xxxx(AAAA-AAAA)'!P213+'€11-xxxx(AAAA-AAAA)'!P213+'€12-xxxx(AAAA-AAAA)'!P213+'€13-xxxx(AAAA-AAAA)'!P213+'€14-xxxx(AAAA-AAAA)'!P213+'€15-xxxx(AAAA-AAAA)'!P213+'€16-xxxx(AAAA-AAAA)'!P213+'€17-xxxx(AAAA-AAAA)'!P213+'€18-xxxx(AAAA-AAAA)'!P213+'€19-xxxx(AAAA-AAAA)'!P213+'€20-xxxx(AAAA-AAAA)'!P213</f>
        <v>0</v>
      </c>
      <c r="X213" s="163">
        <f>'EnC1_2017-22_DEAL_ONF_Animation'!Q213+'EnC2_2018-22_FEDER_ONF_Conserv'!Q213+'EnC3_2019-21_OFB-DEAL_ONF_Coli'!Q213+'EnC4_2018-20_MTE_ONF_MIGBio'!Q213+'EnC5_2020_DEAL_Titè_IPA Desira'!Q213+'Sol1_2018_DEAL_ONF_Lutte IC DSD'!Q213+'Sol2_2019_DEAL_ONF_Lutte IC'!Q213+'€8-xxxx(AAAA-AAAA)'!Q213+'€9-xxxx(AAAA-AAAA)'!Q213+'€10-xxxx(AAAA-AAAA)'!Q213+'€11-xxxx(AAAA-AAAA)'!Q213+'€12-xxxx(AAAA-AAAA)'!Q213+'€13-xxxx(AAAA-AAAA)'!Q213+'€14-xxxx(AAAA-AAAA)'!Q213+'€15-xxxx(AAAA-AAAA)'!Q213+'€16-xxxx(AAAA-AAAA)'!Q213+'€17-xxxx(AAAA-AAAA)'!Q213+'€18-xxxx(AAAA-AAAA)'!Q213+'€19-xxxx(AAAA-AAAA)'!Q213+'€20-xxxx(AAAA-AAAA)'!Q213</f>
        <v>0</v>
      </c>
      <c r="Y213" s="163">
        <f>'EnC1_2017-22_DEAL_ONF_Animation'!R213+'EnC2_2018-22_FEDER_ONF_Conserv'!R213+'EnC3_2019-21_OFB-DEAL_ONF_Coli'!R213+'EnC4_2018-20_MTE_ONF_MIGBio'!R213+'EnC5_2020_DEAL_Titè_IPA Desira'!R213+'Sol1_2018_DEAL_ONF_Lutte IC DSD'!R213+'Sol2_2019_DEAL_ONF_Lutte IC'!R213+'€8-xxxx(AAAA-AAAA)'!R213+'€9-xxxx(AAAA-AAAA)'!R213+'€10-xxxx(AAAA-AAAA)'!R213+'€11-xxxx(AAAA-AAAA)'!R213+'€12-xxxx(AAAA-AAAA)'!R213+'€13-xxxx(AAAA-AAAA)'!R213+'€14-xxxx(AAAA-AAAA)'!R213+'€15-xxxx(AAAA-AAAA)'!R213+'€16-xxxx(AAAA-AAAA)'!R213+'€17-xxxx(AAAA-AAAA)'!R213+'€18-xxxx(AAAA-AAAA)'!R213+'€19-xxxx(AAAA-AAAA)'!R213+'€20-xxxx(AAAA-AAAA)'!R213</f>
        <v>0</v>
      </c>
      <c r="Z213" s="164">
        <f>'EnC1_2017-22_DEAL_ONF_Animation'!S213+'EnC2_2018-22_FEDER_ONF_Conserv'!S213+'EnC3_2019-21_OFB-DEAL_ONF_Coli'!S213+'EnC4_2018-20_MTE_ONF_MIGBio'!S213+'EnC5_2020_DEAL_Titè_IPA Desira'!S213+'Sol1_2018_DEAL_ONF_Lutte IC DSD'!S213+'Sol2_2019_DEAL_ONF_Lutte IC'!S213+'€8-xxxx(AAAA-AAAA)'!S213+'€9-xxxx(AAAA-AAAA)'!S213+'€10-xxxx(AAAA-AAAA)'!S213+'€11-xxxx(AAAA-AAAA)'!S213+'€12-xxxx(AAAA-AAAA)'!S213+'€13-xxxx(AAAA-AAAA)'!S213+'€14-xxxx(AAAA-AAAA)'!S213+'€15-xxxx(AAAA-AAAA)'!S213+'€16-xxxx(AAAA-AAAA)'!S213+'€17-xxxx(AAAA-AAAA)'!S213+'€18-xxxx(AAAA-AAAA)'!S213+'€19-xxxx(AAAA-AAAA)'!S213+'€20-xxxx(AAAA-AAAA)'!S213</f>
        <v>0</v>
      </c>
      <c r="AA213" s="617">
        <f>'EnC1_2017-22_DEAL_ONF_Animation'!T213+'EnC2_2018-22_FEDER_ONF_Conserv'!T213+'EnC3_2019-21_OFB-DEAL_ONF_Coli'!T213+'EnC4_2018-20_MTE_ONF_MIGBio'!T213+'EnC5_2020_DEAL_Titè_IPA Desira'!T213+'Sol1_2018_DEAL_ONF_Lutte IC DSD'!T213+'Sol2_2019_DEAL_ONF_Lutte IC'!T213+'€8-xxxx(AAAA-AAAA)'!T213+'€9-xxxx(AAAA-AAAA)'!T213+'€10-xxxx(AAAA-AAAA)'!T213+'€11-xxxx(AAAA-AAAA)'!T213+'€12-xxxx(AAAA-AAAA)'!T213+'€13-xxxx(AAAA-AAAA)'!T213+'€14-xxxx(AAAA-AAAA)'!T213+'€15-xxxx(AAAA-AAAA)'!T213+'€16-xxxx(AAAA-AAAA)'!T213+'€17-xxxx(AAAA-AAAA)'!T213+'€18-xxxx(AAAA-AAAA)'!T213+'€19-xxxx(AAAA-AAAA)'!T213+'€20-xxxx(AAAA-AAAA)'!T213</f>
        <v>0</v>
      </c>
      <c r="AB213" s="691">
        <f>'EnC1_2017-22_DEAL_ONF_Animation'!U213+'EnC2_2018-22_FEDER_ONF_Conserv'!U213+'EnC3_2019-21_OFB-DEAL_ONF_Coli'!U213+'EnC4_2018-20_MTE_ONF_MIGBio'!U213+'EnC5_2020_DEAL_Titè_IPA Desira'!U213+'Sol1_2018_DEAL_ONF_Lutte IC DSD'!U213+'Sol2_2019_DEAL_ONF_Lutte IC'!U213+'€8-xxxx(AAAA-AAAA)'!U213+'€9-xxxx(AAAA-AAAA)'!U213+'€10-xxxx(AAAA-AAAA)'!U213+'€11-xxxx(AAAA-AAAA)'!U213+'€12-xxxx(AAAA-AAAA)'!U213+'€13-xxxx(AAAA-AAAA)'!U213+'€14-xxxx(AAAA-AAAA)'!U213+'€15-xxxx(AAAA-AAAA)'!U213+'€16-xxxx(AAAA-AAAA)'!U213+'€17-xxxx(AAAA-AAAA)'!U213+'€18-xxxx(AAAA-AAAA)'!U213+'€19-xxxx(AAAA-AAAA)'!U213+'€20-xxxx(AAAA-AAAA)'!U213</f>
        <v>0</v>
      </c>
      <c r="AC213" s="619">
        <f>'EnC1_2017-22_DEAL_ONF_Animation'!V213+'EnC2_2018-22_FEDER_ONF_Conserv'!V213+'EnC3_2019-21_OFB-DEAL_ONF_Coli'!V213+'EnC4_2018-20_MTE_ONF_MIGBio'!V213+'EnC5_2020_DEAL_Titè_IPA Desira'!V213+'Sol1_2018_DEAL_ONF_Lutte IC DSD'!V213+'Sol2_2019_DEAL_ONF_Lutte IC'!V213+'€8-xxxx(AAAA-AAAA)'!V213+'€9-xxxx(AAAA-AAAA)'!V213+'€10-xxxx(AAAA-AAAA)'!V213+'€11-xxxx(AAAA-AAAA)'!V213+'€12-xxxx(AAAA-AAAA)'!V213+'€13-xxxx(AAAA-AAAA)'!V213+'€14-xxxx(AAAA-AAAA)'!V213+'€15-xxxx(AAAA-AAAA)'!V213+'€16-xxxx(AAAA-AAAA)'!V213+'€17-xxxx(AAAA-AAAA)'!V213+'€18-xxxx(AAAA-AAAA)'!V213+'€19-xxxx(AAAA-AAAA)'!V213+'€20-xxxx(AAAA-AAAA)'!V213</f>
        <v>0</v>
      </c>
      <c r="AD213" s="619">
        <f>'EnC1_2017-22_DEAL_ONF_Animation'!W213+'EnC2_2018-22_FEDER_ONF_Conserv'!W213+'EnC3_2019-21_OFB-DEAL_ONF_Coli'!W213+'EnC4_2018-20_MTE_ONF_MIGBio'!W213+'EnC5_2020_DEAL_Titè_IPA Desira'!W213+'Sol1_2018_DEAL_ONF_Lutte IC DSD'!W213+'Sol2_2019_DEAL_ONF_Lutte IC'!W213+'€8-xxxx(AAAA-AAAA)'!W213+'€9-xxxx(AAAA-AAAA)'!W213+'€10-xxxx(AAAA-AAAA)'!W213+'€11-xxxx(AAAA-AAAA)'!W213+'€12-xxxx(AAAA-AAAA)'!W213+'€13-xxxx(AAAA-AAAA)'!W213+'€14-xxxx(AAAA-AAAA)'!W213+'€15-xxxx(AAAA-AAAA)'!W213+'€16-xxxx(AAAA-AAAA)'!W213+'€17-xxxx(AAAA-AAAA)'!W213+'€18-xxxx(AAAA-AAAA)'!W213+'€19-xxxx(AAAA-AAAA)'!W213+'€20-xxxx(AAAA-AAAA)'!W213</f>
        <v>0</v>
      </c>
      <c r="AE213" s="619">
        <f>'EnC1_2017-22_DEAL_ONF_Animation'!X213+'EnC2_2018-22_FEDER_ONF_Conserv'!X213+'EnC3_2019-21_OFB-DEAL_ONF_Coli'!X213+'EnC4_2018-20_MTE_ONF_MIGBio'!X213+'EnC5_2020_DEAL_Titè_IPA Desira'!X213+'Sol1_2018_DEAL_ONF_Lutte IC DSD'!X213+'Sol2_2019_DEAL_ONF_Lutte IC'!X213+'€8-xxxx(AAAA-AAAA)'!X213+'€9-xxxx(AAAA-AAAA)'!X213+'€10-xxxx(AAAA-AAAA)'!X213+'€11-xxxx(AAAA-AAAA)'!X213+'€12-xxxx(AAAA-AAAA)'!X213+'€13-xxxx(AAAA-AAAA)'!X213+'€14-xxxx(AAAA-AAAA)'!X213+'€15-xxxx(AAAA-AAAA)'!X213+'€16-xxxx(AAAA-AAAA)'!X213+'€17-xxxx(AAAA-AAAA)'!X213+'€18-xxxx(AAAA-AAAA)'!X213+'€19-xxxx(AAAA-AAAA)'!X213+'€20-xxxx(AAAA-AAAA)'!X213</f>
        <v>0</v>
      </c>
      <c r="AF213" s="620">
        <f>'EnC1_2017-22_DEAL_ONF_Animation'!Y213+'EnC2_2018-22_FEDER_ONF_Conserv'!Y213+'EnC3_2019-21_OFB-DEAL_ONF_Coli'!Y213+'EnC4_2018-20_MTE_ONF_MIGBio'!Y213+'EnC5_2020_DEAL_Titè_IPA Desira'!Y213+'Sol1_2018_DEAL_ONF_Lutte IC DSD'!Y213+'Sol2_2019_DEAL_ONF_Lutte IC'!Y213+'€8-xxxx(AAAA-AAAA)'!Y213+'€9-xxxx(AAAA-AAAA)'!Y213+'€10-xxxx(AAAA-AAAA)'!Y213+'€11-xxxx(AAAA-AAAA)'!Y213+'€12-xxxx(AAAA-AAAA)'!Y213+'€13-xxxx(AAAA-AAAA)'!Y213+'€14-xxxx(AAAA-AAAA)'!Y213+'€15-xxxx(AAAA-AAAA)'!Y213+'€16-xxxx(AAAA-AAAA)'!Y213+'€17-xxxx(AAAA-AAAA)'!Y213+'€18-xxxx(AAAA-AAAA)'!Y213+'€19-xxxx(AAAA-AAAA)'!Y213+'€20-xxxx(AAAA-AAAA)'!Y213</f>
        <v>0</v>
      </c>
      <c r="AG213" s="621">
        <f t="shared" si="129"/>
        <v>0</v>
      </c>
      <c r="AH213" s="691">
        <f t="shared" si="134"/>
        <v>0</v>
      </c>
      <c r="AI213" s="619">
        <f t="shared" si="135"/>
        <v>0</v>
      </c>
      <c r="AJ213" s="619">
        <f t="shared" si="136"/>
        <v>0</v>
      </c>
      <c r="AK213" s="619">
        <f t="shared" si="137"/>
        <v>0</v>
      </c>
      <c r="AL213" s="682">
        <f t="shared" si="138"/>
        <v>0</v>
      </c>
      <c r="AM213" s="623">
        <f t="shared" si="130"/>
        <v>0</v>
      </c>
      <c r="AN213" s="692">
        <f t="shared" si="139"/>
        <v>0</v>
      </c>
      <c r="AO213" s="619">
        <f t="shared" si="140"/>
        <v>0</v>
      </c>
      <c r="AP213" s="619">
        <f t="shared" si="141"/>
        <v>0</v>
      </c>
      <c r="AQ213" s="619">
        <f t="shared" si="142"/>
        <v>0</v>
      </c>
      <c r="AR213" s="624">
        <f t="shared" si="143"/>
        <v>0</v>
      </c>
      <c r="AS213" s="44"/>
      <c r="AT213" s="28"/>
      <c r="AU213" s="28"/>
    </row>
    <row r="214" spans="1:47" s="38" customFormat="1" ht="20" customHeight="1">
      <c r="A214" s="26"/>
      <c r="B214" s="1116"/>
      <c r="C214" s="1231"/>
      <c r="D214" s="1119"/>
      <c r="E214" s="1122"/>
      <c r="F214" s="1154"/>
      <c r="G214" s="498" t="s">
        <v>109</v>
      </c>
      <c r="H214" s="175"/>
      <c r="I214" s="62"/>
      <c r="J214" s="60"/>
      <c r="K214" s="60"/>
      <c r="L214" s="60"/>
      <c r="M214" s="728"/>
      <c r="N214" s="502" t="s">
        <v>109</v>
      </c>
      <c r="O214" s="236">
        <f>'EnC1_2017-22_DEAL_ONF_Animation'!H214+'EnC2_2018-22_FEDER_ONF_Conserv'!H214+'EnC3_2019-21_OFB-DEAL_ONF_Coli'!H214+'EnC4_2018-20_MTE_ONF_MIGBio'!H214+'EnC5_2020_DEAL_Titè_IPA Desira'!H214+'Sol1_2018_DEAL_ONF_Lutte IC DSD'!H214+'Sol2_2019_DEAL_ONF_Lutte IC'!H214+'€8-xxxx(AAAA-AAAA)'!H214+'€9-xxxx(AAAA-AAAA)'!H214+'€10-xxxx(AAAA-AAAA)'!H214+'€11-xxxx(AAAA-AAAA)'!H214+'€12-xxxx(AAAA-AAAA)'!H214+'€13-xxxx(AAAA-AAAA)'!H214+'€14-xxxx(AAAA-AAAA)'!H214+'€15-xxxx(AAAA-AAAA)'!H214+'€16-xxxx(AAAA-AAAA)'!H214+'€17-xxxx(AAAA-AAAA)'!H214+'€18-xxxx(AAAA-AAAA)'!H214+'€19-xxxx(AAAA-AAAA)'!H214+'€20-xxxx(AAAA-AAAA)'!H214</f>
        <v>0</v>
      </c>
      <c r="P214" s="234">
        <f>'EnC1_2017-22_DEAL_ONF_Animation'!I214+'EnC2_2018-22_FEDER_ONF_Conserv'!I214+'EnC3_2019-21_OFB-DEAL_ONF_Coli'!I214+'EnC4_2018-20_MTE_ONF_MIGBio'!I214+'EnC5_2020_DEAL_Titè_IPA Desira'!I214+'Sol1_2018_DEAL_ONF_Lutte IC DSD'!I214+'Sol2_2019_DEAL_ONF_Lutte IC'!I214+'€8-xxxx(AAAA-AAAA)'!I214+'€9-xxxx(AAAA-AAAA)'!I214+'€10-xxxx(AAAA-AAAA)'!I214+'€11-xxxx(AAAA-AAAA)'!I214+'€12-xxxx(AAAA-AAAA)'!I214+'€13-xxxx(AAAA-AAAA)'!I214+'€14-xxxx(AAAA-AAAA)'!I214+'€15-xxxx(AAAA-AAAA)'!I214+'€16-xxxx(AAAA-AAAA)'!I214+'€17-xxxx(AAAA-AAAA)'!I214+'€18-xxxx(AAAA-AAAA)'!I214+'€19-xxxx(AAAA-AAAA)'!I214+'€20-xxxx(AAAA-AAAA)'!I214</f>
        <v>0</v>
      </c>
      <c r="Q214" s="163">
        <f>'EnC1_2017-22_DEAL_ONF_Animation'!J214+'EnC2_2018-22_FEDER_ONF_Conserv'!J214+'EnC3_2019-21_OFB-DEAL_ONF_Coli'!J214+'EnC4_2018-20_MTE_ONF_MIGBio'!J214+'EnC5_2020_DEAL_Titè_IPA Desira'!J214+'Sol1_2018_DEAL_ONF_Lutte IC DSD'!J214+'Sol2_2019_DEAL_ONF_Lutte IC'!J214+'€8-xxxx(AAAA-AAAA)'!J214+'€9-xxxx(AAAA-AAAA)'!J214+'€10-xxxx(AAAA-AAAA)'!J214+'€11-xxxx(AAAA-AAAA)'!J214+'€12-xxxx(AAAA-AAAA)'!J214+'€13-xxxx(AAAA-AAAA)'!J214+'€14-xxxx(AAAA-AAAA)'!J214+'€15-xxxx(AAAA-AAAA)'!J214+'€16-xxxx(AAAA-AAAA)'!J214+'€17-xxxx(AAAA-AAAA)'!J214+'€18-xxxx(AAAA-AAAA)'!J214+'€19-xxxx(AAAA-AAAA)'!J214+'€20-xxxx(AAAA-AAAA)'!J214</f>
        <v>0</v>
      </c>
      <c r="R214" s="163">
        <f>'EnC1_2017-22_DEAL_ONF_Animation'!K214+'EnC2_2018-22_FEDER_ONF_Conserv'!K214+'EnC3_2019-21_OFB-DEAL_ONF_Coli'!K214+'EnC4_2018-20_MTE_ONF_MIGBio'!K214+'EnC5_2020_DEAL_Titè_IPA Desira'!K214+'Sol1_2018_DEAL_ONF_Lutte IC DSD'!K214+'Sol2_2019_DEAL_ONF_Lutte IC'!K214+'€8-xxxx(AAAA-AAAA)'!K214+'€9-xxxx(AAAA-AAAA)'!K214+'€10-xxxx(AAAA-AAAA)'!K214+'€11-xxxx(AAAA-AAAA)'!K214+'€12-xxxx(AAAA-AAAA)'!K214+'€13-xxxx(AAAA-AAAA)'!K214+'€14-xxxx(AAAA-AAAA)'!K214+'€15-xxxx(AAAA-AAAA)'!K214+'€16-xxxx(AAAA-AAAA)'!K214+'€17-xxxx(AAAA-AAAA)'!K214+'€18-xxxx(AAAA-AAAA)'!K214+'€19-xxxx(AAAA-AAAA)'!K214+'€20-xxxx(AAAA-AAAA)'!K214</f>
        <v>0</v>
      </c>
      <c r="S214" s="163">
        <f>'EnC1_2017-22_DEAL_ONF_Animation'!L214+'EnC2_2018-22_FEDER_ONF_Conserv'!L214+'EnC3_2019-21_OFB-DEAL_ONF_Coli'!L214+'EnC4_2018-20_MTE_ONF_MIGBio'!L214+'EnC5_2020_DEAL_Titè_IPA Desira'!L214+'Sol1_2018_DEAL_ONF_Lutte IC DSD'!L214+'Sol2_2019_DEAL_ONF_Lutte IC'!L214+'€8-xxxx(AAAA-AAAA)'!L214+'€9-xxxx(AAAA-AAAA)'!L214+'€10-xxxx(AAAA-AAAA)'!L214+'€11-xxxx(AAAA-AAAA)'!L214+'€12-xxxx(AAAA-AAAA)'!L214+'€13-xxxx(AAAA-AAAA)'!L214+'€14-xxxx(AAAA-AAAA)'!L214+'€15-xxxx(AAAA-AAAA)'!L214+'€16-xxxx(AAAA-AAAA)'!L214+'€17-xxxx(AAAA-AAAA)'!L214+'€18-xxxx(AAAA-AAAA)'!L214+'€19-xxxx(AAAA-AAAA)'!L214+'€20-xxxx(AAAA-AAAA)'!L214</f>
        <v>0</v>
      </c>
      <c r="T214" s="211">
        <f>'EnC1_2017-22_DEAL_ONF_Animation'!M214+'EnC2_2018-22_FEDER_ONF_Conserv'!M214+'EnC3_2019-21_OFB-DEAL_ONF_Coli'!M214+'EnC4_2018-20_MTE_ONF_MIGBio'!M214+'EnC5_2020_DEAL_Titè_IPA Desira'!M214+'Sol1_2018_DEAL_ONF_Lutte IC DSD'!M214+'Sol2_2019_DEAL_ONF_Lutte IC'!M214+'€8-xxxx(AAAA-AAAA)'!M214+'€9-xxxx(AAAA-AAAA)'!M214+'€10-xxxx(AAAA-AAAA)'!M214+'€11-xxxx(AAAA-AAAA)'!M214+'€12-xxxx(AAAA-AAAA)'!M214+'€13-xxxx(AAAA-AAAA)'!M214+'€14-xxxx(AAAA-AAAA)'!M214+'€15-xxxx(AAAA-AAAA)'!M214+'€16-xxxx(AAAA-AAAA)'!M214+'€17-xxxx(AAAA-AAAA)'!M214+'€18-xxxx(AAAA-AAAA)'!M214+'€19-xxxx(AAAA-AAAA)'!M214+'€20-xxxx(AAAA-AAAA)'!M214</f>
        <v>0</v>
      </c>
      <c r="U214" s="236">
        <f>'EnC1_2017-22_DEAL_ONF_Animation'!N214+'EnC2_2018-22_FEDER_ONF_Conserv'!N214+'EnC3_2019-21_OFB-DEAL_ONF_Coli'!N214+'EnC4_2018-20_MTE_ONF_MIGBio'!N214+'EnC5_2020_DEAL_Titè_IPA Desira'!N214+'Sol1_2018_DEAL_ONF_Lutte IC DSD'!N214+'Sol2_2019_DEAL_ONF_Lutte IC'!N214+'€8-xxxx(AAAA-AAAA)'!N214+'€9-xxxx(AAAA-AAAA)'!N214+'€10-xxxx(AAAA-AAAA)'!N214+'€11-xxxx(AAAA-AAAA)'!N214+'€12-xxxx(AAAA-AAAA)'!N214+'€13-xxxx(AAAA-AAAA)'!N214+'€14-xxxx(AAAA-AAAA)'!N214+'€15-xxxx(AAAA-AAAA)'!N214+'€16-xxxx(AAAA-AAAA)'!N214+'€17-xxxx(AAAA-AAAA)'!N214+'€18-xxxx(AAAA-AAAA)'!N214+'€19-xxxx(AAAA-AAAA)'!N214+'€20-xxxx(AAAA-AAAA)'!N214</f>
        <v>0</v>
      </c>
      <c r="V214" s="234">
        <f>'EnC1_2017-22_DEAL_ONF_Animation'!O214+'EnC2_2018-22_FEDER_ONF_Conserv'!O214+'EnC3_2019-21_OFB-DEAL_ONF_Coli'!O214+'EnC4_2018-20_MTE_ONF_MIGBio'!O214+'EnC5_2020_DEAL_Titè_IPA Desira'!O214+'Sol1_2018_DEAL_ONF_Lutte IC DSD'!O214+'Sol2_2019_DEAL_ONF_Lutte IC'!O214+'€8-xxxx(AAAA-AAAA)'!O214+'€9-xxxx(AAAA-AAAA)'!O214+'€10-xxxx(AAAA-AAAA)'!O214+'€11-xxxx(AAAA-AAAA)'!O214+'€12-xxxx(AAAA-AAAA)'!O214+'€13-xxxx(AAAA-AAAA)'!O214+'€14-xxxx(AAAA-AAAA)'!O214+'€15-xxxx(AAAA-AAAA)'!O214+'€16-xxxx(AAAA-AAAA)'!O214+'€17-xxxx(AAAA-AAAA)'!O214+'€18-xxxx(AAAA-AAAA)'!O214+'€19-xxxx(AAAA-AAAA)'!O214+'€20-xxxx(AAAA-AAAA)'!O214</f>
        <v>0</v>
      </c>
      <c r="W214" s="163">
        <f>'EnC1_2017-22_DEAL_ONF_Animation'!P214+'EnC2_2018-22_FEDER_ONF_Conserv'!P214+'EnC3_2019-21_OFB-DEAL_ONF_Coli'!P214+'EnC4_2018-20_MTE_ONF_MIGBio'!P214+'EnC5_2020_DEAL_Titè_IPA Desira'!P214+'Sol1_2018_DEAL_ONF_Lutte IC DSD'!P214+'Sol2_2019_DEAL_ONF_Lutte IC'!P214+'€8-xxxx(AAAA-AAAA)'!P214+'€9-xxxx(AAAA-AAAA)'!P214+'€10-xxxx(AAAA-AAAA)'!P214+'€11-xxxx(AAAA-AAAA)'!P214+'€12-xxxx(AAAA-AAAA)'!P214+'€13-xxxx(AAAA-AAAA)'!P214+'€14-xxxx(AAAA-AAAA)'!P214+'€15-xxxx(AAAA-AAAA)'!P214+'€16-xxxx(AAAA-AAAA)'!P214+'€17-xxxx(AAAA-AAAA)'!P214+'€18-xxxx(AAAA-AAAA)'!P214+'€19-xxxx(AAAA-AAAA)'!P214+'€20-xxxx(AAAA-AAAA)'!P214</f>
        <v>0</v>
      </c>
      <c r="X214" s="163">
        <f>'EnC1_2017-22_DEAL_ONF_Animation'!Q214+'EnC2_2018-22_FEDER_ONF_Conserv'!Q214+'EnC3_2019-21_OFB-DEAL_ONF_Coli'!Q214+'EnC4_2018-20_MTE_ONF_MIGBio'!Q214+'EnC5_2020_DEAL_Titè_IPA Desira'!Q214+'Sol1_2018_DEAL_ONF_Lutte IC DSD'!Q214+'Sol2_2019_DEAL_ONF_Lutte IC'!Q214+'€8-xxxx(AAAA-AAAA)'!Q214+'€9-xxxx(AAAA-AAAA)'!Q214+'€10-xxxx(AAAA-AAAA)'!Q214+'€11-xxxx(AAAA-AAAA)'!Q214+'€12-xxxx(AAAA-AAAA)'!Q214+'€13-xxxx(AAAA-AAAA)'!Q214+'€14-xxxx(AAAA-AAAA)'!Q214+'€15-xxxx(AAAA-AAAA)'!Q214+'€16-xxxx(AAAA-AAAA)'!Q214+'€17-xxxx(AAAA-AAAA)'!Q214+'€18-xxxx(AAAA-AAAA)'!Q214+'€19-xxxx(AAAA-AAAA)'!Q214+'€20-xxxx(AAAA-AAAA)'!Q214</f>
        <v>0</v>
      </c>
      <c r="Y214" s="163">
        <f>'EnC1_2017-22_DEAL_ONF_Animation'!R214+'EnC2_2018-22_FEDER_ONF_Conserv'!R214+'EnC3_2019-21_OFB-DEAL_ONF_Coli'!R214+'EnC4_2018-20_MTE_ONF_MIGBio'!R214+'EnC5_2020_DEAL_Titè_IPA Desira'!R214+'Sol1_2018_DEAL_ONF_Lutte IC DSD'!R214+'Sol2_2019_DEAL_ONF_Lutte IC'!R214+'€8-xxxx(AAAA-AAAA)'!R214+'€9-xxxx(AAAA-AAAA)'!R214+'€10-xxxx(AAAA-AAAA)'!R214+'€11-xxxx(AAAA-AAAA)'!R214+'€12-xxxx(AAAA-AAAA)'!R214+'€13-xxxx(AAAA-AAAA)'!R214+'€14-xxxx(AAAA-AAAA)'!R214+'€15-xxxx(AAAA-AAAA)'!R214+'€16-xxxx(AAAA-AAAA)'!R214+'€17-xxxx(AAAA-AAAA)'!R214+'€18-xxxx(AAAA-AAAA)'!R214+'€19-xxxx(AAAA-AAAA)'!R214+'€20-xxxx(AAAA-AAAA)'!R214</f>
        <v>0</v>
      </c>
      <c r="Z214" s="164">
        <f>'EnC1_2017-22_DEAL_ONF_Animation'!S214+'EnC2_2018-22_FEDER_ONF_Conserv'!S214+'EnC3_2019-21_OFB-DEAL_ONF_Coli'!S214+'EnC4_2018-20_MTE_ONF_MIGBio'!S214+'EnC5_2020_DEAL_Titè_IPA Desira'!S214+'Sol1_2018_DEAL_ONF_Lutte IC DSD'!S214+'Sol2_2019_DEAL_ONF_Lutte IC'!S214+'€8-xxxx(AAAA-AAAA)'!S214+'€9-xxxx(AAAA-AAAA)'!S214+'€10-xxxx(AAAA-AAAA)'!S214+'€11-xxxx(AAAA-AAAA)'!S214+'€12-xxxx(AAAA-AAAA)'!S214+'€13-xxxx(AAAA-AAAA)'!S214+'€14-xxxx(AAAA-AAAA)'!S214+'€15-xxxx(AAAA-AAAA)'!S214+'€16-xxxx(AAAA-AAAA)'!S214+'€17-xxxx(AAAA-AAAA)'!S214+'€18-xxxx(AAAA-AAAA)'!S214+'€19-xxxx(AAAA-AAAA)'!S214+'€20-xxxx(AAAA-AAAA)'!S214</f>
        <v>0</v>
      </c>
      <c r="AA214" s="693">
        <f>'EnC1_2017-22_DEAL_ONF_Animation'!T214+'EnC2_2018-22_FEDER_ONF_Conserv'!T214+'EnC3_2019-21_OFB-DEAL_ONF_Coli'!T214+'EnC4_2018-20_MTE_ONF_MIGBio'!T214+'EnC5_2020_DEAL_Titè_IPA Desira'!T214+'Sol1_2018_DEAL_ONF_Lutte IC DSD'!T214+'Sol2_2019_DEAL_ONF_Lutte IC'!T214+'€8-xxxx(AAAA-AAAA)'!T214+'€9-xxxx(AAAA-AAAA)'!T214+'€10-xxxx(AAAA-AAAA)'!T214+'€11-xxxx(AAAA-AAAA)'!T214+'€12-xxxx(AAAA-AAAA)'!T214+'€13-xxxx(AAAA-AAAA)'!T214+'€14-xxxx(AAAA-AAAA)'!T214+'€15-xxxx(AAAA-AAAA)'!T214+'€16-xxxx(AAAA-AAAA)'!T214+'€17-xxxx(AAAA-AAAA)'!T214+'€18-xxxx(AAAA-AAAA)'!T214+'€19-xxxx(AAAA-AAAA)'!T214+'€20-xxxx(AAAA-AAAA)'!T214</f>
        <v>0</v>
      </c>
      <c r="AB214" s="691">
        <f>'EnC1_2017-22_DEAL_ONF_Animation'!U214+'EnC2_2018-22_FEDER_ONF_Conserv'!U214+'EnC3_2019-21_OFB-DEAL_ONF_Coli'!U214+'EnC4_2018-20_MTE_ONF_MIGBio'!U214+'EnC5_2020_DEAL_Titè_IPA Desira'!U214+'Sol1_2018_DEAL_ONF_Lutte IC DSD'!U214+'Sol2_2019_DEAL_ONF_Lutte IC'!U214+'€8-xxxx(AAAA-AAAA)'!U214+'€9-xxxx(AAAA-AAAA)'!U214+'€10-xxxx(AAAA-AAAA)'!U214+'€11-xxxx(AAAA-AAAA)'!U214+'€12-xxxx(AAAA-AAAA)'!U214+'€13-xxxx(AAAA-AAAA)'!U214+'€14-xxxx(AAAA-AAAA)'!U214+'€15-xxxx(AAAA-AAAA)'!U214+'€16-xxxx(AAAA-AAAA)'!U214+'€17-xxxx(AAAA-AAAA)'!U214+'€18-xxxx(AAAA-AAAA)'!U214+'€19-xxxx(AAAA-AAAA)'!U214+'€20-xxxx(AAAA-AAAA)'!U214</f>
        <v>0</v>
      </c>
      <c r="AC214" s="619">
        <f>'EnC1_2017-22_DEAL_ONF_Animation'!V214+'EnC2_2018-22_FEDER_ONF_Conserv'!V214+'EnC3_2019-21_OFB-DEAL_ONF_Coli'!V214+'EnC4_2018-20_MTE_ONF_MIGBio'!V214+'EnC5_2020_DEAL_Titè_IPA Desira'!V214+'Sol1_2018_DEAL_ONF_Lutte IC DSD'!V214+'Sol2_2019_DEAL_ONF_Lutte IC'!V214+'€8-xxxx(AAAA-AAAA)'!V214+'€9-xxxx(AAAA-AAAA)'!V214+'€10-xxxx(AAAA-AAAA)'!V214+'€11-xxxx(AAAA-AAAA)'!V214+'€12-xxxx(AAAA-AAAA)'!V214+'€13-xxxx(AAAA-AAAA)'!V214+'€14-xxxx(AAAA-AAAA)'!V214+'€15-xxxx(AAAA-AAAA)'!V214+'€16-xxxx(AAAA-AAAA)'!V214+'€17-xxxx(AAAA-AAAA)'!V214+'€18-xxxx(AAAA-AAAA)'!V214+'€19-xxxx(AAAA-AAAA)'!V214+'€20-xxxx(AAAA-AAAA)'!V214</f>
        <v>0</v>
      </c>
      <c r="AD214" s="619">
        <f>'EnC1_2017-22_DEAL_ONF_Animation'!W214+'EnC2_2018-22_FEDER_ONF_Conserv'!W214+'EnC3_2019-21_OFB-DEAL_ONF_Coli'!W214+'EnC4_2018-20_MTE_ONF_MIGBio'!W214+'EnC5_2020_DEAL_Titè_IPA Desira'!W214+'Sol1_2018_DEAL_ONF_Lutte IC DSD'!W214+'Sol2_2019_DEAL_ONF_Lutte IC'!W214+'€8-xxxx(AAAA-AAAA)'!W214+'€9-xxxx(AAAA-AAAA)'!W214+'€10-xxxx(AAAA-AAAA)'!W214+'€11-xxxx(AAAA-AAAA)'!W214+'€12-xxxx(AAAA-AAAA)'!W214+'€13-xxxx(AAAA-AAAA)'!W214+'€14-xxxx(AAAA-AAAA)'!W214+'€15-xxxx(AAAA-AAAA)'!W214+'€16-xxxx(AAAA-AAAA)'!W214+'€17-xxxx(AAAA-AAAA)'!W214+'€18-xxxx(AAAA-AAAA)'!W214+'€19-xxxx(AAAA-AAAA)'!W214+'€20-xxxx(AAAA-AAAA)'!W214</f>
        <v>0</v>
      </c>
      <c r="AE214" s="619">
        <f>'EnC1_2017-22_DEAL_ONF_Animation'!X214+'EnC2_2018-22_FEDER_ONF_Conserv'!X214+'EnC3_2019-21_OFB-DEAL_ONF_Coli'!X214+'EnC4_2018-20_MTE_ONF_MIGBio'!X214+'EnC5_2020_DEAL_Titè_IPA Desira'!X214+'Sol1_2018_DEAL_ONF_Lutte IC DSD'!X214+'Sol2_2019_DEAL_ONF_Lutte IC'!X214+'€8-xxxx(AAAA-AAAA)'!X214+'€9-xxxx(AAAA-AAAA)'!X214+'€10-xxxx(AAAA-AAAA)'!X214+'€11-xxxx(AAAA-AAAA)'!X214+'€12-xxxx(AAAA-AAAA)'!X214+'€13-xxxx(AAAA-AAAA)'!X214+'€14-xxxx(AAAA-AAAA)'!X214+'€15-xxxx(AAAA-AAAA)'!X214+'€16-xxxx(AAAA-AAAA)'!X214+'€17-xxxx(AAAA-AAAA)'!X214+'€18-xxxx(AAAA-AAAA)'!X214+'€19-xxxx(AAAA-AAAA)'!X214+'€20-xxxx(AAAA-AAAA)'!X214</f>
        <v>0</v>
      </c>
      <c r="AF214" s="620">
        <f>'EnC1_2017-22_DEAL_ONF_Animation'!Y214+'EnC2_2018-22_FEDER_ONF_Conserv'!Y214+'EnC3_2019-21_OFB-DEAL_ONF_Coli'!Y214+'EnC4_2018-20_MTE_ONF_MIGBio'!Y214+'EnC5_2020_DEAL_Titè_IPA Desira'!Y214+'Sol1_2018_DEAL_ONF_Lutte IC DSD'!Y214+'Sol2_2019_DEAL_ONF_Lutte IC'!Y214+'€8-xxxx(AAAA-AAAA)'!Y214+'€9-xxxx(AAAA-AAAA)'!Y214+'€10-xxxx(AAAA-AAAA)'!Y214+'€11-xxxx(AAAA-AAAA)'!Y214+'€12-xxxx(AAAA-AAAA)'!Y214+'€13-xxxx(AAAA-AAAA)'!Y214+'€14-xxxx(AAAA-AAAA)'!Y214+'€15-xxxx(AAAA-AAAA)'!Y214+'€16-xxxx(AAAA-AAAA)'!Y214+'€17-xxxx(AAAA-AAAA)'!Y214+'€18-xxxx(AAAA-AAAA)'!Y214+'€19-xxxx(AAAA-AAAA)'!Y214+'€20-xxxx(AAAA-AAAA)'!Y214</f>
        <v>0</v>
      </c>
      <c r="AG214" s="696">
        <f t="shared" si="129"/>
        <v>0</v>
      </c>
      <c r="AH214" s="691">
        <f t="shared" si="134"/>
        <v>0</v>
      </c>
      <c r="AI214" s="619">
        <f t="shared" si="135"/>
        <v>0</v>
      </c>
      <c r="AJ214" s="619">
        <f t="shared" si="136"/>
        <v>0</v>
      </c>
      <c r="AK214" s="619">
        <f t="shared" si="137"/>
        <v>0</v>
      </c>
      <c r="AL214" s="682">
        <f t="shared" si="138"/>
        <v>0</v>
      </c>
      <c r="AM214" s="697">
        <f t="shared" si="130"/>
        <v>0</v>
      </c>
      <c r="AN214" s="692">
        <f t="shared" si="139"/>
        <v>0</v>
      </c>
      <c r="AO214" s="619">
        <f t="shared" si="140"/>
        <v>0</v>
      </c>
      <c r="AP214" s="619">
        <f t="shared" si="141"/>
        <v>0</v>
      </c>
      <c r="AQ214" s="619">
        <f t="shared" si="142"/>
        <v>0</v>
      </c>
      <c r="AR214" s="624">
        <f t="shared" si="143"/>
        <v>0</v>
      </c>
      <c r="AS214" s="45"/>
      <c r="AT214" s="28"/>
      <c r="AU214" s="28"/>
    </row>
    <row r="215" spans="1:47" s="38" customFormat="1" ht="14" customHeight="1">
      <c r="A215" s="14"/>
      <c r="B215" s="1116"/>
      <c r="C215" s="1107" t="s">
        <v>122</v>
      </c>
      <c r="D215" s="1108"/>
      <c r="E215" s="1108"/>
      <c r="F215" s="1113">
        <v>2</v>
      </c>
      <c r="G215" s="517" t="s">
        <v>106</v>
      </c>
      <c r="H215" s="850">
        <f>H209+H212</f>
        <v>10000</v>
      </c>
      <c r="I215" s="115">
        <f t="shared" ref="I215:M215" si="153">I209+I212</f>
        <v>0</v>
      </c>
      <c r="J215" s="102">
        <f t="shared" si="153"/>
        <v>0</v>
      </c>
      <c r="K215" s="102">
        <f t="shared" si="153"/>
        <v>10000</v>
      </c>
      <c r="L215" s="102">
        <f t="shared" si="153"/>
        <v>0</v>
      </c>
      <c r="M215" s="504">
        <f t="shared" si="153"/>
        <v>0</v>
      </c>
      <c r="N215" s="517" t="s">
        <v>106</v>
      </c>
      <c r="O215" s="100">
        <f>'EnC1_2017-22_DEAL_ONF_Animation'!H215+'EnC2_2018-22_FEDER_ONF_Conserv'!H215+'EnC3_2019-21_OFB-DEAL_ONF_Coli'!H215+'EnC4_2018-20_MTE_ONF_MIGBio'!H215+'EnC5_2020_DEAL_Titè_IPA Desira'!H215+'Sol1_2018_DEAL_ONF_Lutte IC DSD'!H215+'Sol2_2019_DEAL_ONF_Lutte IC'!H215+'€8-xxxx(AAAA-AAAA)'!H215+'€9-xxxx(AAAA-AAAA)'!H215+'€10-xxxx(AAAA-AAAA)'!H215+'€11-xxxx(AAAA-AAAA)'!H215+'€12-xxxx(AAAA-AAAA)'!H215+'€13-xxxx(AAAA-AAAA)'!H215+'€14-xxxx(AAAA-AAAA)'!H215+'€15-xxxx(AAAA-AAAA)'!H215+'€16-xxxx(AAAA-AAAA)'!H215+'€17-xxxx(AAAA-AAAA)'!H215+'€18-xxxx(AAAA-AAAA)'!H215+'€19-xxxx(AAAA-AAAA)'!H215+'€20-xxxx(AAAA-AAAA)'!H215</f>
        <v>10000</v>
      </c>
      <c r="P215" s="101">
        <f>'EnC1_2017-22_DEAL_ONF_Animation'!I215+'EnC2_2018-22_FEDER_ONF_Conserv'!I215+'EnC3_2019-21_OFB-DEAL_ONF_Coli'!I215+'EnC4_2018-20_MTE_ONF_MIGBio'!I215+'EnC5_2020_DEAL_Titè_IPA Desira'!I215+'Sol1_2018_DEAL_ONF_Lutte IC DSD'!I215+'Sol2_2019_DEAL_ONF_Lutte IC'!I215+'€8-xxxx(AAAA-AAAA)'!I215+'€9-xxxx(AAAA-AAAA)'!I215+'€10-xxxx(AAAA-AAAA)'!I215+'€11-xxxx(AAAA-AAAA)'!I215+'€12-xxxx(AAAA-AAAA)'!I215+'€13-xxxx(AAAA-AAAA)'!I215+'€14-xxxx(AAAA-AAAA)'!I215+'€15-xxxx(AAAA-AAAA)'!I215+'€16-xxxx(AAAA-AAAA)'!I215+'€17-xxxx(AAAA-AAAA)'!I215+'€18-xxxx(AAAA-AAAA)'!I215+'€19-xxxx(AAAA-AAAA)'!I215+'€20-xxxx(AAAA-AAAA)'!I215</f>
        <v>2000</v>
      </c>
      <c r="Q215" s="102">
        <f>'EnC1_2017-22_DEAL_ONF_Animation'!J215+'EnC2_2018-22_FEDER_ONF_Conserv'!J215+'EnC3_2019-21_OFB-DEAL_ONF_Coli'!J215+'EnC4_2018-20_MTE_ONF_MIGBio'!J215+'EnC5_2020_DEAL_Titè_IPA Desira'!J215+'Sol1_2018_DEAL_ONF_Lutte IC DSD'!J215+'Sol2_2019_DEAL_ONF_Lutte IC'!J215+'€8-xxxx(AAAA-AAAA)'!J215+'€9-xxxx(AAAA-AAAA)'!J215+'€10-xxxx(AAAA-AAAA)'!J215+'€11-xxxx(AAAA-AAAA)'!J215+'€12-xxxx(AAAA-AAAA)'!J215+'€13-xxxx(AAAA-AAAA)'!J215+'€14-xxxx(AAAA-AAAA)'!J215+'€15-xxxx(AAAA-AAAA)'!J215+'€16-xxxx(AAAA-AAAA)'!J215+'€17-xxxx(AAAA-AAAA)'!J215+'€18-xxxx(AAAA-AAAA)'!J215+'€19-xxxx(AAAA-AAAA)'!J215+'€20-xxxx(AAAA-AAAA)'!J215</f>
        <v>2000</v>
      </c>
      <c r="R215" s="102">
        <f>'EnC1_2017-22_DEAL_ONF_Animation'!K215+'EnC2_2018-22_FEDER_ONF_Conserv'!K215+'EnC3_2019-21_OFB-DEAL_ONF_Coli'!K215+'EnC4_2018-20_MTE_ONF_MIGBio'!K215+'EnC5_2020_DEAL_Titè_IPA Desira'!K215+'Sol1_2018_DEAL_ONF_Lutte IC DSD'!K215+'Sol2_2019_DEAL_ONF_Lutte IC'!K215+'€8-xxxx(AAAA-AAAA)'!K215+'€9-xxxx(AAAA-AAAA)'!K215+'€10-xxxx(AAAA-AAAA)'!K215+'€11-xxxx(AAAA-AAAA)'!K215+'€12-xxxx(AAAA-AAAA)'!K215+'€13-xxxx(AAAA-AAAA)'!K215+'€14-xxxx(AAAA-AAAA)'!K215+'€15-xxxx(AAAA-AAAA)'!K215+'€16-xxxx(AAAA-AAAA)'!K215+'€17-xxxx(AAAA-AAAA)'!K215+'€18-xxxx(AAAA-AAAA)'!K215+'€19-xxxx(AAAA-AAAA)'!K215+'€20-xxxx(AAAA-AAAA)'!K215</f>
        <v>2000</v>
      </c>
      <c r="S215" s="102">
        <f>'EnC1_2017-22_DEAL_ONF_Animation'!L215+'EnC2_2018-22_FEDER_ONF_Conserv'!L215+'EnC3_2019-21_OFB-DEAL_ONF_Coli'!L215+'EnC4_2018-20_MTE_ONF_MIGBio'!L215+'EnC5_2020_DEAL_Titè_IPA Desira'!L215+'Sol1_2018_DEAL_ONF_Lutte IC DSD'!L215+'Sol2_2019_DEAL_ONF_Lutte IC'!L215+'€8-xxxx(AAAA-AAAA)'!L215+'€9-xxxx(AAAA-AAAA)'!L215+'€10-xxxx(AAAA-AAAA)'!L215+'€11-xxxx(AAAA-AAAA)'!L215+'€12-xxxx(AAAA-AAAA)'!L215+'€13-xxxx(AAAA-AAAA)'!L215+'€14-xxxx(AAAA-AAAA)'!L215+'€15-xxxx(AAAA-AAAA)'!L215+'€16-xxxx(AAAA-AAAA)'!L215+'€17-xxxx(AAAA-AAAA)'!L215+'€18-xxxx(AAAA-AAAA)'!L215+'€19-xxxx(AAAA-AAAA)'!L215+'€20-xxxx(AAAA-AAAA)'!L215</f>
        <v>2000</v>
      </c>
      <c r="T215" s="103">
        <f>'EnC1_2017-22_DEAL_ONF_Animation'!M215+'EnC2_2018-22_FEDER_ONF_Conserv'!M215+'EnC3_2019-21_OFB-DEAL_ONF_Coli'!M215+'EnC4_2018-20_MTE_ONF_MIGBio'!M215+'EnC5_2020_DEAL_Titè_IPA Desira'!M215+'Sol1_2018_DEAL_ONF_Lutte IC DSD'!M215+'Sol2_2019_DEAL_ONF_Lutte IC'!M215+'€8-xxxx(AAAA-AAAA)'!M215+'€9-xxxx(AAAA-AAAA)'!M215+'€10-xxxx(AAAA-AAAA)'!M215+'€11-xxxx(AAAA-AAAA)'!M215+'€12-xxxx(AAAA-AAAA)'!M215+'€13-xxxx(AAAA-AAAA)'!M215+'€14-xxxx(AAAA-AAAA)'!M215+'€15-xxxx(AAAA-AAAA)'!M215+'€16-xxxx(AAAA-AAAA)'!M215+'€17-xxxx(AAAA-AAAA)'!M215+'€18-xxxx(AAAA-AAAA)'!M215+'€19-xxxx(AAAA-AAAA)'!M215+'€20-xxxx(AAAA-AAAA)'!M215</f>
        <v>2000</v>
      </c>
      <c r="U215" s="100">
        <f>'EnC1_2017-22_DEAL_ONF_Animation'!N215+'EnC2_2018-22_FEDER_ONF_Conserv'!N215+'EnC3_2019-21_OFB-DEAL_ONF_Coli'!N215+'EnC4_2018-20_MTE_ONF_MIGBio'!N215+'EnC5_2020_DEAL_Titè_IPA Desira'!N215+'Sol1_2018_DEAL_ONF_Lutte IC DSD'!N215+'Sol2_2019_DEAL_ONF_Lutte IC'!N215+'€8-xxxx(AAAA-AAAA)'!N215+'€9-xxxx(AAAA-AAAA)'!N215+'€10-xxxx(AAAA-AAAA)'!N215+'€11-xxxx(AAAA-AAAA)'!N215+'€12-xxxx(AAAA-AAAA)'!N215+'€13-xxxx(AAAA-AAAA)'!N215+'€14-xxxx(AAAA-AAAA)'!N215+'€15-xxxx(AAAA-AAAA)'!N215+'€16-xxxx(AAAA-AAAA)'!N215+'€17-xxxx(AAAA-AAAA)'!N215+'€18-xxxx(AAAA-AAAA)'!N215+'€19-xxxx(AAAA-AAAA)'!N215+'€20-xxxx(AAAA-AAAA)'!N215</f>
        <v>0</v>
      </c>
      <c r="V215" s="101">
        <f>'EnC1_2017-22_DEAL_ONF_Animation'!O215+'EnC2_2018-22_FEDER_ONF_Conserv'!O215+'EnC3_2019-21_OFB-DEAL_ONF_Coli'!O215+'EnC4_2018-20_MTE_ONF_MIGBio'!O215+'EnC5_2020_DEAL_Titè_IPA Desira'!O215+'Sol1_2018_DEAL_ONF_Lutte IC DSD'!O215+'Sol2_2019_DEAL_ONF_Lutte IC'!O215+'€8-xxxx(AAAA-AAAA)'!O215+'€9-xxxx(AAAA-AAAA)'!O215+'€10-xxxx(AAAA-AAAA)'!O215+'€11-xxxx(AAAA-AAAA)'!O215+'€12-xxxx(AAAA-AAAA)'!O215+'€13-xxxx(AAAA-AAAA)'!O215+'€14-xxxx(AAAA-AAAA)'!O215+'€15-xxxx(AAAA-AAAA)'!O215+'€16-xxxx(AAAA-AAAA)'!O215+'€17-xxxx(AAAA-AAAA)'!O215+'€18-xxxx(AAAA-AAAA)'!O215+'€19-xxxx(AAAA-AAAA)'!O215+'€20-xxxx(AAAA-AAAA)'!O215</f>
        <v>0</v>
      </c>
      <c r="W215" s="102">
        <f>'EnC1_2017-22_DEAL_ONF_Animation'!P215+'EnC2_2018-22_FEDER_ONF_Conserv'!P215+'EnC3_2019-21_OFB-DEAL_ONF_Coli'!P215+'EnC4_2018-20_MTE_ONF_MIGBio'!P215+'EnC5_2020_DEAL_Titè_IPA Desira'!P215+'Sol1_2018_DEAL_ONF_Lutte IC DSD'!P215+'Sol2_2019_DEAL_ONF_Lutte IC'!P215+'€8-xxxx(AAAA-AAAA)'!P215+'€9-xxxx(AAAA-AAAA)'!P215+'€10-xxxx(AAAA-AAAA)'!P215+'€11-xxxx(AAAA-AAAA)'!P215+'€12-xxxx(AAAA-AAAA)'!P215+'€13-xxxx(AAAA-AAAA)'!P215+'€14-xxxx(AAAA-AAAA)'!P215+'€15-xxxx(AAAA-AAAA)'!P215+'€16-xxxx(AAAA-AAAA)'!P215+'€17-xxxx(AAAA-AAAA)'!P215+'€18-xxxx(AAAA-AAAA)'!P215+'€19-xxxx(AAAA-AAAA)'!P215+'€20-xxxx(AAAA-AAAA)'!P215</f>
        <v>0</v>
      </c>
      <c r="X215" s="102">
        <f>'EnC1_2017-22_DEAL_ONF_Animation'!Q215+'EnC2_2018-22_FEDER_ONF_Conserv'!Q215+'EnC3_2019-21_OFB-DEAL_ONF_Coli'!Q215+'EnC4_2018-20_MTE_ONF_MIGBio'!Q215+'EnC5_2020_DEAL_Titè_IPA Desira'!Q215+'Sol1_2018_DEAL_ONF_Lutte IC DSD'!Q215+'Sol2_2019_DEAL_ONF_Lutte IC'!Q215+'€8-xxxx(AAAA-AAAA)'!Q215+'€9-xxxx(AAAA-AAAA)'!Q215+'€10-xxxx(AAAA-AAAA)'!Q215+'€11-xxxx(AAAA-AAAA)'!Q215+'€12-xxxx(AAAA-AAAA)'!Q215+'€13-xxxx(AAAA-AAAA)'!Q215+'€14-xxxx(AAAA-AAAA)'!Q215+'€15-xxxx(AAAA-AAAA)'!Q215+'€16-xxxx(AAAA-AAAA)'!Q215+'€17-xxxx(AAAA-AAAA)'!Q215+'€18-xxxx(AAAA-AAAA)'!Q215+'€19-xxxx(AAAA-AAAA)'!Q215+'€20-xxxx(AAAA-AAAA)'!Q215</f>
        <v>0</v>
      </c>
      <c r="Y215" s="102">
        <f>'EnC1_2017-22_DEAL_ONF_Animation'!R215+'EnC2_2018-22_FEDER_ONF_Conserv'!R215+'EnC3_2019-21_OFB-DEAL_ONF_Coli'!R215+'EnC4_2018-20_MTE_ONF_MIGBio'!R215+'EnC5_2020_DEAL_Titè_IPA Desira'!R215+'Sol1_2018_DEAL_ONF_Lutte IC DSD'!R215+'Sol2_2019_DEAL_ONF_Lutte IC'!R215+'€8-xxxx(AAAA-AAAA)'!R215+'€9-xxxx(AAAA-AAAA)'!R215+'€10-xxxx(AAAA-AAAA)'!R215+'€11-xxxx(AAAA-AAAA)'!R215+'€12-xxxx(AAAA-AAAA)'!R215+'€13-xxxx(AAAA-AAAA)'!R215+'€14-xxxx(AAAA-AAAA)'!R215+'€15-xxxx(AAAA-AAAA)'!R215+'€16-xxxx(AAAA-AAAA)'!R215+'€17-xxxx(AAAA-AAAA)'!R215+'€18-xxxx(AAAA-AAAA)'!R215+'€19-xxxx(AAAA-AAAA)'!R215+'€20-xxxx(AAAA-AAAA)'!R215</f>
        <v>0</v>
      </c>
      <c r="Z215" s="104">
        <f>'EnC1_2017-22_DEAL_ONF_Animation'!S215+'EnC2_2018-22_FEDER_ONF_Conserv'!S215+'EnC3_2019-21_OFB-DEAL_ONF_Coli'!S215+'EnC4_2018-20_MTE_ONF_MIGBio'!S215+'EnC5_2020_DEAL_Titè_IPA Desira'!S215+'Sol1_2018_DEAL_ONF_Lutte IC DSD'!S215+'Sol2_2019_DEAL_ONF_Lutte IC'!S215+'€8-xxxx(AAAA-AAAA)'!S215+'€9-xxxx(AAAA-AAAA)'!S215+'€10-xxxx(AAAA-AAAA)'!S215+'€11-xxxx(AAAA-AAAA)'!S215+'€12-xxxx(AAAA-AAAA)'!S215+'€13-xxxx(AAAA-AAAA)'!S215+'€14-xxxx(AAAA-AAAA)'!S215+'€15-xxxx(AAAA-AAAA)'!S215+'€16-xxxx(AAAA-AAAA)'!S215+'€17-xxxx(AAAA-AAAA)'!S215+'€18-xxxx(AAAA-AAAA)'!S215+'€19-xxxx(AAAA-AAAA)'!S215+'€20-xxxx(AAAA-AAAA)'!S215</f>
        <v>0</v>
      </c>
      <c r="AA215" s="655">
        <f>'EnC1_2017-22_DEAL_ONF_Animation'!T215+'EnC2_2018-22_FEDER_ONF_Conserv'!T215+'EnC3_2019-21_OFB-DEAL_ONF_Coli'!T215+'EnC4_2018-20_MTE_ONF_MIGBio'!T215+'EnC5_2020_DEAL_Titè_IPA Desira'!T215+'Sol1_2018_DEAL_ONF_Lutte IC DSD'!T215+'Sol2_2019_DEAL_ONF_Lutte IC'!T215+'€8-xxxx(AAAA-AAAA)'!T215+'€9-xxxx(AAAA-AAAA)'!T215+'€10-xxxx(AAAA-AAAA)'!T215+'€11-xxxx(AAAA-AAAA)'!T215+'€12-xxxx(AAAA-AAAA)'!T215+'€13-xxxx(AAAA-AAAA)'!T215+'€14-xxxx(AAAA-AAAA)'!T215+'€15-xxxx(AAAA-AAAA)'!T215+'€16-xxxx(AAAA-AAAA)'!T215+'€17-xxxx(AAAA-AAAA)'!T215+'€18-xxxx(AAAA-AAAA)'!T215+'€19-xxxx(AAAA-AAAA)'!T215+'€20-xxxx(AAAA-AAAA)'!T215</f>
        <v>-10000</v>
      </c>
      <c r="AB215" s="656">
        <f>'EnC1_2017-22_DEAL_ONF_Animation'!U215+'EnC2_2018-22_FEDER_ONF_Conserv'!U215+'EnC3_2019-21_OFB-DEAL_ONF_Coli'!U215+'EnC4_2018-20_MTE_ONF_MIGBio'!U215+'EnC5_2020_DEAL_Titè_IPA Desira'!U215+'Sol1_2018_DEAL_ONF_Lutte IC DSD'!U215+'Sol2_2019_DEAL_ONF_Lutte IC'!U215+'€8-xxxx(AAAA-AAAA)'!U215+'€9-xxxx(AAAA-AAAA)'!U215+'€10-xxxx(AAAA-AAAA)'!U215+'€11-xxxx(AAAA-AAAA)'!U215+'€12-xxxx(AAAA-AAAA)'!U215+'€13-xxxx(AAAA-AAAA)'!U215+'€14-xxxx(AAAA-AAAA)'!U215+'€15-xxxx(AAAA-AAAA)'!U215+'€16-xxxx(AAAA-AAAA)'!U215+'€17-xxxx(AAAA-AAAA)'!U215+'€18-xxxx(AAAA-AAAA)'!U215+'€19-xxxx(AAAA-AAAA)'!U215+'€20-xxxx(AAAA-AAAA)'!U215</f>
        <v>-2000</v>
      </c>
      <c r="AC215" s="657">
        <f>'EnC1_2017-22_DEAL_ONF_Animation'!V215+'EnC2_2018-22_FEDER_ONF_Conserv'!V215+'EnC3_2019-21_OFB-DEAL_ONF_Coli'!V215+'EnC4_2018-20_MTE_ONF_MIGBio'!V215+'EnC5_2020_DEAL_Titè_IPA Desira'!V215+'Sol1_2018_DEAL_ONF_Lutte IC DSD'!V215+'Sol2_2019_DEAL_ONF_Lutte IC'!V215+'€8-xxxx(AAAA-AAAA)'!V215+'€9-xxxx(AAAA-AAAA)'!V215+'€10-xxxx(AAAA-AAAA)'!V215+'€11-xxxx(AAAA-AAAA)'!V215+'€12-xxxx(AAAA-AAAA)'!V215+'€13-xxxx(AAAA-AAAA)'!V215+'€14-xxxx(AAAA-AAAA)'!V215+'€15-xxxx(AAAA-AAAA)'!V215+'€16-xxxx(AAAA-AAAA)'!V215+'€17-xxxx(AAAA-AAAA)'!V215+'€18-xxxx(AAAA-AAAA)'!V215+'€19-xxxx(AAAA-AAAA)'!V215+'€20-xxxx(AAAA-AAAA)'!V215</f>
        <v>-2000</v>
      </c>
      <c r="AD215" s="657">
        <f>'EnC1_2017-22_DEAL_ONF_Animation'!W215+'EnC2_2018-22_FEDER_ONF_Conserv'!W215+'EnC3_2019-21_OFB-DEAL_ONF_Coli'!W215+'EnC4_2018-20_MTE_ONF_MIGBio'!W215+'EnC5_2020_DEAL_Titè_IPA Desira'!W215+'Sol1_2018_DEAL_ONF_Lutte IC DSD'!W215+'Sol2_2019_DEAL_ONF_Lutte IC'!W215+'€8-xxxx(AAAA-AAAA)'!W215+'€9-xxxx(AAAA-AAAA)'!W215+'€10-xxxx(AAAA-AAAA)'!W215+'€11-xxxx(AAAA-AAAA)'!W215+'€12-xxxx(AAAA-AAAA)'!W215+'€13-xxxx(AAAA-AAAA)'!W215+'€14-xxxx(AAAA-AAAA)'!W215+'€15-xxxx(AAAA-AAAA)'!W215+'€16-xxxx(AAAA-AAAA)'!W215+'€17-xxxx(AAAA-AAAA)'!W215+'€18-xxxx(AAAA-AAAA)'!W215+'€19-xxxx(AAAA-AAAA)'!W215+'€20-xxxx(AAAA-AAAA)'!W215</f>
        <v>-2000</v>
      </c>
      <c r="AE215" s="657">
        <f>'EnC1_2017-22_DEAL_ONF_Animation'!X215+'EnC2_2018-22_FEDER_ONF_Conserv'!X215+'EnC3_2019-21_OFB-DEAL_ONF_Coli'!X215+'EnC4_2018-20_MTE_ONF_MIGBio'!X215+'EnC5_2020_DEAL_Titè_IPA Desira'!X215+'Sol1_2018_DEAL_ONF_Lutte IC DSD'!X215+'Sol2_2019_DEAL_ONF_Lutte IC'!X215+'€8-xxxx(AAAA-AAAA)'!X215+'€9-xxxx(AAAA-AAAA)'!X215+'€10-xxxx(AAAA-AAAA)'!X215+'€11-xxxx(AAAA-AAAA)'!X215+'€12-xxxx(AAAA-AAAA)'!X215+'€13-xxxx(AAAA-AAAA)'!X215+'€14-xxxx(AAAA-AAAA)'!X215+'€15-xxxx(AAAA-AAAA)'!X215+'€16-xxxx(AAAA-AAAA)'!X215+'€17-xxxx(AAAA-AAAA)'!X215+'€18-xxxx(AAAA-AAAA)'!X215+'€19-xxxx(AAAA-AAAA)'!X215+'€20-xxxx(AAAA-AAAA)'!X215</f>
        <v>-2000</v>
      </c>
      <c r="AF215" s="658">
        <f>'EnC1_2017-22_DEAL_ONF_Animation'!Y215+'EnC2_2018-22_FEDER_ONF_Conserv'!Y215+'EnC3_2019-21_OFB-DEAL_ONF_Coli'!Y215+'EnC4_2018-20_MTE_ONF_MIGBio'!Y215+'EnC5_2020_DEAL_Titè_IPA Desira'!Y215+'Sol1_2018_DEAL_ONF_Lutte IC DSD'!Y215+'Sol2_2019_DEAL_ONF_Lutte IC'!Y215+'€8-xxxx(AAAA-AAAA)'!Y215+'€9-xxxx(AAAA-AAAA)'!Y215+'€10-xxxx(AAAA-AAAA)'!Y215+'€11-xxxx(AAAA-AAAA)'!Y215+'€12-xxxx(AAAA-AAAA)'!Y215+'€13-xxxx(AAAA-AAAA)'!Y215+'€14-xxxx(AAAA-AAAA)'!Y215+'€15-xxxx(AAAA-AAAA)'!Y215+'€16-xxxx(AAAA-AAAA)'!Y215+'€17-xxxx(AAAA-AAAA)'!Y215+'€18-xxxx(AAAA-AAAA)'!Y215+'€19-xxxx(AAAA-AAAA)'!Y215+'€20-xxxx(AAAA-AAAA)'!Y215</f>
        <v>-2000</v>
      </c>
      <c r="AG215" s="659">
        <f t="shared" si="129"/>
        <v>0</v>
      </c>
      <c r="AH215" s="656">
        <f t="shared" si="134"/>
        <v>2000</v>
      </c>
      <c r="AI215" s="657">
        <f t="shared" si="135"/>
        <v>2000</v>
      </c>
      <c r="AJ215" s="657">
        <f t="shared" si="136"/>
        <v>-8000</v>
      </c>
      <c r="AK215" s="657">
        <f t="shared" si="137"/>
        <v>2000</v>
      </c>
      <c r="AL215" s="660">
        <f t="shared" si="138"/>
        <v>2000</v>
      </c>
      <c r="AM215" s="655">
        <f t="shared" si="130"/>
        <v>-10000</v>
      </c>
      <c r="AN215" s="656">
        <f t="shared" si="139"/>
        <v>0</v>
      </c>
      <c r="AO215" s="657">
        <f t="shared" si="140"/>
        <v>0</v>
      </c>
      <c r="AP215" s="657">
        <f t="shared" si="141"/>
        <v>-10000</v>
      </c>
      <c r="AQ215" s="657">
        <f t="shared" si="142"/>
        <v>0</v>
      </c>
      <c r="AR215" s="662">
        <f t="shared" si="143"/>
        <v>0</v>
      </c>
      <c r="AS215" s="268"/>
      <c r="AT215" s="12"/>
      <c r="AU215" s="41"/>
    </row>
    <row r="216" spans="1:47" s="38" customFormat="1" ht="14">
      <c r="A216" s="14">
        <v>0</v>
      </c>
      <c r="B216" s="1116"/>
      <c r="C216" s="1109"/>
      <c r="D216" s="1110"/>
      <c r="E216" s="1110"/>
      <c r="F216" s="1113"/>
      <c r="G216" s="518" t="s">
        <v>108</v>
      </c>
      <c r="H216" s="257">
        <f t="shared" ref="H216:H217" si="154">H210+H213</f>
        <v>0</v>
      </c>
      <c r="I216" s="106">
        <f t="shared" ref="I216:M216" si="155">I210+I213</f>
        <v>0</v>
      </c>
      <c r="J216" s="107">
        <f t="shared" si="155"/>
        <v>0</v>
      </c>
      <c r="K216" s="107">
        <f t="shared" si="155"/>
        <v>0</v>
      </c>
      <c r="L216" s="107">
        <f t="shared" si="155"/>
        <v>0</v>
      </c>
      <c r="M216" s="506">
        <f t="shared" si="155"/>
        <v>0</v>
      </c>
      <c r="N216" s="518" t="s">
        <v>108</v>
      </c>
      <c r="O216" s="105">
        <f>'EnC1_2017-22_DEAL_ONF_Animation'!H216+'EnC2_2018-22_FEDER_ONF_Conserv'!H216+'EnC3_2019-21_OFB-DEAL_ONF_Coli'!H216+'EnC4_2018-20_MTE_ONF_MIGBio'!H216+'EnC5_2020_DEAL_Titè_IPA Desira'!H216+'Sol1_2018_DEAL_ONF_Lutte IC DSD'!H216+'Sol2_2019_DEAL_ONF_Lutte IC'!H216+'€8-xxxx(AAAA-AAAA)'!H216+'€9-xxxx(AAAA-AAAA)'!H216+'€10-xxxx(AAAA-AAAA)'!H216+'€11-xxxx(AAAA-AAAA)'!H216+'€12-xxxx(AAAA-AAAA)'!H216+'€13-xxxx(AAAA-AAAA)'!H216+'€14-xxxx(AAAA-AAAA)'!H216+'€15-xxxx(AAAA-AAAA)'!H216+'€16-xxxx(AAAA-AAAA)'!H216+'€17-xxxx(AAAA-AAAA)'!H216+'€18-xxxx(AAAA-AAAA)'!H216+'€19-xxxx(AAAA-AAAA)'!H216+'€20-xxxx(AAAA-AAAA)'!H216</f>
        <v>0</v>
      </c>
      <c r="P216" s="106">
        <f>'EnC1_2017-22_DEAL_ONF_Animation'!I216+'EnC2_2018-22_FEDER_ONF_Conserv'!I216+'EnC3_2019-21_OFB-DEAL_ONF_Coli'!I216+'EnC4_2018-20_MTE_ONF_MIGBio'!I216+'EnC5_2020_DEAL_Titè_IPA Desira'!I216+'Sol1_2018_DEAL_ONF_Lutte IC DSD'!I216+'Sol2_2019_DEAL_ONF_Lutte IC'!I216+'€8-xxxx(AAAA-AAAA)'!I216+'€9-xxxx(AAAA-AAAA)'!I216+'€10-xxxx(AAAA-AAAA)'!I216+'€11-xxxx(AAAA-AAAA)'!I216+'€12-xxxx(AAAA-AAAA)'!I216+'€13-xxxx(AAAA-AAAA)'!I216+'€14-xxxx(AAAA-AAAA)'!I216+'€15-xxxx(AAAA-AAAA)'!I216+'€16-xxxx(AAAA-AAAA)'!I216+'€17-xxxx(AAAA-AAAA)'!I216+'€18-xxxx(AAAA-AAAA)'!I216+'€19-xxxx(AAAA-AAAA)'!I216+'€20-xxxx(AAAA-AAAA)'!I216</f>
        <v>0</v>
      </c>
      <c r="Q216" s="107">
        <f>'EnC1_2017-22_DEAL_ONF_Animation'!J216+'EnC2_2018-22_FEDER_ONF_Conserv'!J216+'EnC3_2019-21_OFB-DEAL_ONF_Coli'!J216+'EnC4_2018-20_MTE_ONF_MIGBio'!J216+'EnC5_2020_DEAL_Titè_IPA Desira'!J216+'Sol1_2018_DEAL_ONF_Lutte IC DSD'!J216+'Sol2_2019_DEAL_ONF_Lutte IC'!J216+'€8-xxxx(AAAA-AAAA)'!J216+'€9-xxxx(AAAA-AAAA)'!J216+'€10-xxxx(AAAA-AAAA)'!J216+'€11-xxxx(AAAA-AAAA)'!J216+'€12-xxxx(AAAA-AAAA)'!J216+'€13-xxxx(AAAA-AAAA)'!J216+'€14-xxxx(AAAA-AAAA)'!J216+'€15-xxxx(AAAA-AAAA)'!J216+'€16-xxxx(AAAA-AAAA)'!J216+'€17-xxxx(AAAA-AAAA)'!J216+'€18-xxxx(AAAA-AAAA)'!J216+'€19-xxxx(AAAA-AAAA)'!J216+'€20-xxxx(AAAA-AAAA)'!J216</f>
        <v>0</v>
      </c>
      <c r="R216" s="107">
        <f>'EnC1_2017-22_DEAL_ONF_Animation'!K216+'EnC2_2018-22_FEDER_ONF_Conserv'!K216+'EnC3_2019-21_OFB-DEAL_ONF_Coli'!K216+'EnC4_2018-20_MTE_ONF_MIGBio'!K216+'EnC5_2020_DEAL_Titè_IPA Desira'!K216+'Sol1_2018_DEAL_ONF_Lutte IC DSD'!K216+'Sol2_2019_DEAL_ONF_Lutte IC'!K216+'€8-xxxx(AAAA-AAAA)'!K216+'€9-xxxx(AAAA-AAAA)'!K216+'€10-xxxx(AAAA-AAAA)'!K216+'€11-xxxx(AAAA-AAAA)'!K216+'€12-xxxx(AAAA-AAAA)'!K216+'€13-xxxx(AAAA-AAAA)'!K216+'€14-xxxx(AAAA-AAAA)'!K216+'€15-xxxx(AAAA-AAAA)'!K216+'€16-xxxx(AAAA-AAAA)'!K216+'€17-xxxx(AAAA-AAAA)'!K216+'€18-xxxx(AAAA-AAAA)'!K216+'€19-xxxx(AAAA-AAAA)'!K216+'€20-xxxx(AAAA-AAAA)'!K216</f>
        <v>0</v>
      </c>
      <c r="S216" s="107">
        <f>'EnC1_2017-22_DEAL_ONF_Animation'!L216+'EnC2_2018-22_FEDER_ONF_Conserv'!L216+'EnC3_2019-21_OFB-DEAL_ONF_Coli'!L216+'EnC4_2018-20_MTE_ONF_MIGBio'!L216+'EnC5_2020_DEAL_Titè_IPA Desira'!L216+'Sol1_2018_DEAL_ONF_Lutte IC DSD'!L216+'Sol2_2019_DEAL_ONF_Lutte IC'!L216+'€8-xxxx(AAAA-AAAA)'!L216+'€9-xxxx(AAAA-AAAA)'!L216+'€10-xxxx(AAAA-AAAA)'!L216+'€11-xxxx(AAAA-AAAA)'!L216+'€12-xxxx(AAAA-AAAA)'!L216+'€13-xxxx(AAAA-AAAA)'!L216+'€14-xxxx(AAAA-AAAA)'!L216+'€15-xxxx(AAAA-AAAA)'!L216+'€16-xxxx(AAAA-AAAA)'!L216+'€17-xxxx(AAAA-AAAA)'!L216+'€18-xxxx(AAAA-AAAA)'!L216+'€19-xxxx(AAAA-AAAA)'!L216+'€20-xxxx(AAAA-AAAA)'!L216</f>
        <v>0</v>
      </c>
      <c r="T216" s="108">
        <f>'EnC1_2017-22_DEAL_ONF_Animation'!M216+'EnC2_2018-22_FEDER_ONF_Conserv'!M216+'EnC3_2019-21_OFB-DEAL_ONF_Coli'!M216+'EnC4_2018-20_MTE_ONF_MIGBio'!M216+'EnC5_2020_DEAL_Titè_IPA Desira'!M216+'Sol1_2018_DEAL_ONF_Lutte IC DSD'!M216+'Sol2_2019_DEAL_ONF_Lutte IC'!M216+'€8-xxxx(AAAA-AAAA)'!M216+'€9-xxxx(AAAA-AAAA)'!M216+'€10-xxxx(AAAA-AAAA)'!M216+'€11-xxxx(AAAA-AAAA)'!M216+'€12-xxxx(AAAA-AAAA)'!M216+'€13-xxxx(AAAA-AAAA)'!M216+'€14-xxxx(AAAA-AAAA)'!M216+'€15-xxxx(AAAA-AAAA)'!M216+'€16-xxxx(AAAA-AAAA)'!M216+'€17-xxxx(AAAA-AAAA)'!M216+'€18-xxxx(AAAA-AAAA)'!M216+'€19-xxxx(AAAA-AAAA)'!M216+'€20-xxxx(AAAA-AAAA)'!M216</f>
        <v>0</v>
      </c>
      <c r="U216" s="105">
        <f>'EnC1_2017-22_DEAL_ONF_Animation'!N216+'EnC2_2018-22_FEDER_ONF_Conserv'!N216+'EnC3_2019-21_OFB-DEAL_ONF_Coli'!N216+'EnC4_2018-20_MTE_ONF_MIGBio'!N216+'EnC5_2020_DEAL_Titè_IPA Desira'!N216+'Sol1_2018_DEAL_ONF_Lutte IC DSD'!N216+'Sol2_2019_DEAL_ONF_Lutte IC'!N216+'€8-xxxx(AAAA-AAAA)'!N216+'€9-xxxx(AAAA-AAAA)'!N216+'€10-xxxx(AAAA-AAAA)'!N216+'€11-xxxx(AAAA-AAAA)'!N216+'€12-xxxx(AAAA-AAAA)'!N216+'€13-xxxx(AAAA-AAAA)'!N216+'€14-xxxx(AAAA-AAAA)'!N216+'€15-xxxx(AAAA-AAAA)'!N216+'€16-xxxx(AAAA-AAAA)'!N216+'€17-xxxx(AAAA-AAAA)'!N216+'€18-xxxx(AAAA-AAAA)'!N216+'€19-xxxx(AAAA-AAAA)'!N216+'€20-xxxx(AAAA-AAAA)'!N216</f>
        <v>0</v>
      </c>
      <c r="V216" s="106">
        <f>'EnC1_2017-22_DEAL_ONF_Animation'!O216+'EnC2_2018-22_FEDER_ONF_Conserv'!O216+'EnC3_2019-21_OFB-DEAL_ONF_Coli'!O216+'EnC4_2018-20_MTE_ONF_MIGBio'!O216+'EnC5_2020_DEAL_Titè_IPA Desira'!O216+'Sol1_2018_DEAL_ONF_Lutte IC DSD'!O216+'Sol2_2019_DEAL_ONF_Lutte IC'!O216+'€8-xxxx(AAAA-AAAA)'!O216+'€9-xxxx(AAAA-AAAA)'!O216+'€10-xxxx(AAAA-AAAA)'!O216+'€11-xxxx(AAAA-AAAA)'!O216+'€12-xxxx(AAAA-AAAA)'!O216+'€13-xxxx(AAAA-AAAA)'!O216+'€14-xxxx(AAAA-AAAA)'!O216+'€15-xxxx(AAAA-AAAA)'!O216+'€16-xxxx(AAAA-AAAA)'!O216+'€17-xxxx(AAAA-AAAA)'!O216+'€18-xxxx(AAAA-AAAA)'!O216+'€19-xxxx(AAAA-AAAA)'!O216+'€20-xxxx(AAAA-AAAA)'!O216</f>
        <v>0</v>
      </c>
      <c r="W216" s="107">
        <f>'EnC1_2017-22_DEAL_ONF_Animation'!P216+'EnC2_2018-22_FEDER_ONF_Conserv'!P216+'EnC3_2019-21_OFB-DEAL_ONF_Coli'!P216+'EnC4_2018-20_MTE_ONF_MIGBio'!P216+'EnC5_2020_DEAL_Titè_IPA Desira'!P216+'Sol1_2018_DEAL_ONF_Lutte IC DSD'!P216+'Sol2_2019_DEAL_ONF_Lutte IC'!P216+'€8-xxxx(AAAA-AAAA)'!P216+'€9-xxxx(AAAA-AAAA)'!P216+'€10-xxxx(AAAA-AAAA)'!P216+'€11-xxxx(AAAA-AAAA)'!P216+'€12-xxxx(AAAA-AAAA)'!P216+'€13-xxxx(AAAA-AAAA)'!P216+'€14-xxxx(AAAA-AAAA)'!P216+'€15-xxxx(AAAA-AAAA)'!P216+'€16-xxxx(AAAA-AAAA)'!P216+'€17-xxxx(AAAA-AAAA)'!P216+'€18-xxxx(AAAA-AAAA)'!P216+'€19-xxxx(AAAA-AAAA)'!P216+'€20-xxxx(AAAA-AAAA)'!P216</f>
        <v>0</v>
      </c>
      <c r="X216" s="107">
        <f>'EnC1_2017-22_DEAL_ONF_Animation'!Q216+'EnC2_2018-22_FEDER_ONF_Conserv'!Q216+'EnC3_2019-21_OFB-DEAL_ONF_Coli'!Q216+'EnC4_2018-20_MTE_ONF_MIGBio'!Q216+'EnC5_2020_DEAL_Titè_IPA Desira'!Q216+'Sol1_2018_DEAL_ONF_Lutte IC DSD'!Q216+'Sol2_2019_DEAL_ONF_Lutte IC'!Q216+'€8-xxxx(AAAA-AAAA)'!Q216+'€9-xxxx(AAAA-AAAA)'!Q216+'€10-xxxx(AAAA-AAAA)'!Q216+'€11-xxxx(AAAA-AAAA)'!Q216+'€12-xxxx(AAAA-AAAA)'!Q216+'€13-xxxx(AAAA-AAAA)'!Q216+'€14-xxxx(AAAA-AAAA)'!Q216+'€15-xxxx(AAAA-AAAA)'!Q216+'€16-xxxx(AAAA-AAAA)'!Q216+'€17-xxxx(AAAA-AAAA)'!Q216+'€18-xxxx(AAAA-AAAA)'!Q216+'€19-xxxx(AAAA-AAAA)'!Q216+'€20-xxxx(AAAA-AAAA)'!Q216</f>
        <v>0</v>
      </c>
      <c r="Y216" s="107">
        <f>'EnC1_2017-22_DEAL_ONF_Animation'!R216+'EnC2_2018-22_FEDER_ONF_Conserv'!R216+'EnC3_2019-21_OFB-DEAL_ONF_Coli'!R216+'EnC4_2018-20_MTE_ONF_MIGBio'!R216+'EnC5_2020_DEAL_Titè_IPA Desira'!R216+'Sol1_2018_DEAL_ONF_Lutte IC DSD'!R216+'Sol2_2019_DEAL_ONF_Lutte IC'!R216+'€8-xxxx(AAAA-AAAA)'!R216+'€9-xxxx(AAAA-AAAA)'!R216+'€10-xxxx(AAAA-AAAA)'!R216+'€11-xxxx(AAAA-AAAA)'!R216+'€12-xxxx(AAAA-AAAA)'!R216+'€13-xxxx(AAAA-AAAA)'!R216+'€14-xxxx(AAAA-AAAA)'!R216+'€15-xxxx(AAAA-AAAA)'!R216+'€16-xxxx(AAAA-AAAA)'!R216+'€17-xxxx(AAAA-AAAA)'!R216+'€18-xxxx(AAAA-AAAA)'!R216+'€19-xxxx(AAAA-AAAA)'!R216+'€20-xxxx(AAAA-AAAA)'!R216</f>
        <v>0</v>
      </c>
      <c r="Z216" s="109">
        <f>'EnC1_2017-22_DEAL_ONF_Animation'!S216+'EnC2_2018-22_FEDER_ONF_Conserv'!S216+'EnC3_2019-21_OFB-DEAL_ONF_Coli'!S216+'EnC4_2018-20_MTE_ONF_MIGBio'!S216+'EnC5_2020_DEAL_Titè_IPA Desira'!S216+'Sol1_2018_DEAL_ONF_Lutte IC DSD'!S216+'Sol2_2019_DEAL_ONF_Lutte IC'!S216+'€8-xxxx(AAAA-AAAA)'!S216+'€9-xxxx(AAAA-AAAA)'!S216+'€10-xxxx(AAAA-AAAA)'!S216+'€11-xxxx(AAAA-AAAA)'!S216+'€12-xxxx(AAAA-AAAA)'!S216+'€13-xxxx(AAAA-AAAA)'!S216+'€14-xxxx(AAAA-AAAA)'!S216+'€15-xxxx(AAAA-AAAA)'!S216+'€16-xxxx(AAAA-AAAA)'!S216+'€17-xxxx(AAAA-AAAA)'!S216+'€18-xxxx(AAAA-AAAA)'!S216+'€19-xxxx(AAAA-AAAA)'!S216+'€20-xxxx(AAAA-AAAA)'!S216</f>
        <v>0</v>
      </c>
      <c r="AA216" s="663">
        <f>'EnC1_2017-22_DEAL_ONF_Animation'!T216+'EnC2_2018-22_FEDER_ONF_Conserv'!T216+'EnC3_2019-21_OFB-DEAL_ONF_Coli'!T216+'EnC4_2018-20_MTE_ONF_MIGBio'!T216+'EnC5_2020_DEAL_Titè_IPA Desira'!T216+'Sol1_2018_DEAL_ONF_Lutte IC DSD'!T216+'Sol2_2019_DEAL_ONF_Lutte IC'!T216+'€8-xxxx(AAAA-AAAA)'!T216+'€9-xxxx(AAAA-AAAA)'!T216+'€10-xxxx(AAAA-AAAA)'!T216+'€11-xxxx(AAAA-AAAA)'!T216+'€12-xxxx(AAAA-AAAA)'!T216+'€13-xxxx(AAAA-AAAA)'!T216+'€14-xxxx(AAAA-AAAA)'!T216+'€15-xxxx(AAAA-AAAA)'!T216+'€16-xxxx(AAAA-AAAA)'!T216+'€17-xxxx(AAAA-AAAA)'!T216+'€18-xxxx(AAAA-AAAA)'!T216+'€19-xxxx(AAAA-AAAA)'!T216+'€20-xxxx(AAAA-AAAA)'!T216</f>
        <v>0</v>
      </c>
      <c r="AB216" s="664">
        <f>'EnC1_2017-22_DEAL_ONF_Animation'!U216+'EnC2_2018-22_FEDER_ONF_Conserv'!U216+'EnC3_2019-21_OFB-DEAL_ONF_Coli'!U216+'EnC4_2018-20_MTE_ONF_MIGBio'!U216+'EnC5_2020_DEAL_Titè_IPA Desira'!U216+'Sol1_2018_DEAL_ONF_Lutte IC DSD'!U216+'Sol2_2019_DEAL_ONF_Lutte IC'!U216+'€8-xxxx(AAAA-AAAA)'!U216+'€9-xxxx(AAAA-AAAA)'!U216+'€10-xxxx(AAAA-AAAA)'!U216+'€11-xxxx(AAAA-AAAA)'!U216+'€12-xxxx(AAAA-AAAA)'!U216+'€13-xxxx(AAAA-AAAA)'!U216+'€14-xxxx(AAAA-AAAA)'!U216+'€15-xxxx(AAAA-AAAA)'!U216+'€16-xxxx(AAAA-AAAA)'!U216+'€17-xxxx(AAAA-AAAA)'!U216+'€18-xxxx(AAAA-AAAA)'!U216+'€19-xxxx(AAAA-AAAA)'!U216+'€20-xxxx(AAAA-AAAA)'!U216</f>
        <v>0</v>
      </c>
      <c r="AC216" s="665">
        <f>'EnC1_2017-22_DEAL_ONF_Animation'!V216+'EnC2_2018-22_FEDER_ONF_Conserv'!V216+'EnC3_2019-21_OFB-DEAL_ONF_Coli'!V216+'EnC4_2018-20_MTE_ONF_MIGBio'!V216+'EnC5_2020_DEAL_Titè_IPA Desira'!V216+'Sol1_2018_DEAL_ONF_Lutte IC DSD'!V216+'Sol2_2019_DEAL_ONF_Lutte IC'!V216+'€8-xxxx(AAAA-AAAA)'!V216+'€9-xxxx(AAAA-AAAA)'!V216+'€10-xxxx(AAAA-AAAA)'!V216+'€11-xxxx(AAAA-AAAA)'!V216+'€12-xxxx(AAAA-AAAA)'!V216+'€13-xxxx(AAAA-AAAA)'!V216+'€14-xxxx(AAAA-AAAA)'!V216+'€15-xxxx(AAAA-AAAA)'!V216+'€16-xxxx(AAAA-AAAA)'!V216+'€17-xxxx(AAAA-AAAA)'!V216+'€18-xxxx(AAAA-AAAA)'!V216+'€19-xxxx(AAAA-AAAA)'!V216+'€20-xxxx(AAAA-AAAA)'!V216</f>
        <v>0</v>
      </c>
      <c r="AD216" s="665">
        <f>'EnC1_2017-22_DEAL_ONF_Animation'!W216+'EnC2_2018-22_FEDER_ONF_Conserv'!W216+'EnC3_2019-21_OFB-DEAL_ONF_Coli'!W216+'EnC4_2018-20_MTE_ONF_MIGBio'!W216+'EnC5_2020_DEAL_Titè_IPA Desira'!W216+'Sol1_2018_DEAL_ONF_Lutte IC DSD'!W216+'Sol2_2019_DEAL_ONF_Lutte IC'!W216+'€8-xxxx(AAAA-AAAA)'!W216+'€9-xxxx(AAAA-AAAA)'!W216+'€10-xxxx(AAAA-AAAA)'!W216+'€11-xxxx(AAAA-AAAA)'!W216+'€12-xxxx(AAAA-AAAA)'!W216+'€13-xxxx(AAAA-AAAA)'!W216+'€14-xxxx(AAAA-AAAA)'!W216+'€15-xxxx(AAAA-AAAA)'!W216+'€16-xxxx(AAAA-AAAA)'!W216+'€17-xxxx(AAAA-AAAA)'!W216+'€18-xxxx(AAAA-AAAA)'!W216+'€19-xxxx(AAAA-AAAA)'!W216+'€20-xxxx(AAAA-AAAA)'!W216</f>
        <v>0</v>
      </c>
      <c r="AE216" s="665">
        <f>'EnC1_2017-22_DEAL_ONF_Animation'!X216+'EnC2_2018-22_FEDER_ONF_Conserv'!X216+'EnC3_2019-21_OFB-DEAL_ONF_Coli'!X216+'EnC4_2018-20_MTE_ONF_MIGBio'!X216+'EnC5_2020_DEAL_Titè_IPA Desira'!X216+'Sol1_2018_DEAL_ONF_Lutte IC DSD'!X216+'Sol2_2019_DEAL_ONF_Lutte IC'!X216+'€8-xxxx(AAAA-AAAA)'!X216+'€9-xxxx(AAAA-AAAA)'!X216+'€10-xxxx(AAAA-AAAA)'!X216+'€11-xxxx(AAAA-AAAA)'!X216+'€12-xxxx(AAAA-AAAA)'!X216+'€13-xxxx(AAAA-AAAA)'!X216+'€14-xxxx(AAAA-AAAA)'!X216+'€15-xxxx(AAAA-AAAA)'!X216+'€16-xxxx(AAAA-AAAA)'!X216+'€17-xxxx(AAAA-AAAA)'!X216+'€18-xxxx(AAAA-AAAA)'!X216+'€19-xxxx(AAAA-AAAA)'!X216+'€20-xxxx(AAAA-AAAA)'!X216</f>
        <v>0</v>
      </c>
      <c r="AF216" s="666">
        <f>'EnC1_2017-22_DEAL_ONF_Animation'!Y216+'EnC2_2018-22_FEDER_ONF_Conserv'!Y216+'EnC3_2019-21_OFB-DEAL_ONF_Coli'!Y216+'EnC4_2018-20_MTE_ONF_MIGBio'!Y216+'EnC5_2020_DEAL_Titè_IPA Desira'!Y216+'Sol1_2018_DEAL_ONF_Lutte IC DSD'!Y216+'Sol2_2019_DEAL_ONF_Lutte IC'!Y216+'€8-xxxx(AAAA-AAAA)'!Y216+'€9-xxxx(AAAA-AAAA)'!Y216+'€10-xxxx(AAAA-AAAA)'!Y216+'€11-xxxx(AAAA-AAAA)'!Y216+'€12-xxxx(AAAA-AAAA)'!Y216+'€13-xxxx(AAAA-AAAA)'!Y216+'€14-xxxx(AAAA-AAAA)'!Y216+'€15-xxxx(AAAA-AAAA)'!Y216+'€16-xxxx(AAAA-AAAA)'!Y216+'€17-xxxx(AAAA-AAAA)'!Y216+'€18-xxxx(AAAA-AAAA)'!Y216+'€19-xxxx(AAAA-AAAA)'!Y216+'€20-xxxx(AAAA-AAAA)'!Y216</f>
        <v>0</v>
      </c>
      <c r="AG216" s="667">
        <f t="shared" si="129"/>
        <v>0</v>
      </c>
      <c r="AH216" s="664">
        <f t="shared" si="134"/>
        <v>0</v>
      </c>
      <c r="AI216" s="665">
        <f t="shared" si="135"/>
        <v>0</v>
      </c>
      <c r="AJ216" s="665">
        <f t="shared" si="136"/>
        <v>0</v>
      </c>
      <c r="AK216" s="665">
        <f t="shared" si="137"/>
        <v>0</v>
      </c>
      <c r="AL216" s="668">
        <f t="shared" si="138"/>
        <v>0</v>
      </c>
      <c r="AM216" s="663">
        <f t="shared" si="130"/>
        <v>0</v>
      </c>
      <c r="AN216" s="664">
        <f t="shared" si="139"/>
        <v>0</v>
      </c>
      <c r="AO216" s="665">
        <f t="shared" si="140"/>
        <v>0</v>
      </c>
      <c r="AP216" s="665">
        <f t="shared" si="141"/>
        <v>0</v>
      </c>
      <c r="AQ216" s="665">
        <f t="shared" si="142"/>
        <v>0</v>
      </c>
      <c r="AR216" s="669">
        <f t="shared" si="143"/>
        <v>0</v>
      </c>
      <c r="AS216" s="44"/>
      <c r="AT216" s="12"/>
      <c r="AU216" s="41"/>
    </row>
    <row r="217" spans="1:47" s="38" customFormat="1" ht="14.5" thickBot="1">
      <c r="A217" s="14"/>
      <c r="B217" s="1117"/>
      <c r="C217" s="1111"/>
      <c r="D217" s="1112"/>
      <c r="E217" s="1112"/>
      <c r="F217" s="1114"/>
      <c r="G217" s="519" t="s">
        <v>109</v>
      </c>
      <c r="H217" s="521">
        <f t="shared" si="154"/>
        <v>0</v>
      </c>
      <c r="I217" s="509">
        <f t="shared" ref="I217:M217" si="156">I211+I214</f>
        <v>0</v>
      </c>
      <c r="J217" s="510">
        <f t="shared" si="156"/>
        <v>0</v>
      </c>
      <c r="K217" s="510">
        <f t="shared" si="156"/>
        <v>0</v>
      </c>
      <c r="L217" s="510">
        <f t="shared" si="156"/>
        <v>0</v>
      </c>
      <c r="M217" s="511">
        <f t="shared" si="156"/>
        <v>0</v>
      </c>
      <c r="N217" s="519" t="s">
        <v>109</v>
      </c>
      <c r="O217" s="537">
        <f>'EnC1_2017-22_DEAL_ONF_Animation'!H217+'EnC2_2018-22_FEDER_ONF_Conserv'!H217+'EnC3_2019-21_OFB-DEAL_ONF_Coli'!H217+'EnC4_2018-20_MTE_ONF_MIGBio'!H217+'EnC5_2020_DEAL_Titè_IPA Desira'!H217+'Sol1_2018_DEAL_ONF_Lutte IC DSD'!H217+'Sol2_2019_DEAL_ONF_Lutte IC'!H217+'€8-xxxx(AAAA-AAAA)'!H217+'€9-xxxx(AAAA-AAAA)'!H217+'€10-xxxx(AAAA-AAAA)'!H217+'€11-xxxx(AAAA-AAAA)'!H217+'€12-xxxx(AAAA-AAAA)'!H217+'€13-xxxx(AAAA-AAAA)'!H217+'€14-xxxx(AAAA-AAAA)'!H217+'€15-xxxx(AAAA-AAAA)'!H217+'€16-xxxx(AAAA-AAAA)'!H217+'€17-xxxx(AAAA-AAAA)'!H217+'€18-xxxx(AAAA-AAAA)'!H217+'€19-xxxx(AAAA-AAAA)'!H217+'€20-xxxx(AAAA-AAAA)'!H217</f>
        <v>10000</v>
      </c>
      <c r="P217" s="509">
        <f>'EnC1_2017-22_DEAL_ONF_Animation'!I217+'EnC2_2018-22_FEDER_ONF_Conserv'!I217+'EnC3_2019-21_OFB-DEAL_ONF_Coli'!I217+'EnC4_2018-20_MTE_ONF_MIGBio'!I217+'EnC5_2020_DEAL_Titè_IPA Desira'!I217+'Sol1_2018_DEAL_ONF_Lutte IC DSD'!I217+'Sol2_2019_DEAL_ONF_Lutte IC'!I217+'€8-xxxx(AAAA-AAAA)'!I217+'€9-xxxx(AAAA-AAAA)'!I217+'€10-xxxx(AAAA-AAAA)'!I217+'€11-xxxx(AAAA-AAAA)'!I217+'€12-xxxx(AAAA-AAAA)'!I217+'€13-xxxx(AAAA-AAAA)'!I217+'€14-xxxx(AAAA-AAAA)'!I217+'€15-xxxx(AAAA-AAAA)'!I217+'€16-xxxx(AAAA-AAAA)'!I217+'€17-xxxx(AAAA-AAAA)'!I217+'€18-xxxx(AAAA-AAAA)'!I217+'€19-xxxx(AAAA-AAAA)'!I217+'€20-xxxx(AAAA-AAAA)'!I217</f>
        <v>2000</v>
      </c>
      <c r="Q217" s="510">
        <f>'EnC1_2017-22_DEAL_ONF_Animation'!J217+'EnC2_2018-22_FEDER_ONF_Conserv'!J217+'EnC3_2019-21_OFB-DEAL_ONF_Coli'!J217+'EnC4_2018-20_MTE_ONF_MIGBio'!J217+'EnC5_2020_DEAL_Titè_IPA Desira'!J217+'Sol1_2018_DEAL_ONF_Lutte IC DSD'!J217+'Sol2_2019_DEAL_ONF_Lutte IC'!J217+'€8-xxxx(AAAA-AAAA)'!J217+'€9-xxxx(AAAA-AAAA)'!J217+'€10-xxxx(AAAA-AAAA)'!J217+'€11-xxxx(AAAA-AAAA)'!J217+'€12-xxxx(AAAA-AAAA)'!J217+'€13-xxxx(AAAA-AAAA)'!J217+'€14-xxxx(AAAA-AAAA)'!J217+'€15-xxxx(AAAA-AAAA)'!J217+'€16-xxxx(AAAA-AAAA)'!J217+'€17-xxxx(AAAA-AAAA)'!J217+'€18-xxxx(AAAA-AAAA)'!J217+'€19-xxxx(AAAA-AAAA)'!J217+'€20-xxxx(AAAA-AAAA)'!J217</f>
        <v>2000</v>
      </c>
      <c r="R217" s="510">
        <f>'EnC1_2017-22_DEAL_ONF_Animation'!K217+'EnC2_2018-22_FEDER_ONF_Conserv'!K217+'EnC3_2019-21_OFB-DEAL_ONF_Coli'!K217+'EnC4_2018-20_MTE_ONF_MIGBio'!K217+'EnC5_2020_DEAL_Titè_IPA Desira'!K217+'Sol1_2018_DEAL_ONF_Lutte IC DSD'!K217+'Sol2_2019_DEAL_ONF_Lutte IC'!K217+'€8-xxxx(AAAA-AAAA)'!K217+'€9-xxxx(AAAA-AAAA)'!K217+'€10-xxxx(AAAA-AAAA)'!K217+'€11-xxxx(AAAA-AAAA)'!K217+'€12-xxxx(AAAA-AAAA)'!K217+'€13-xxxx(AAAA-AAAA)'!K217+'€14-xxxx(AAAA-AAAA)'!K217+'€15-xxxx(AAAA-AAAA)'!K217+'€16-xxxx(AAAA-AAAA)'!K217+'€17-xxxx(AAAA-AAAA)'!K217+'€18-xxxx(AAAA-AAAA)'!K217+'€19-xxxx(AAAA-AAAA)'!K217+'€20-xxxx(AAAA-AAAA)'!K217</f>
        <v>2000</v>
      </c>
      <c r="S217" s="510">
        <f>'EnC1_2017-22_DEAL_ONF_Animation'!L217+'EnC2_2018-22_FEDER_ONF_Conserv'!L217+'EnC3_2019-21_OFB-DEAL_ONF_Coli'!L217+'EnC4_2018-20_MTE_ONF_MIGBio'!L217+'EnC5_2020_DEAL_Titè_IPA Desira'!L217+'Sol1_2018_DEAL_ONF_Lutte IC DSD'!L217+'Sol2_2019_DEAL_ONF_Lutte IC'!L217+'€8-xxxx(AAAA-AAAA)'!L217+'€9-xxxx(AAAA-AAAA)'!L217+'€10-xxxx(AAAA-AAAA)'!L217+'€11-xxxx(AAAA-AAAA)'!L217+'€12-xxxx(AAAA-AAAA)'!L217+'€13-xxxx(AAAA-AAAA)'!L217+'€14-xxxx(AAAA-AAAA)'!L217+'€15-xxxx(AAAA-AAAA)'!L217+'€16-xxxx(AAAA-AAAA)'!L217+'€17-xxxx(AAAA-AAAA)'!L217+'€18-xxxx(AAAA-AAAA)'!L217+'€19-xxxx(AAAA-AAAA)'!L217+'€20-xxxx(AAAA-AAAA)'!L217</f>
        <v>2000</v>
      </c>
      <c r="T217" s="538">
        <f>'EnC1_2017-22_DEAL_ONF_Animation'!M217+'EnC2_2018-22_FEDER_ONF_Conserv'!M217+'EnC3_2019-21_OFB-DEAL_ONF_Coli'!M217+'EnC4_2018-20_MTE_ONF_MIGBio'!M217+'EnC5_2020_DEAL_Titè_IPA Desira'!M217+'Sol1_2018_DEAL_ONF_Lutte IC DSD'!M217+'Sol2_2019_DEAL_ONF_Lutte IC'!M217+'€8-xxxx(AAAA-AAAA)'!M217+'€9-xxxx(AAAA-AAAA)'!M217+'€10-xxxx(AAAA-AAAA)'!M217+'€11-xxxx(AAAA-AAAA)'!M217+'€12-xxxx(AAAA-AAAA)'!M217+'€13-xxxx(AAAA-AAAA)'!M217+'€14-xxxx(AAAA-AAAA)'!M217+'€15-xxxx(AAAA-AAAA)'!M217+'€16-xxxx(AAAA-AAAA)'!M217+'€17-xxxx(AAAA-AAAA)'!M217+'€18-xxxx(AAAA-AAAA)'!M217+'€19-xxxx(AAAA-AAAA)'!M217+'€20-xxxx(AAAA-AAAA)'!M217</f>
        <v>2000</v>
      </c>
      <c r="U217" s="537">
        <f>'EnC1_2017-22_DEAL_ONF_Animation'!N217+'EnC2_2018-22_FEDER_ONF_Conserv'!N217+'EnC3_2019-21_OFB-DEAL_ONF_Coli'!N217+'EnC4_2018-20_MTE_ONF_MIGBio'!N217+'EnC5_2020_DEAL_Titè_IPA Desira'!N217+'Sol1_2018_DEAL_ONF_Lutte IC DSD'!N217+'Sol2_2019_DEAL_ONF_Lutte IC'!N217+'€8-xxxx(AAAA-AAAA)'!N217+'€9-xxxx(AAAA-AAAA)'!N217+'€10-xxxx(AAAA-AAAA)'!N217+'€11-xxxx(AAAA-AAAA)'!N217+'€12-xxxx(AAAA-AAAA)'!N217+'€13-xxxx(AAAA-AAAA)'!N217+'€14-xxxx(AAAA-AAAA)'!N217+'€15-xxxx(AAAA-AAAA)'!N217+'€16-xxxx(AAAA-AAAA)'!N217+'€17-xxxx(AAAA-AAAA)'!N217+'€18-xxxx(AAAA-AAAA)'!N217+'€19-xxxx(AAAA-AAAA)'!N217+'€20-xxxx(AAAA-AAAA)'!N217</f>
        <v>0</v>
      </c>
      <c r="V217" s="509">
        <f>'EnC1_2017-22_DEAL_ONF_Animation'!O217+'EnC2_2018-22_FEDER_ONF_Conserv'!O217+'EnC3_2019-21_OFB-DEAL_ONF_Coli'!O217+'EnC4_2018-20_MTE_ONF_MIGBio'!O217+'EnC5_2020_DEAL_Titè_IPA Desira'!O217+'Sol1_2018_DEAL_ONF_Lutte IC DSD'!O217+'Sol2_2019_DEAL_ONF_Lutte IC'!O217+'€8-xxxx(AAAA-AAAA)'!O217+'€9-xxxx(AAAA-AAAA)'!O217+'€10-xxxx(AAAA-AAAA)'!O217+'€11-xxxx(AAAA-AAAA)'!O217+'€12-xxxx(AAAA-AAAA)'!O217+'€13-xxxx(AAAA-AAAA)'!O217+'€14-xxxx(AAAA-AAAA)'!O217+'€15-xxxx(AAAA-AAAA)'!O217+'€16-xxxx(AAAA-AAAA)'!O217+'€17-xxxx(AAAA-AAAA)'!O217+'€18-xxxx(AAAA-AAAA)'!O217+'€19-xxxx(AAAA-AAAA)'!O217+'€20-xxxx(AAAA-AAAA)'!O217</f>
        <v>0</v>
      </c>
      <c r="W217" s="510">
        <f>'EnC1_2017-22_DEAL_ONF_Animation'!P217+'EnC2_2018-22_FEDER_ONF_Conserv'!P217+'EnC3_2019-21_OFB-DEAL_ONF_Coli'!P217+'EnC4_2018-20_MTE_ONF_MIGBio'!P217+'EnC5_2020_DEAL_Titè_IPA Desira'!P217+'Sol1_2018_DEAL_ONF_Lutte IC DSD'!P217+'Sol2_2019_DEAL_ONF_Lutte IC'!P217+'€8-xxxx(AAAA-AAAA)'!P217+'€9-xxxx(AAAA-AAAA)'!P217+'€10-xxxx(AAAA-AAAA)'!P217+'€11-xxxx(AAAA-AAAA)'!P217+'€12-xxxx(AAAA-AAAA)'!P217+'€13-xxxx(AAAA-AAAA)'!P217+'€14-xxxx(AAAA-AAAA)'!P217+'€15-xxxx(AAAA-AAAA)'!P217+'€16-xxxx(AAAA-AAAA)'!P217+'€17-xxxx(AAAA-AAAA)'!P217+'€18-xxxx(AAAA-AAAA)'!P217+'€19-xxxx(AAAA-AAAA)'!P217+'€20-xxxx(AAAA-AAAA)'!P217</f>
        <v>0</v>
      </c>
      <c r="X217" s="510">
        <f>'EnC1_2017-22_DEAL_ONF_Animation'!Q217+'EnC2_2018-22_FEDER_ONF_Conserv'!Q217+'EnC3_2019-21_OFB-DEAL_ONF_Coli'!Q217+'EnC4_2018-20_MTE_ONF_MIGBio'!Q217+'EnC5_2020_DEAL_Titè_IPA Desira'!Q217+'Sol1_2018_DEAL_ONF_Lutte IC DSD'!Q217+'Sol2_2019_DEAL_ONF_Lutte IC'!Q217+'€8-xxxx(AAAA-AAAA)'!Q217+'€9-xxxx(AAAA-AAAA)'!Q217+'€10-xxxx(AAAA-AAAA)'!Q217+'€11-xxxx(AAAA-AAAA)'!Q217+'€12-xxxx(AAAA-AAAA)'!Q217+'€13-xxxx(AAAA-AAAA)'!Q217+'€14-xxxx(AAAA-AAAA)'!Q217+'€15-xxxx(AAAA-AAAA)'!Q217+'€16-xxxx(AAAA-AAAA)'!Q217+'€17-xxxx(AAAA-AAAA)'!Q217+'€18-xxxx(AAAA-AAAA)'!Q217+'€19-xxxx(AAAA-AAAA)'!Q217+'€20-xxxx(AAAA-AAAA)'!Q217</f>
        <v>0</v>
      </c>
      <c r="Y217" s="510">
        <f>'EnC1_2017-22_DEAL_ONF_Animation'!R217+'EnC2_2018-22_FEDER_ONF_Conserv'!R217+'EnC3_2019-21_OFB-DEAL_ONF_Coli'!R217+'EnC4_2018-20_MTE_ONF_MIGBio'!R217+'EnC5_2020_DEAL_Titè_IPA Desira'!R217+'Sol1_2018_DEAL_ONF_Lutte IC DSD'!R217+'Sol2_2019_DEAL_ONF_Lutte IC'!R217+'€8-xxxx(AAAA-AAAA)'!R217+'€9-xxxx(AAAA-AAAA)'!R217+'€10-xxxx(AAAA-AAAA)'!R217+'€11-xxxx(AAAA-AAAA)'!R217+'€12-xxxx(AAAA-AAAA)'!R217+'€13-xxxx(AAAA-AAAA)'!R217+'€14-xxxx(AAAA-AAAA)'!R217+'€15-xxxx(AAAA-AAAA)'!R217+'€16-xxxx(AAAA-AAAA)'!R217+'€17-xxxx(AAAA-AAAA)'!R217+'€18-xxxx(AAAA-AAAA)'!R217+'€19-xxxx(AAAA-AAAA)'!R217+'€20-xxxx(AAAA-AAAA)'!R217</f>
        <v>0</v>
      </c>
      <c r="Z217" s="539">
        <f>'EnC1_2017-22_DEAL_ONF_Animation'!S217+'EnC2_2018-22_FEDER_ONF_Conserv'!S217+'EnC3_2019-21_OFB-DEAL_ONF_Coli'!S217+'EnC4_2018-20_MTE_ONF_MIGBio'!S217+'EnC5_2020_DEAL_Titè_IPA Desira'!S217+'Sol1_2018_DEAL_ONF_Lutte IC DSD'!S217+'Sol2_2019_DEAL_ONF_Lutte IC'!S217+'€8-xxxx(AAAA-AAAA)'!S217+'€9-xxxx(AAAA-AAAA)'!S217+'€10-xxxx(AAAA-AAAA)'!S217+'€11-xxxx(AAAA-AAAA)'!S217+'€12-xxxx(AAAA-AAAA)'!S217+'€13-xxxx(AAAA-AAAA)'!S217+'€14-xxxx(AAAA-AAAA)'!S217+'€15-xxxx(AAAA-AAAA)'!S217+'€16-xxxx(AAAA-AAAA)'!S217+'€17-xxxx(AAAA-AAAA)'!S217+'€18-xxxx(AAAA-AAAA)'!S217+'€19-xxxx(AAAA-AAAA)'!S217+'€20-xxxx(AAAA-AAAA)'!S217</f>
        <v>0</v>
      </c>
      <c r="AA217" s="713">
        <f>'EnC1_2017-22_DEAL_ONF_Animation'!T217+'EnC2_2018-22_FEDER_ONF_Conserv'!T217+'EnC3_2019-21_OFB-DEAL_ONF_Coli'!T217+'EnC4_2018-20_MTE_ONF_MIGBio'!T217+'EnC5_2020_DEAL_Titè_IPA Desira'!T217+'Sol1_2018_DEAL_ONF_Lutte IC DSD'!T217+'Sol2_2019_DEAL_ONF_Lutte IC'!T217+'€8-xxxx(AAAA-AAAA)'!T217+'€9-xxxx(AAAA-AAAA)'!T217+'€10-xxxx(AAAA-AAAA)'!T217+'€11-xxxx(AAAA-AAAA)'!T217+'€12-xxxx(AAAA-AAAA)'!T217+'€13-xxxx(AAAA-AAAA)'!T217+'€14-xxxx(AAAA-AAAA)'!T217+'€15-xxxx(AAAA-AAAA)'!T217+'€16-xxxx(AAAA-AAAA)'!T217+'€17-xxxx(AAAA-AAAA)'!T217+'€18-xxxx(AAAA-AAAA)'!T217+'€19-xxxx(AAAA-AAAA)'!T217+'€20-xxxx(AAAA-AAAA)'!T217</f>
        <v>-10000</v>
      </c>
      <c r="AB217" s="714">
        <f>'EnC1_2017-22_DEAL_ONF_Animation'!U217+'EnC2_2018-22_FEDER_ONF_Conserv'!U217+'EnC3_2019-21_OFB-DEAL_ONF_Coli'!U217+'EnC4_2018-20_MTE_ONF_MIGBio'!U217+'EnC5_2020_DEAL_Titè_IPA Desira'!U217+'Sol1_2018_DEAL_ONF_Lutte IC DSD'!U217+'Sol2_2019_DEAL_ONF_Lutte IC'!U217+'€8-xxxx(AAAA-AAAA)'!U217+'€9-xxxx(AAAA-AAAA)'!U217+'€10-xxxx(AAAA-AAAA)'!U217+'€11-xxxx(AAAA-AAAA)'!U217+'€12-xxxx(AAAA-AAAA)'!U217+'€13-xxxx(AAAA-AAAA)'!U217+'€14-xxxx(AAAA-AAAA)'!U217+'€15-xxxx(AAAA-AAAA)'!U217+'€16-xxxx(AAAA-AAAA)'!U217+'€17-xxxx(AAAA-AAAA)'!U217+'€18-xxxx(AAAA-AAAA)'!U217+'€19-xxxx(AAAA-AAAA)'!U217+'€20-xxxx(AAAA-AAAA)'!U217</f>
        <v>-2000</v>
      </c>
      <c r="AC217" s="715">
        <f>'EnC1_2017-22_DEAL_ONF_Animation'!V217+'EnC2_2018-22_FEDER_ONF_Conserv'!V217+'EnC3_2019-21_OFB-DEAL_ONF_Coli'!V217+'EnC4_2018-20_MTE_ONF_MIGBio'!V217+'EnC5_2020_DEAL_Titè_IPA Desira'!V217+'Sol1_2018_DEAL_ONF_Lutte IC DSD'!V217+'Sol2_2019_DEAL_ONF_Lutte IC'!V217+'€8-xxxx(AAAA-AAAA)'!V217+'€9-xxxx(AAAA-AAAA)'!V217+'€10-xxxx(AAAA-AAAA)'!V217+'€11-xxxx(AAAA-AAAA)'!V217+'€12-xxxx(AAAA-AAAA)'!V217+'€13-xxxx(AAAA-AAAA)'!V217+'€14-xxxx(AAAA-AAAA)'!V217+'€15-xxxx(AAAA-AAAA)'!V217+'€16-xxxx(AAAA-AAAA)'!V217+'€17-xxxx(AAAA-AAAA)'!V217+'€18-xxxx(AAAA-AAAA)'!V217+'€19-xxxx(AAAA-AAAA)'!V217+'€20-xxxx(AAAA-AAAA)'!V217</f>
        <v>-2000</v>
      </c>
      <c r="AD217" s="715">
        <f>'EnC1_2017-22_DEAL_ONF_Animation'!W217+'EnC2_2018-22_FEDER_ONF_Conserv'!W217+'EnC3_2019-21_OFB-DEAL_ONF_Coli'!W217+'EnC4_2018-20_MTE_ONF_MIGBio'!W217+'EnC5_2020_DEAL_Titè_IPA Desira'!W217+'Sol1_2018_DEAL_ONF_Lutte IC DSD'!W217+'Sol2_2019_DEAL_ONF_Lutte IC'!W217+'€8-xxxx(AAAA-AAAA)'!W217+'€9-xxxx(AAAA-AAAA)'!W217+'€10-xxxx(AAAA-AAAA)'!W217+'€11-xxxx(AAAA-AAAA)'!W217+'€12-xxxx(AAAA-AAAA)'!W217+'€13-xxxx(AAAA-AAAA)'!W217+'€14-xxxx(AAAA-AAAA)'!W217+'€15-xxxx(AAAA-AAAA)'!W217+'€16-xxxx(AAAA-AAAA)'!W217+'€17-xxxx(AAAA-AAAA)'!W217+'€18-xxxx(AAAA-AAAA)'!W217+'€19-xxxx(AAAA-AAAA)'!W217+'€20-xxxx(AAAA-AAAA)'!W217</f>
        <v>-2000</v>
      </c>
      <c r="AE217" s="715">
        <f>'EnC1_2017-22_DEAL_ONF_Animation'!X217+'EnC2_2018-22_FEDER_ONF_Conserv'!X217+'EnC3_2019-21_OFB-DEAL_ONF_Coli'!X217+'EnC4_2018-20_MTE_ONF_MIGBio'!X217+'EnC5_2020_DEAL_Titè_IPA Desira'!X217+'Sol1_2018_DEAL_ONF_Lutte IC DSD'!X217+'Sol2_2019_DEAL_ONF_Lutte IC'!X217+'€8-xxxx(AAAA-AAAA)'!X217+'€9-xxxx(AAAA-AAAA)'!X217+'€10-xxxx(AAAA-AAAA)'!X217+'€11-xxxx(AAAA-AAAA)'!X217+'€12-xxxx(AAAA-AAAA)'!X217+'€13-xxxx(AAAA-AAAA)'!X217+'€14-xxxx(AAAA-AAAA)'!X217+'€15-xxxx(AAAA-AAAA)'!X217+'€16-xxxx(AAAA-AAAA)'!X217+'€17-xxxx(AAAA-AAAA)'!X217+'€18-xxxx(AAAA-AAAA)'!X217+'€19-xxxx(AAAA-AAAA)'!X217+'€20-xxxx(AAAA-AAAA)'!X217</f>
        <v>-2000</v>
      </c>
      <c r="AF217" s="716">
        <f>'EnC1_2017-22_DEAL_ONF_Animation'!Y217+'EnC2_2018-22_FEDER_ONF_Conserv'!Y217+'EnC3_2019-21_OFB-DEAL_ONF_Coli'!Y217+'EnC4_2018-20_MTE_ONF_MIGBio'!Y217+'EnC5_2020_DEAL_Titè_IPA Desira'!Y217+'Sol1_2018_DEAL_ONF_Lutte IC DSD'!Y217+'Sol2_2019_DEAL_ONF_Lutte IC'!Y217+'€8-xxxx(AAAA-AAAA)'!Y217+'€9-xxxx(AAAA-AAAA)'!Y217+'€10-xxxx(AAAA-AAAA)'!Y217+'€11-xxxx(AAAA-AAAA)'!Y217+'€12-xxxx(AAAA-AAAA)'!Y217+'€13-xxxx(AAAA-AAAA)'!Y217+'€14-xxxx(AAAA-AAAA)'!Y217+'€15-xxxx(AAAA-AAAA)'!Y217+'€16-xxxx(AAAA-AAAA)'!Y217+'€17-xxxx(AAAA-AAAA)'!Y217+'€18-xxxx(AAAA-AAAA)'!Y217+'€19-xxxx(AAAA-AAAA)'!Y217+'€20-xxxx(AAAA-AAAA)'!Y217</f>
        <v>-2000</v>
      </c>
      <c r="AG217" s="717">
        <f t="shared" si="129"/>
        <v>10000</v>
      </c>
      <c r="AH217" s="714">
        <f t="shared" si="134"/>
        <v>2000</v>
      </c>
      <c r="AI217" s="715">
        <f t="shared" si="135"/>
        <v>2000</v>
      </c>
      <c r="AJ217" s="715">
        <f t="shared" si="136"/>
        <v>2000</v>
      </c>
      <c r="AK217" s="715">
        <f t="shared" si="137"/>
        <v>2000</v>
      </c>
      <c r="AL217" s="718">
        <f t="shared" si="138"/>
        <v>2000</v>
      </c>
      <c r="AM217" s="713">
        <f t="shared" si="130"/>
        <v>0</v>
      </c>
      <c r="AN217" s="714">
        <f t="shared" si="139"/>
        <v>0</v>
      </c>
      <c r="AO217" s="715">
        <f t="shared" si="140"/>
        <v>0</v>
      </c>
      <c r="AP217" s="715">
        <f t="shared" si="141"/>
        <v>0</v>
      </c>
      <c r="AQ217" s="715">
        <f t="shared" si="142"/>
        <v>0</v>
      </c>
      <c r="AR217" s="719">
        <f t="shared" si="143"/>
        <v>0</v>
      </c>
      <c r="AS217" s="46"/>
      <c r="AT217" s="15"/>
      <c r="AU217" s="15"/>
    </row>
    <row r="218" spans="1:47" ht="14">
      <c r="A218" s="26"/>
      <c r="B218" s="26"/>
      <c r="C218" s="26"/>
      <c r="D218" s="34"/>
      <c r="E218" s="33"/>
      <c r="F218" s="33"/>
      <c r="G218" s="26"/>
      <c r="H218" s="33"/>
      <c r="I218" s="33"/>
      <c r="J218" s="33"/>
      <c r="K218" s="33"/>
      <c r="L218" s="33"/>
      <c r="M218" s="33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34"/>
      <c r="AT218" s="28"/>
      <c r="AU218" s="28"/>
    </row>
    <row r="219" spans="1:47" ht="40.5" customHeight="1">
      <c r="A219" s="26"/>
      <c r="B219" s="26"/>
      <c r="C219" s="26"/>
      <c r="D219" s="32"/>
      <c r="E219" s="33"/>
      <c r="F219" s="33"/>
      <c r="G219" s="26"/>
      <c r="H219" s="33"/>
      <c r="I219" s="33"/>
      <c r="J219" s="33"/>
      <c r="K219" s="33"/>
      <c r="L219" s="33"/>
      <c r="M219" s="33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32"/>
      <c r="AT219" s="28"/>
      <c r="AU219" s="28"/>
    </row>
    <row r="220" spans="1:47" ht="21" customHeight="1">
      <c r="A220" s="26"/>
      <c r="B220" s="26"/>
      <c r="C220" s="26"/>
      <c r="D220" s="32"/>
      <c r="E220" s="33"/>
      <c r="F220" s="33"/>
      <c r="G220" s="26"/>
      <c r="H220" s="33"/>
      <c r="I220" s="33"/>
      <c r="J220" s="33"/>
      <c r="K220" s="33"/>
      <c r="L220" s="33"/>
      <c r="M220" s="33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32"/>
      <c r="AT220" s="31"/>
      <c r="AU220" s="31"/>
    </row>
    <row r="221" spans="1:47" ht="29.25" customHeight="1">
      <c r="A221" s="26"/>
      <c r="B221" s="26"/>
      <c r="C221" s="26"/>
      <c r="D221" s="32"/>
      <c r="E221" s="33"/>
      <c r="F221" s="33"/>
      <c r="G221" s="26"/>
      <c r="H221" s="33"/>
      <c r="I221" s="33"/>
      <c r="J221" s="33"/>
      <c r="K221" s="33"/>
      <c r="L221" s="33"/>
      <c r="M221" s="33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32"/>
      <c r="AT221" s="35"/>
      <c r="AU221" s="35"/>
    </row>
    <row r="222" spans="1:47" ht="21" customHeight="1">
      <c r="A222" s="26"/>
      <c r="B222" s="26"/>
      <c r="C222" s="26"/>
      <c r="D222" s="32"/>
      <c r="E222" s="33"/>
      <c r="F222" s="33"/>
      <c r="G222" s="26"/>
      <c r="H222" s="33"/>
      <c r="I222" s="33"/>
      <c r="J222" s="33"/>
      <c r="K222" s="33"/>
      <c r="L222" s="33"/>
      <c r="M222" s="33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32"/>
      <c r="AT222" s="35"/>
      <c r="AU222" s="35"/>
    </row>
    <row r="223" spans="1:47" ht="21" customHeight="1">
      <c r="A223" s="26"/>
      <c r="B223" s="26"/>
      <c r="C223" s="26"/>
      <c r="D223" s="32"/>
      <c r="E223" s="33"/>
      <c r="F223" s="33"/>
      <c r="G223" s="26"/>
      <c r="H223" s="33"/>
      <c r="I223" s="33"/>
      <c r="J223" s="33"/>
      <c r="K223" s="33"/>
      <c r="L223" s="33"/>
      <c r="M223" s="33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32"/>
      <c r="AT223" s="35"/>
      <c r="AU223" s="35"/>
    </row>
    <row r="224" spans="1:47" ht="21" customHeight="1">
      <c r="A224" s="26"/>
      <c r="B224" s="26"/>
      <c r="C224" s="26"/>
      <c r="D224" s="32"/>
      <c r="E224" s="33"/>
      <c r="F224" s="33"/>
      <c r="G224" s="26"/>
      <c r="H224" s="33"/>
      <c r="I224" s="33"/>
      <c r="J224" s="33"/>
      <c r="K224" s="33"/>
      <c r="L224" s="33"/>
      <c r="M224" s="33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32"/>
      <c r="AT224" s="35"/>
      <c r="AU224" s="35"/>
    </row>
    <row r="225" spans="1:47" ht="21" customHeight="1">
      <c r="A225" s="26"/>
      <c r="B225" s="26"/>
      <c r="C225" s="26"/>
      <c r="D225" s="32"/>
      <c r="E225" s="33"/>
      <c r="F225" s="33"/>
      <c r="G225" s="26"/>
      <c r="H225" s="33"/>
      <c r="I225" s="33"/>
      <c r="J225" s="33"/>
      <c r="K225" s="33"/>
      <c r="L225" s="33"/>
      <c r="M225" s="33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32"/>
      <c r="AT225" s="35"/>
      <c r="AU225" s="35"/>
    </row>
    <row r="226" spans="1:47" ht="21" customHeight="1">
      <c r="A226" s="26"/>
      <c r="B226" s="26"/>
      <c r="C226" s="26"/>
      <c r="D226" s="32"/>
      <c r="E226" s="33"/>
      <c r="F226" s="33"/>
      <c r="G226" s="26"/>
      <c r="H226" s="33"/>
      <c r="I226" s="33"/>
      <c r="J226" s="33"/>
      <c r="K226" s="33"/>
      <c r="L226" s="33"/>
      <c r="M226" s="33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32"/>
      <c r="AT226" s="35"/>
      <c r="AU226" s="35"/>
    </row>
    <row r="227" spans="1:47" ht="21" customHeight="1">
      <c r="A227" s="26"/>
      <c r="B227" s="26"/>
      <c r="C227" s="26"/>
      <c r="D227" s="32"/>
      <c r="E227" s="33"/>
      <c r="F227" s="33"/>
      <c r="G227" s="26"/>
      <c r="H227" s="33"/>
      <c r="I227" s="33"/>
      <c r="J227" s="33"/>
      <c r="K227" s="33"/>
      <c r="L227" s="33"/>
      <c r="M227" s="33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32"/>
      <c r="AT227" s="35"/>
      <c r="AU227" s="35"/>
    </row>
    <row r="228" spans="1:47" ht="21" customHeight="1">
      <c r="A228" s="26"/>
      <c r="B228" s="26"/>
      <c r="C228" s="26"/>
      <c r="D228" s="32"/>
      <c r="E228" s="33"/>
      <c r="F228" s="33"/>
      <c r="G228" s="26"/>
      <c r="H228" s="33"/>
      <c r="I228" s="33"/>
      <c r="J228" s="33"/>
      <c r="K228" s="33"/>
      <c r="L228" s="33"/>
      <c r="M228" s="33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32"/>
      <c r="AT228" s="35"/>
      <c r="AU228" s="35"/>
    </row>
    <row r="229" spans="1:47" ht="21" customHeight="1">
      <c r="A229" s="26"/>
      <c r="B229" s="26"/>
      <c r="C229" s="26"/>
      <c r="D229" s="32"/>
      <c r="E229" s="33"/>
      <c r="F229" s="33"/>
      <c r="G229" s="26"/>
      <c r="H229" s="33"/>
      <c r="I229" s="33"/>
      <c r="J229" s="33"/>
      <c r="K229" s="33"/>
      <c r="L229" s="33"/>
      <c r="M229" s="33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32"/>
      <c r="AT229" s="35"/>
      <c r="AU229" s="35"/>
    </row>
    <row r="230" spans="1:47" ht="21" customHeight="1">
      <c r="A230" s="26"/>
      <c r="B230" s="26"/>
      <c r="C230" s="26"/>
      <c r="D230" s="32"/>
      <c r="E230" s="33"/>
      <c r="F230" s="33"/>
      <c r="G230" s="26"/>
      <c r="H230" s="33"/>
      <c r="I230" s="33"/>
      <c r="J230" s="33"/>
      <c r="K230" s="33"/>
      <c r="L230" s="33"/>
      <c r="M230" s="33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32"/>
      <c r="AT230" s="35"/>
      <c r="AU230" s="35"/>
    </row>
    <row r="231" spans="1:47" ht="21" customHeight="1">
      <c r="A231" s="26"/>
      <c r="B231" s="26"/>
      <c r="C231" s="26"/>
      <c r="D231" s="32"/>
      <c r="E231" s="33"/>
      <c r="F231" s="33"/>
      <c r="G231" s="26"/>
      <c r="H231" s="33"/>
      <c r="I231" s="33"/>
      <c r="J231" s="33"/>
      <c r="K231" s="33"/>
      <c r="L231" s="33"/>
      <c r="M231" s="33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32"/>
      <c r="AT231" s="35"/>
      <c r="AU231" s="35"/>
    </row>
    <row r="232" spans="1:47" ht="21" customHeight="1">
      <c r="A232" s="26"/>
      <c r="B232" s="26"/>
      <c r="C232" s="26"/>
      <c r="D232" s="32"/>
      <c r="E232" s="33"/>
      <c r="F232" s="33"/>
      <c r="G232" s="26"/>
      <c r="H232" s="33"/>
      <c r="I232" s="33"/>
      <c r="J232" s="33"/>
      <c r="K232" s="33"/>
      <c r="L232" s="33"/>
      <c r="M232" s="33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32"/>
      <c r="AT232" s="35"/>
      <c r="AU232" s="35"/>
    </row>
    <row r="233" spans="1:47" ht="21" customHeight="1">
      <c r="A233" s="26"/>
      <c r="B233" s="26"/>
      <c r="C233" s="26"/>
      <c r="D233" s="32"/>
      <c r="E233" s="33"/>
      <c r="F233" s="33"/>
      <c r="G233" s="26"/>
      <c r="H233" s="33"/>
      <c r="I233" s="33"/>
      <c r="J233" s="33"/>
      <c r="K233" s="33"/>
      <c r="L233" s="33"/>
      <c r="M233" s="33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32"/>
      <c r="AT233" s="35"/>
      <c r="AU233" s="35"/>
    </row>
    <row r="234" spans="1:47" ht="21" customHeight="1">
      <c r="A234" s="26"/>
      <c r="B234" s="26"/>
      <c r="C234" s="26"/>
      <c r="D234" s="32"/>
      <c r="E234" s="33"/>
      <c r="F234" s="33"/>
      <c r="G234" s="26"/>
      <c r="H234" s="33"/>
      <c r="I234" s="33"/>
      <c r="J234" s="33"/>
      <c r="K234" s="33"/>
      <c r="L234" s="33"/>
      <c r="M234" s="33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32"/>
      <c r="AT234" s="35"/>
      <c r="AU234" s="35"/>
    </row>
    <row r="235" spans="1:47" ht="21" customHeight="1">
      <c r="A235" s="26"/>
      <c r="B235" s="26"/>
      <c r="C235" s="26"/>
      <c r="D235" s="32"/>
      <c r="E235" s="33"/>
      <c r="F235" s="33"/>
      <c r="G235" s="26"/>
      <c r="H235" s="33"/>
      <c r="I235" s="33"/>
      <c r="J235" s="33"/>
      <c r="K235" s="33"/>
      <c r="L235" s="33"/>
      <c r="M235" s="33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32"/>
      <c r="AT235" s="35"/>
      <c r="AU235" s="35"/>
    </row>
    <row r="236" spans="1:47" ht="21" customHeight="1">
      <c r="A236" s="26"/>
      <c r="B236" s="26"/>
      <c r="C236" s="26"/>
      <c r="D236" s="32"/>
      <c r="E236" s="33"/>
      <c r="F236" s="33"/>
      <c r="G236" s="26"/>
      <c r="H236" s="33"/>
      <c r="I236" s="33"/>
      <c r="J236" s="33"/>
      <c r="K236" s="33"/>
      <c r="L236" s="33"/>
      <c r="M236" s="33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32"/>
      <c r="AT236" s="35"/>
      <c r="AU236" s="35"/>
    </row>
    <row r="237" spans="1:47" ht="21" customHeight="1">
      <c r="A237" s="26"/>
      <c r="B237" s="26"/>
      <c r="C237" s="26"/>
      <c r="D237" s="32"/>
      <c r="E237" s="33"/>
      <c r="F237" s="33"/>
      <c r="G237" s="26"/>
      <c r="H237" s="33"/>
      <c r="I237" s="33"/>
      <c r="J237" s="33"/>
      <c r="K237" s="33"/>
      <c r="L237" s="33"/>
      <c r="M237" s="33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32"/>
      <c r="AT237" s="35"/>
      <c r="AU237" s="35"/>
    </row>
    <row r="238" spans="1:47" ht="21" customHeight="1">
      <c r="A238" s="26"/>
      <c r="B238" s="26"/>
      <c r="C238" s="26"/>
      <c r="D238" s="32"/>
      <c r="E238" s="33"/>
      <c r="F238" s="33"/>
      <c r="G238" s="26"/>
      <c r="H238" s="33"/>
      <c r="I238" s="33"/>
      <c r="J238" s="33"/>
      <c r="K238" s="33"/>
      <c r="L238" s="33"/>
      <c r="M238" s="33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32"/>
      <c r="AT238" s="35"/>
      <c r="AU238" s="35"/>
    </row>
    <row r="239" spans="1:47" ht="21" customHeight="1">
      <c r="A239" s="26"/>
      <c r="B239" s="26"/>
      <c r="C239" s="26"/>
      <c r="D239" s="32"/>
      <c r="E239" s="33"/>
      <c r="F239" s="33"/>
      <c r="G239" s="26"/>
      <c r="H239" s="33"/>
      <c r="I239" s="33"/>
      <c r="J239" s="33"/>
      <c r="K239" s="33"/>
      <c r="L239" s="33"/>
      <c r="M239" s="33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32"/>
      <c r="AT239" s="35"/>
      <c r="AU239" s="35"/>
    </row>
    <row r="240" spans="1:47" ht="21" customHeight="1">
      <c r="A240" s="26"/>
      <c r="B240" s="26"/>
      <c r="C240" s="26"/>
      <c r="D240" s="32"/>
      <c r="E240" s="33"/>
      <c r="F240" s="33"/>
      <c r="G240" s="26"/>
      <c r="H240" s="33"/>
      <c r="I240" s="33"/>
      <c r="J240" s="33"/>
      <c r="K240" s="33"/>
      <c r="L240" s="33"/>
      <c r="M240" s="33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32"/>
      <c r="AT240" s="35"/>
      <c r="AU240" s="35"/>
    </row>
    <row r="241" spans="1:47" ht="21" customHeight="1">
      <c r="A241" s="26"/>
      <c r="B241" s="26"/>
      <c r="C241" s="26"/>
      <c r="D241" s="32"/>
      <c r="E241" s="33"/>
      <c r="F241" s="33"/>
      <c r="G241" s="26"/>
      <c r="H241" s="33"/>
      <c r="I241" s="33"/>
      <c r="J241" s="33"/>
      <c r="K241" s="33"/>
      <c r="L241" s="33"/>
      <c r="M241" s="33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32"/>
      <c r="AT241" s="35"/>
      <c r="AU241" s="35"/>
    </row>
    <row r="242" spans="1:47" ht="21" customHeight="1">
      <c r="A242" s="26"/>
      <c r="B242" s="26"/>
      <c r="C242" s="26"/>
      <c r="D242" s="32"/>
      <c r="E242" s="33"/>
      <c r="F242" s="33"/>
      <c r="G242" s="26"/>
      <c r="H242" s="33"/>
      <c r="I242" s="33"/>
      <c r="J242" s="33"/>
      <c r="K242" s="33"/>
      <c r="L242" s="33"/>
      <c r="M242" s="33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32"/>
      <c r="AT242" s="35"/>
      <c r="AU242" s="35"/>
    </row>
    <row r="243" spans="1:47" ht="21" customHeight="1">
      <c r="A243" s="26"/>
      <c r="B243" s="26"/>
      <c r="C243" s="26"/>
      <c r="D243" s="32"/>
      <c r="E243" s="33"/>
      <c r="F243" s="33"/>
      <c r="G243" s="26"/>
      <c r="H243" s="33"/>
      <c r="I243" s="33"/>
      <c r="J243" s="33"/>
      <c r="K243" s="33"/>
      <c r="L243" s="33"/>
      <c r="M243" s="33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32"/>
      <c r="AT243" s="35"/>
      <c r="AU243" s="35"/>
    </row>
    <row r="244" spans="1:47" ht="21" customHeight="1">
      <c r="A244" s="26"/>
      <c r="B244" s="26"/>
      <c r="C244" s="26"/>
      <c r="D244" s="32"/>
      <c r="E244" s="33"/>
      <c r="F244" s="33"/>
      <c r="G244" s="26"/>
      <c r="H244" s="33"/>
      <c r="I244" s="33"/>
      <c r="J244" s="33"/>
      <c r="K244" s="33"/>
      <c r="L244" s="33"/>
      <c r="M244" s="33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32"/>
      <c r="AT244" s="35"/>
      <c r="AU244" s="35"/>
    </row>
    <row r="245" spans="1:47" ht="21" customHeight="1">
      <c r="A245" s="26"/>
      <c r="B245" s="26"/>
      <c r="C245" s="26"/>
      <c r="D245" s="32"/>
      <c r="E245" s="33"/>
      <c r="F245" s="33"/>
      <c r="G245" s="26"/>
      <c r="H245" s="33"/>
      <c r="I245" s="33"/>
      <c r="J245" s="33"/>
      <c r="K245" s="33"/>
      <c r="L245" s="33"/>
      <c r="M245" s="33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32"/>
      <c r="AT245" s="35"/>
      <c r="AU245" s="35"/>
    </row>
    <row r="246" spans="1:47" ht="21" customHeight="1">
      <c r="A246" s="26"/>
      <c r="B246" s="26"/>
      <c r="C246" s="26"/>
      <c r="D246" s="32"/>
      <c r="E246" s="33"/>
      <c r="F246" s="33"/>
      <c r="G246" s="26"/>
      <c r="H246" s="33"/>
      <c r="I246" s="33"/>
      <c r="J246" s="33"/>
      <c r="K246" s="33"/>
      <c r="L246" s="33"/>
      <c r="M246" s="33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32"/>
      <c r="AT246" s="35"/>
      <c r="AU246" s="35"/>
    </row>
    <row r="247" spans="1:47" ht="21" customHeight="1">
      <c r="A247" s="26"/>
      <c r="B247" s="26"/>
      <c r="C247" s="26"/>
      <c r="D247" s="32"/>
      <c r="E247" s="33"/>
      <c r="F247" s="33"/>
      <c r="G247" s="26"/>
      <c r="H247" s="33"/>
      <c r="I247" s="33"/>
      <c r="J247" s="33"/>
      <c r="K247" s="33"/>
      <c r="L247" s="33"/>
      <c r="M247" s="33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32"/>
      <c r="AT247" s="35"/>
      <c r="AU247" s="35"/>
    </row>
    <row r="248" spans="1:47" ht="21" customHeight="1">
      <c r="A248" s="26"/>
      <c r="B248" s="26"/>
      <c r="C248" s="26"/>
      <c r="D248" s="32"/>
      <c r="E248" s="33"/>
      <c r="F248" s="33"/>
      <c r="G248" s="26"/>
      <c r="H248" s="33"/>
      <c r="I248" s="33"/>
      <c r="J248" s="33"/>
      <c r="K248" s="33"/>
      <c r="L248" s="33"/>
      <c r="M248" s="33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32"/>
      <c r="AT248" s="35"/>
      <c r="AU248" s="35"/>
    </row>
    <row r="249" spans="1:47" ht="21" customHeight="1">
      <c r="A249" s="26"/>
      <c r="B249" s="26"/>
      <c r="C249" s="26"/>
      <c r="D249" s="32"/>
      <c r="E249" s="33"/>
      <c r="F249" s="33"/>
      <c r="G249" s="26"/>
      <c r="H249" s="33"/>
      <c r="I249" s="33"/>
      <c r="J249" s="33"/>
      <c r="K249" s="33"/>
      <c r="L249" s="33"/>
      <c r="M249" s="33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32"/>
      <c r="AT249" s="35"/>
      <c r="AU249" s="35"/>
    </row>
    <row r="250" spans="1:47" ht="21" customHeight="1">
      <c r="A250" s="26"/>
      <c r="B250" s="26"/>
      <c r="C250" s="26"/>
      <c r="D250" s="32"/>
      <c r="E250" s="33"/>
      <c r="F250" s="33"/>
      <c r="G250" s="26"/>
      <c r="H250" s="33"/>
      <c r="I250" s="33"/>
      <c r="J250" s="33"/>
      <c r="K250" s="33"/>
      <c r="L250" s="33"/>
      <c r="M250" s="33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32"/>
      <c r="AT250" s="35"/>
      <c r="AU250" s="35"/>
    </row>
    <row r="251" spans="1:47" ht="21" customHeight="1">
      <c r="A251" s="26"/>
      <c r="B251" s="26"/>
      <c r="C251" s="26"/>
      <c r="D251" s="32"/>
      <c r="E251" s="33"/>
      <c r="F251" s="33"/>
      <c r="G251" s="26"/>
      <c r="H251" s="33"/>
      <c r="I251" s="33"/>
      <c r="J251" s="33"/>
      <c r="K251" s="33"/>
      <c r="L251" s="33"/>
      <c r="M251" s="33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32"/>
      <c r="AT251" s="35"/>
      <c r="AU251" s="35"/>
    </row>
    <row r="252" spans="1:47" ht="21" customHeight="1">
      <c r="A252" s="26"/>
      <c r="B252" s="26"/>
      <c r="C252" s="26"/>
      <c r="D252" s="32"/>
      <c r="E252" s="33"/>
      <c r="F252" s="33"/>
      <c r="G252" s="26"/>
      <c r="H252" s="33"/>
      <c r="I252" s="33"/>
      <c r="J252" s="33"/>
      <c r="K252" s="33"/>
      <c r="L252" s="33"/>
      <c r="M252" s="33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32"/>
      <c r="AT252" s="35"/>
      <c r="AU252" s="35"/>
    </row>
    <row r="253" spans="1:47" ht="21" customHeight="1">
      <c r="A253" s="26"/>
      <c r="B253" s="26"/>
      <c r="C253" s="26"/>
      <c r="D253" s="32"/>
      <c r="E253" s="33"/>
      <c r="F253" s="33"/>
      <c r="G253" s="26"/>
      <c r="H253" s="33"/>
      <c r="I253" s="33"/>
      <c r="J253" s="33"/>
      <c r="K253" s="33"/>
      <c r="L253" s="33"/>
      <c r="M253" s="33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32"/>
      <c r="AT253" s="35"/>
      <c r="AU253" s="35"/>
    </row>
    <row r="254" spans="1:47" ht="21" customHeight="1">
      <c r="A254" s="26"/>
      <c r="B254" s="26"/>
      <c r="C254" s="26"/>
      <c r="D254" s="32"/>
      <c r="E254" s="33"/>
      <c r="F254" s="33"/>
      <c r="G254" s="26"/>
      <c r="H254" s="33"/>
      <c r="I254" s="33"/>
      <c r="J254" s="33"/>
      <c r="K254" s="33"/>
      <c r="L254" s="33"/>
      <c r="M254" s="33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32"/>
      <c r="AT254" s="35"/>
      <c r="AU254" s="35"/>
    </row>
    <row r="255" spans="1:47" ht="21" customHeight="1">
      <c r="A255" s="26"/>
      <c r="B255" s="26"/>
      <c r="C255" s="26"/>
      <c r="D255" s="32"/>
      <c r="E255" s="33"/>
      <c r="F255" s="33"/>
      <c r="G255" s="26"/>
      <c r="H255" s="33"/>
      <c r="I255" s="33"/>
      <c r="J255" s="33"/>
      <c r="K255" s="33"/>
      <c r="L255" s="33"/>
      <c r="M255" s="33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32"/>
      <c r="AT255" s="35"/>
      <c r="AU255" s="35"/>
    </row>
    <row r="256" spans="1:47" ht="21" customHeight="1">
      <c r="A256" s="26"/>
      <c r="B256" s="26"/>
      <c r="C256" s="26"/>
      <c r="D256" s="32"/>
      <c r="E256" s="33"/>
      <c r="F256" s="33"/>
      <c r="G256" s="26"/>
      <c r="H256" s="33"/>
      <c r="I256" s="33"/>
      <c r="J256" s="33"/>
      <c r="K256" s="33"/>
      <c r="L256" s="33"/>
      <c r="M256" s="33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32"/>
      <c r="AT256" s="35"/>
      <c r="AU256" s="35"/>
    </row>
    <row r="257" spans="1:47" ht="21" customHeight="1">
      <c r="A257" s="26"/>
      <c r="B257" s="26"/>
      <c r="C257" s="26"/>
      <c r="D257" s="32"/>
      <c r="E257" s="33"/>
      <c r="F257" s="33"/>
      <c r="G257" s="26"/>
      <c r="H257" s="33"/>
      <c r="I257" s="33"/>
      <c r="J257" s="33"/>
      <c r="K257" s="33"/>
      <c r="L257" s="33"/>
      <c r="M257" s="33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32"/>
      <c r="AT257" s="35"/>
      <c r="AU257" s="35"/>
    </row>
    <row r="258" spans="1:47" ht="21" customHeight="1">
      <c r="A258" s="26"/>
      <c r="B258" s="26"/>
      <c r="C258" s="26"/>
      <c r="D258" s="32"/>
      <c r="E258" s="33"/>
      <c r="F258" s="33"/>
      <c r="G258" s="26"/>
      <c r="H258" s="33"/>
      <c r="I258" s="33"/>
      <c r="J258" s="33"/>
      <c r="K258" s="33"/>
      <c r="L258" s="33"/>
      <c r="M258" s="33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32"/>
      <c r="AT258" s="35"/>
      <c r="AU258" s="35"/>
    </row>
    <row r="259" spans="1:47" ht="21" customHeight="1">
      <c r="A259" s="26"/>
      <c r="B259" s="26"/>
      <c r="C259" s="26"/>
      <c r="D259" s="32"/>
      <c r="E259" s="33"/>
      <c r="F259" s="33"/>
      <c r="G259" s="26"/>
      <c r="H259" s="33"/>
      <c r="I259" s="33"/>
      <c r="J259" s="33"/>
      <c r="K259" s="33"/>
      <c r="L259" s="33"/>
      <c r="M259" s="33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32"/>
      <c r="AT259" s="35"/>
      <c r="AU259" s="35"/>
    </row>
    <row r="260" spans="1:47" ht="21" customHeight="1">
      <c r="A260" s="26"/>
      <c r="B260" s="26"/>
      <c r="C260" s="26"/>
      <c r="D260" s="32"/>
      <c r="E260" s="33"/>
      <c r="F260" s="33"/>
      <c r="G260" s="26"/>
      <c r="H260" s="33"/>
      <c r="I260" s="33"/>
      <c r="J260" s="33"/>
      <c r="K260" s="33"/>
      <c r="L260" s="33"/>
      <c r="M260" s="33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32"/>
      <c r="AT260" s="35"/>
      <c r="AU260" s="35"/>
    </row>
    <row r="261" spans="1:47" ht="21" customHeight="1">
      <c r="A261" s="26"/>
      <c r="B261" s="26"/>
      <c r="C261" s="26"/>
      <c r="D261" s="32"/>
      <c r="E261" s="33"/>
      <c r="F261" s="33"/>
      <c r="G261" s="26"/>
      <c r="H261" s="33"/>
      <c r="I261" s="33"/>
      <c r="J261" s="33"/>
      <c r="K261" s="33"/>
      <c r="L261" s="33"/>
      <c r="M261" s="33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32"/>
      <c r="AT261" s="35"/>
      <c r="AU261" s="35"/>
    </row>
    <row r="262" spans="1:47" ht="21" customHeight="1">
      <c r="A262" s="26"/>
      <c r="B262" s="26"/>
      <c r="C262" s="26"/>
      <c r="D262" s="32"/>
      <c r="E262" s="33"/>
      <c r="F262" s="33"/>
      <c r="G262" s="26"/>
      <c r="H262" s="33"/>
      <c r="I262" s="33"/>
      <c r="J262" s="33"/>
      <c r="K262" s="33"/>
      <c r="L262" s="33"/>
      <c r="M262" s="33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32"/>
      <c r="AT262" s="35"/>
      <c r="AU262" s="35"/>
    </row>
    <row r="263" spans="1:47" ht="21" customHeight="1">
      <c r="A263" s="26"/>
      <c r="B263" s="26"/>
      <c r="C263" s="26"/>
      <c r="D263" s="32"/>
      <c r="E263" s="33"/>
      <c r="F263" s="33"/>
      <c r="G263" s="26"/>
      <c r="H263" s="33"/>
      <c r="I263" s="33"/>
      <c r="J263" s="33"/>
      <c r="K263" s="33"/>
      <c r="L263" s="33"/>
      <c r="M263" s="33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32"/>
      <c r="AT263" s="35"/>
      <c r="AU263" s="35"/>
    </row>
    <row r="264" spans="1:47" ht="21" customHeight="1">
      <c r="A264" s="26"/>
      <c r="B264" s="26"/>
      <c r="C264" s="26"/>
      <c r="D264" s="32"/>
      <c r="E264" s="33"/>
      <c r="F264" s="33"/>
      <c r="G264" s="26"/>
      <c r="H264" s="33"/>
      <c r="I264" s="33"/>
      <c r="J264" s="33"/>
      <c r="K264" s="33"/>
      <c r="L264" s="33"/>
      <c r="M264" s="33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32"/>
      <c r="AT264" s="35"/>
      <c r="AU264" s="35"/>
    </row>
    <row r="265" spans="1:47" ht="21" customHeight="1">
      <c r="A265" s="26"/>
      <c r="B265" s="26"/>
      <c r="C265" s="26"/>
      <c r="D265" s="32"/>
      <c r="E265" s="33"/>
      <c r="F265" s="33"/>
      <c r="G265" s="26"/>
      <c r="H265" s="33"/>
      <c r="I265" s="33"/>
      <c r="J265" s="33"/>
      <c r="K265" s="33"/>
      <c r="L265" s="33"/>
      <c r="M265" s="33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32"/>
      <c r="AT265" s="35"/>
      <c r="AU265" s="35"/>
    </row>
    <row r="266" spans="1:47" ht="21" customHeight="1">
      <c r="A266" s="26"/>
      <c r="B266" s="26"/>
      <c r="C266" s="26"/>
      <c r="D266" s="32"/>
      <c r="E266" s="33"/>
      <c r="F266" s="33"/>
      <c r="G266" s="26"/>
      <c r="H266" s="33"/>
      <c r="I266" s="33"/>
      <c r="J266" s="33"/>
      <c r="K266" s="33"/>
      <c r="L266" s="33"/>
      <c r="M266" s="33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32"/>
      <c r="AT266" s="35"/>
      <c r="AU266" s="35"/>
    </row>
    <row r="267" spans="1:47" ht="21" customHeight="1">
      <c r="A267" s="26"/>
      <c r="B267" s="26"/>
      <c r="C267" s="26"/>
      <c r="D267" s="32"/>
      <c r="E267" s="33"/>
      <c r="F267" s="33"/>
      <c r="G267" s="26"/>
      <c r="H267" s="33"/>
      <c r="I267" s="33"/>
      <c r="J267" s="33"/>
      <c r="K267" s="33"/>
      <c r="L267" s="33"/>
      <c r="M267" s="33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32"/>
      <c r="AT267" s="35"/>
      <c r="AU267" s="35"/>
    </row>
    <row r="268" spans="1:47" ht="21" customHeight="1">
      <c r="A268" s="26"/>
      <c r="B268" s="26"/>
      <c r="C268" s="26"/>
      <c r="D268" s="32"/>
      <c r="E268" s="33"/>
      <c r="F268" s="33"/>
      <c r="G268" s="26"/>
      <c r="H268" s="33"/>
      <c r="I268" s="33"/>
      <c r="J268" s="33"/>
      <c r="K268" s="33"/>
      <c r="L268" s="33"/>
      <c r="M268" s="33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32"/>
      <c r="AT268" s="35"/>
      <c r="AU268" s="35"/>
    </row>
    <row r="269" spans="1:47" ht="21" customHeight="1">
      <c r="A269" s="26"/>
      <c r="B269" s="26"/>
      <c r="C269" s="26"/>
      <c r="D269" s="32"/>
      <c r="E269" s="33"/>
      <c r="F269" s="33"/>
      <c r="G269" s="26"/>
      <c r="H269" s="33"/>
      <c r="I269" s="33"/>
      <c r="J269" s="33"/>
      <c r="K269" s="33"/>
      <c r="L269" s="33"/>
      <c r="M269" s="33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32"/>
      <c r="AT269" s="35"/>
      <c r="AU269" s="35"/>
    </row>
    <row r="270" spans="1:47" ht="21" customHeight="1">
      <c r="A270" s="26"/>
      <c r="B270" s="26"/>
      <c r="C270" s="26"/>
      <c r="D270" s="32"/>
      <c r="E270" s="33"/>
      <c r="F270" s="33"/>
      <c r="G270" s="26"/>
      <c r="H270" s="33"/>
      <c r="I270" s="33"/>
      <c r="J270" s="33"/>
      <c r="K270" s="33"/>
      <c r="L270" s="33"/>
      <c r="M270" s="33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32"/>
      <c r="AT270" s="35"/>
      <c r="AU270" s="35"/>
    </row>
    <row r="271" spans="1:47" ht="21" customHeight="1">
      <c r="A271" s="26"/>
      <c r="B271" s="26"/>
      <c r="C271" s="26"/>
      <c r="D271" s="32"/>
      <c r="E271" s="33"/>
      <c r="F271" s="33"/>
      <c r="G271" s="26"/>
      <c r="H271" s="33"/>
      <c r="I271" s="33"/>
      <c r="J271" s="33"/>
      <c r="K271" s="33"/>
      <c r="L271" s="33"/>
      <c r="M271" s="33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32"/>
      <c r="AT271" s="35"/>
      <c r="AU271" s="35"/>
    </row>
    <row r="272" spans="1:47" ht="21" customHeight="1">
      <c r="A272" s="26"/>
      <c r="B272" s="26"/>
      <c r="C272" s="26"/>
      <c r="D272" s="32"/>
      <c r="E272" s="33"/>
      <c r="F272" s="33"/>
      <c r="G272" s="26"/>
      <c r="H272" s="33"/>
      <c r="I272" s="33"/>
      <c r="J272" s="33"/>
      <c r="K272" s="33"/>
      <c r="L272" s="33"/>
      <c r="M272" s="33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32"/>
      <c r="AT272" s="35"/>
      <c r="AU272" s="35"/>
    </row>
    <row r="273" spans="1:47" ht="21" customHeight="1">
      <c r="A273" s="26"/>
      <c r="B273" s="26"/>
      <c r="C273" s="26"/>
      <c r="D273" s="32"/>
      <c r="E273" s="33"/>
      <c r="F273" s="33"/>
      <c r="G273" s="26"/>
      <c r="H273" s="33"/>
      <c r="I273" s="33"/>
      <c r="J273" s="33"/>
      <c r="K273" s="33"/>
      <c r="L273" s="33"/>
      <c r="M273" s="33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32"/>
      <c r="AT273" s="35"/>
      <c r="AU273" s="35"/>
    </row>
    <row r="274" spans="1:47" ht="21" customHeight="1">
      <c r="A274" s="26"/>
      <c r="B274" s="26"/>
      <c r="C274" s="26"/>
      <c r="D274" s="32"/>
      <c r="E274" s="33"/>
      <c r="F274" s="33"/>
      <c r="G274" s="26"/>
      <c r="H274" s="33"/>
      <c r="I274" s="33"/>
      <c r="J274" s="33"/>
      <c r="K274" s="33"/>
      <c r="L274" s="33"/>
      <c r="M274" s="33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32"/>
      <c r="AT274" s="35"/>
      <c r="AU274" s="35"/>
    </row>
    <row r="275" spans="1:47" ht="21" customHeight="1">
      <c r="A275" s="26"/>
      <c r="B275" s="26"/>
      <c r="C275" s="26"/>
      <c r="D275" s="32"/>
      <c r="E275" s="33"/>
      <c r="F275" s="33"/>
      <c r="G275" s="26"/>
      <c r="H275" s="33"/>
      <c r="I275" s="33"/>
      <c r="J275" s="33"/>
      <c r="K275" s="33"/>
      <c r="L275" s="33"/>
      <c r="M275" s="33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32"/>
      <c r="AT275" s="35"/>
      <c r="AU275" s="35"/>
    </row>
    <row r="276" spans="1:47" ht="21" customHeight="1">
      <c r="A276" s="26"/>
      <c r="B276" s="26"/>
      <c r="C276" s="26"/>
      <c r="D276" s="32"/>
      <c r="E276" s="33"/>
      <c r="F276" s="33"/>
      <c r="G276" s="26"/>
      <c r="H276" s="33"/>
      <c r="I276" s="33"/>
      <c r="J276" s="33"/>
      <c r="K276" s="33"/>
      <c r="L276" s="33"/>
      <c r="M276" s="33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32"/>
      <c r="AT276" s="35"/>
      <c r="AU276" s="35"/>
    </row>
    <row r="277" spans="1:47" ht="21" customHeight="1">
      <c r="A277" s="26"/>
      <c r="B277" s="26"/>
      <c r="C277" s="26"/>
      <c r="D277" s="32"/>
      <c r="E277" s="33"/>
      <c r="F277" s="33"/>
      <c r="G277" s="26"/>
      <c r="H277" s="33"/>
      <c r="I277" s="33"/>
      <c r="J277" s="33"/>
      <c r="K277" s="33"/>
      <c r="L277" s="33"/>
      <c r="M277" s="33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32"/>
      <c r="AT277" s="35"/>
      <c r="AU277" s="35"/>
    </row>
    <row r="278" spans="1:47" ht="21" customHeight="1">
      <c r="A278" s="26"/>
      <c r="B278" s="26"/>
      <c r="C278" s="26"/>
      <c r="D278" s="32"/>
      <c r="E278" s="33"/>
      <c r="F278" s="33"/>
      <c r="G278" s="26"/>
      <c r="H278" s="33"/>
      <c r="I278" s="33"/>
      <c r="J278" s="33"/>
      <c r="K278" s="33"/>
      <c r="L278" s="33"/>
      <c r="M278" s="33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32"/>
      <c r="AT278" s="35"/>
      <c r="AU278" s="35"/>
    </row>
    <row r="279" spans="1:47" ht="21" customHeight="1">
      <c r="A279" s="26"/>
      <c r="B279" s="26"/>
      <c r="C279" s="26"/>
      <c r="D279" s="32"/>
      <c r="E279" s="33"/>
      <c r="F279" s="33"/>
      <c r="G279" s="26"/>
      <c r="H279" s="33"/>
      <c r="I279" s="33"/>
      <c r="J279" s="33"/>
      <c r="K279" s="33"/>
      <c r="L279" s="33"/>
      <c r="M279" s="33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32"/>
      <c r="AT279" s="35"/>
      <c r="AU279" s="35"/>
    </row>
    <row r="280" spans="1:47" ht="21" customHeight="1">
      <c r="A280" s="26"/>
      <c r="B280" s="26"/>
      <c r="C280" s="26"/>
      <c r="D280" s="32"/>
      <c r="E280" s="33"/>
      <c r="F280" s="33"/>
      <c r="G280" s="26"/>
      <c r="H280" s="33"/>
      <c r="I280" s="33"/>
      <c r="J280" s="33"/>
      <c r="K280" s="33"/>
      <c r="L280" s="33"/>
      <c r="M280" s="33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32"/>
      <c r="AT280" s="35"/>
      <c r="AU280" s="35"/>
    </row>
    <row r="281" spans="1:47" ht="21" customHeight="1">
      <c r="A281" s="26"/>
      <c r="B281" s="26"/>
      <c r="C281" s="26"/>
      <c r="D281" s="32"/>
      <c r="E281" s="33"/>
      <c r="F281" s="33"/>
      <c r="G281" s="26"/>
      <c r="H281" s="33"/>
      <c r="I281" s="33"/>
      <c r="J281" s="33"/>
      <c r="K281" s="33"/>
      <c r="L281" s="33"/>
      <c r="M281" s="33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32"/>
      <c r="AT281" s="35"/>
      <c r="AU281" s="35"/>
    </row>
    <row r="282" spans="1:47" ht="21" customHeight="1">
      <c r="A282" s="26"/>
      <c r="B282" s="26"/>
      <c r="C282" s="26"/>
      <c r="D282" s="32"/>
      <c r="E282" s="33"/>
      <c r="F282" s="33"/>
      <c r="G282" s="26"/>
      <c r="H282" s="33"/>
      <c r="I282" s="33"/>
      <c r="J282" s="33"/>
      <c r="K282" s="33"/>
      <c r="L282" s="33"/>
      <c r="M282" s="33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32"/>
      <c r="AT282" s="35"/>
      <c r="AU282" s="35"/>
    </row>
    <row r="283" spans="1:47" ht="21" customHeight="1">
      <c r="A283" s="26"/>
      <c r="B283" s="26"/>
      <c r="C283" s="26"/>
      <c r="D283" s="32"/>
      <c r="E283" s="33"/>
      <c r="F283" s="33"/>
      <c r="G283" s="26"/>
      <c r="H283" s="33"/>
      <c r="I283" s="33"/>
      <c r="J283" s="33"/>
      <c r="K283" s="33"/>
      <c r="L283" s="33"/>
      <c r="M283" s="33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32"/>
      <c r="AT283" s="35"/>
      <c r="AU283" s="35"/>
    </row>
    <row r="284" spans="1:47" ht="21" customHeight="1">
      <c r="A284" s="26"/>
      <c r="B284" s="26"/>
      <c r="C284" s="26"/>
      <c r="D284" s="32"/>
      <c r="E284" s="33"/>
      <c r="F284" s="33"/>
      <c r="G284" s="26"/>
      <c r="H284" s="33"/>
      <c r="I284" s="33"/>
      <c r="J284" s="33"/>
      <c r="K284" s="33"/>
      <c r="L284" s="33"/>
      <c r="M284" s="33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32"/>
      <c r="AT284" s="35"/>
      <c r="AU284" s="35"/>
    </row>
    <row r="285" spans="1:47" ht="21" customHeight="1">
      <c r="A285" s="26"/>
      <c r="B285" s="26"/>
      <c r="C285" s="26"/>
      <c r="D285" s="32"/>
      <c r="E285" s="33"/>
      <c r="F285" s="33"/>
      <c r="G285" s="26"/>
      <c r="H285" s="33"/>
      <c r="I285" s="33"/>
      <c r="J285" s="33"/>
      <c r="K285" s="33"/>
      <c r="L285" s="33"/>
      <c r="M285" s="33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32"/>
      <c r="AT285" s="35"/>
      <c r="AU285" s="35"/>
    </row>
    <row r="286" spans="1:47" ht="21" customHeight="1">
      <c r="A286" s="26"/>
      <c r="B286" s="26"/>
      <c r="C286" s="26"/>
      <c r="D286" s="32"/>
      <c r="E286" s="33"/>
      <c r="F286" s="33"/>
      <c r="G286" s="26"/>
      <c r="H286" s="33"/>
      <c r="I286" s="33"/>
      <c r="J286" s="33"/>
      <c r="K286" s="33"/>
      <c r="L286" s="33"/>
      <c r="M286" s="33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32"/>
      <c r="AT286" s="35"/>
      <c r="AU286" s="35"/>
    </row>
    <row r="287" spans="1:47" ht="21" customHeight="1">
      <c r="A287" s="26"/>
      <c r="B287" s="26"/>
      <c r="C287" s="26"/>
      <c r="D287" s="32"/>
      <c r="E287" s="33"/>
      <c r="F287" s="33"/>
      <c r="G287" s="26"/>
      <c r="H287" s="33"/>
      <c r="I287" s="33"/>
      <c r="J287" s="33"/>
      <c r="K287" s="33"/>
      <c r="L287" s="33"/>
      <c r="M287" s="33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32"/>
      <c r="AT287" s="35"/>
      <c r="AU287" s="35"/>
    </row>
    <row r="288" spans="1:47" ht="21" customHeight="1">
      <c r="A288" s="26"/>
      <c r="B288" s="26"/>
      <c r="C288" s="26"/>
      <c r="D288" s="32"/>
      <c r="E288" s="33"/>
      <c r="F288" s="33"/>
      <c r="G288" s="26"/>
      <c r="H288" s="33"/>
      <c r="I288" s="33"/>
      <c r="J288" s="33"/>
      <c r="K288" s="33"/>
      <c r="L288" s="33"/>
      <c r="M288" s="33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32"/>
      <c r="AT288" s="35"/>
      <c r="AU288" s="35"/>
    </row>
    <row r="289" spans="1:47" ht="21" customHeight="1">
      <c r="A289" s="26"/>
      <c r="B289" s="26"/>
      <c r="C289" s="26"/>
      <c r="D289" s="32"/>
      <c r="E289" s="33"/>
      <c r="F289" s="33"/>
      <c r="G289" s="26"/>
      <c r="H289" s="33"/>
      <c r="I289" s="33"/>
      <c r="J289" s="33"/>
      <c r="K289" s="33"/>
      <c r="L289" s="33"/>
      <c r="M289" s="33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32"/>
      <c r="AT289" s="35"/>
      <c r="AU289" s="35"/>
    </row>
    <row r="290" spans="1:47" ht="21" customHeight="1">
      <c r="A290" s="26"/>
      <c r="B290" s="26"/>
      <c r="C290" s="26"/>
      <c r="D290" s="32"/>
      <c r="E290" s="33"/>
      <c r="F290" s="33"/>
      <c r="G290" s="26"/>
      <c r="H290" s="33"/>
      <c r="I290" s="33"/>
      <c r="J290" s="33"/>
      <c r="K290" s="33"/>
      <c r="L290" s="33"/>
      <c r="M290" s="33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32"/>
      <c r="AT290" s="35"/>
      <c r="AU290" s="35"/>
    </row>
    <row r="291" spans="1:47" ht="21" customHeight="1">
      <c r="A291" s="26"/>
      <c r="B291" s="26"/>
      <c r="C291" s="26"/>
      <c r="D291" s="32"/>
      <c r="E291" s="33"/>
      <c r="F291" s="33"/>
      <c r="G291" s="26"/>
      <c r="H291" s="33"/>
      <c r="I291" s="33"/>
      <c r="J291" s="33"/>
      <c r="K291" s="33"/>
      <c r="L291" s="33"/>
      <c r="M291" s="33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32"/>
      <c r="AT291" s="35"/>
      <c r="AU291" s="35"/>
    </row>
    <row r="292" spans="1:47" ht="21" customHeight="1">
      <c r="A292" s="26"/>
      <c r="B292" s="26"/>
      <c r="C292" s="26"/>
      <c r="D292" s="32"/>
      <c r="E292" s="33"/>
      <c r="F292" s="33"/>
      <c r="G292" s="26"/>
      <c r="H292" s="33"/>
      <c r="I292" s="33"/>
      <c r="J292" s="33"/>
      <c r="K292" s="33"/>
      <c r="L292" s="33"/>
      <c r="M292" s="33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32"/>
      <c r="AT292" s="35"/>
      <c r="AU292" s="35"/>
    </row>
    <row r="293" spans="1:47" ht="21" customHeight="1">
      <c r="A293" s="26"/>
      <c r="B293" s="26"/>
      <c r="C293" s="26"/>
      <c r="D293" s="32"/>
      <c r="E293" s="33"/>
      <c r="F293" s="33"/>
      <c r="G293" s="26"/>
      <c r="H293" s="33"/>
      <c r="I293" s="33"/>
      <c r="J293" s="33"/>
      <c r="K293" s="33"/>
      <c r="L293" s="33"/>
      <c r="M293" s="33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32"/>
      <c r="AT293" s="35"/>
      <c r="AU293" s="35"/>
    </row>
    <row r="294" spans="1:47" ht="21" customHeight="1">
      <c r="A294" s="26"/>
      <c r="B294" s="26"/>
      <c r="C294" s="26"/>
      <c r="D294" s="32"/>
      <c r="E294" s="33"/>
      <c r="F294" s="33"/>
      <c r="G294" s="26"/>
      <c r="H294" s="33"/>
      <c r="I294" s="33"/>
      <c r="J294" s="33"/>
      <c r="K294" s="33"/>
      <c r="L294" s="33"/>
      <c r="M294" s="33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32"/>
      <c r="AT294" s="35"/>
      <c r="AU294" s="35"/>
    </row>
    <row r="295" spans="1:47" ht="21" customHeight="1">
      <c r="A295" s="26"/>
      <c r="B295" s="26"/>
      <c r="C295" s="26"/>
      <c r="D295" s="32"/>
      <c r="E295" s="33"/>
      <c r="F295" s="33"/>
      <c r="G295" s="26"/>
      <c r="H295" s="33"/>
      <c r="I295" s="33"/>
      <c r="J295" s="33"/>
      <c r="K295" s="33"/>
      <c r="L295" s="33"/>
      <c r="M295" s="33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32"/>
      <c r="AT295" s="35"/>
      <c r="AU295" s="35"/>
    </row>
    <row r="296" spans="1:47" ht="21" customHeight="1">
      <c r="A296" s="26"/>
      <c r="B296" s="26"/>
      <c r="C296" s="26"/>
      <c r="D296" s="32"/>
      <c r="E296" s="33"/>
      <c r="F296" s="33"/>
      <c r="G296" s="26"/>
      <c r="H296" s="33"/>
      <c r="I296" s="33"/>
      <c r="J296" s="33"/>
      <c r="K296" s="33"/>
      <c r="L296" s="33"/>
      <c r="M296" s="33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32"/>
      <c r="AT296" s="35"/>
      <c r="AU296" s="35"/>
    </row>
    <row r="297" spans="1:47" ht="21" customHeight="1">
      <c r="A297" s="26"/>
      <c r="B297" s="26"/>
      <c r="C297" s="26"/>
      <c r="D297" s="32"/>
      <c r="E297" s="33"/>
      <c r="F297" s="33"/>
      <c r="G297" s="26"/>
      <c r="H297" s="33"/>
      <c r="I297" s="33"/>
      <c r="J297" s="33"/>
      <c r="K297" s="33"/>
      <c r="L297" s="33"/>
      <c r="M297" s="33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32"/>
      <c r="AT297" s="35"/>
      <c r="AU297" s="35"/>
    </row>
    <row r="298" spans="1:47" ht="21" customHeight="1">
      <c r="A298" s="26"/>
      <c r="B298" s="26"/>
      <c r="C298" s="26"/>
      <c r="D298" s="32"/>
      <c r="E298" s="33"/>
      <c r="F298" s="33"/>
      <c r="G298" s="26"/>
      <c r="H298" s="33"/>
      <c r="I298" s="33"/>
      <c r="J298" s="33"/>
      <c r="K298" s="33"/>
      <c r="L298" s="33"/>
      <c r="M298" s="33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32"/>
      <c r="AT298" s="35"/>
      <c r="AU298" s="35"/>
    </row>
    <row r="299" spans="1:47" ht="21" customHeight="1">
      <c r="A299" s="26"/>
      <c r="B299" s="26"/>
      <c r="C299" s="26"/>
      <c r="D299" s="32"/>
      <c r="E299" s="33"/>
      <c r="F299" s="33"/>
      <c r="G299" s="26"/>
      <c r="H299" s="33"/>
      <c r="I299" s="33"/>
      <c r="J299" s="33"/>
      <c r="K299" s="33"/>
      <c r="L299" s="33"/>
      <c r="M299" s="33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32"/>
      <c r="AT299" s="35"/>
      <c r="AU299" s="35"/>
    </row>
    <row r="300" spans="1:47" ht="21" customHeight="1">
      <c r="A300" s="26"/>
      <c r="B300" s="26"/>
      <c r="C300" s="26"/>
      <c r="D300" s="32"/>
      <c r="E300" s="33"/>
      <c r="F300" s="33"/>
      <c r="G300" s="26"/>
      <c r="H300" s="33"/>
      <c r="I300" s="33"/>
      <c r="J300" s="33"/>
      <c r="K300" s="33"/>
      <c r="L300" s="33"/>
      <c r="M300" s="33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32"/>
      <c r="AT300" s="35"/>
      <c r="AU300" s="35"/>
    </row>
    <row r="301" spans="1:47" ht="21" customHeight="1">
      <c r="A301" s="26"/>
      <c r="B301" s="26"/>
      <c r="C301" s="26"/>
      <c r="D301" s="32"/>
      <c r="E301" s="33"/>
      <c r="F301" s="33"/>
      <c r="G301" s="26"/>
      <c r="H301" s="33"/>
      <c r="I301" s="33"/>
      <c r="J301" s="33"/>
      <c r="K301" s="33"/>
      <c r="L301" s="33"/>
      <c r="M301" s="33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32"/>
      <c r="AT301" s="35"/>
      <c r="AU301" s="35"/>
    </row>
    <row r="302" spans="1:47" ht="21" customHeight="1">
      <c r="A302" s="26"/>
      <c r="B302" s="26"/>
      <c r="C302" s="26"/>
      <c r="D302" s="32"/>
      <c r="E302" s="33"/>
      <c r="F302" s="33"/>
      <c r="G302" s="26"/>
      <c r="H302" s="33"/>
      <c r="I302" s="33"/>
      <c r="J302" s="33"/>
      <c r="K302" s="33"/>
      <c r="L302" s="33"/>
      <c r="M302" s="33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32"/>
      <c r="AT302" s="35"/>
      <c r="AU302" s="35"/>
    </row>
    <row r="303" spans="1:47" ht="21" customHeight="1">
      <c r="A303" s="26"/>
      <c r="B303" s="26"/>
      <c r="C303" s="26"/>
      <c r="D303" s="32"/>
      <c r="E303" s="33"/>
      <c r="F303" s="33"/>
      <c r="G303" s="26"/>
      <c r="H303" s="33"/>
      <c r="I303" s="33"/>
      <c r="J303" s="33"/>
      <c r="K303" s="33"/>
      <c r="L303" s="33"/>
      <c r="M303" s="33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32"/>
      <c r="AT303" s="35"/>
      <c r="AU303" s="35"/>
    </row>
    <row r="304" spans="1:47" ht="21" customHeight="1">
      <c r="A304" s="26"/>
      <c r="B304" s="26"/>
      <c r="C304" s="26"/>
      <c r="D304" s="32"/>
      <c r="E304" s="33"/>
      <c r="F304" s="33"/>
      <c r="G304" s="26"/>
      <c r="H304" s="33"/>
      <c r="I304" s="33"/>
      <c r="J304" s="33"/>
      <c r="K304" s="33"/>
      <c r="L304" s="33"/>
      <c r="M304" s="33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32"/>
      <c r="AT304" s="35"/>
      <c r="AU304" s="35"/>
    </row>
    <row r="305" spans="1:47" ht="21" customHeight="1">
      <c r="A305" s="26"/>
      <c r="B305" s="26"/>
      <c r="C305" s="26"/>
      <c r="D305" s="32"/>
      <c r="E305" s="33"/>
      <c r="F305" s="33"/>
      <c r="G305" s="26"/>
      <c r="H305" s="33"/>
      <c r="I305" s="33"/>
      <c r="J305" s="33"/>
      <c r="K305" s="33"/>
      <c r="L305" s="33"/>
      <c r="M305" s="33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32"/>
      <c r="AT305" s="35"/>
      <c r="AU305" s="35"/>
    </row>
    <row r="306" spans="1:47" ht="21" customHeight="1">
      <c r="A306" s="26"/>
      <c r="B306" s="26"/>
      <c r="C306" s="26"/>
      <c r="D306" s="32"/>
      <c r="E306" s="33"/>
      <c r="F306" s="33"/>
      <c r="G306" s="26"/>
      <c r="H306" s="33"/>
      <c r="I306" s="33"/>
      <c r="J306" s="33"/>
      <c r="K306" s="33"/>
      <c r="L306" s="33"/>
      <c r="M306" s="33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32"/>
      <c r="AT306" s="35"/>
      <c r="AU306" s="35"/>
    </row>
    <row r="307" spans="1:47" ht="21" customHeight="1">
      <c r="A307" s="26"/>
      <c r="B307" s="26"/>
      <c r="C307" s="26"/>
      <c r="D307" s="32"/>
      <c r="E307" s="33"/>
      <c r="F307" s="33"/>
      <c r="G307" s="26"/>
      <c r="H307" s="33"/>
      <c r="I307" s="33"/>
      <c r="J307" s="33"/>
      <c r="K307" s="33"/>
      <c r="L307" s="33"/>
      <c r="M307" s="33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32"/>
      <c r="AT307" s="35"/>
      <c r="AU307" s="35"/>
    </row>
    <row r="308" spans="1:47" ht="21" customHeight="1">
      <c r="A308" s="26"/>
      <c r="B308" s="26"/>
      <c r="C308" s="26"/>
      <c r="D308" s="32"/>
      <c r="E308" s="33"/>
      <c r="F308" s="33"/>
      <c r="G308" s="26"/>
      <c r="H308" s="33"/>
      <c r="I308" s="33"/>
      <c r="J308" s="33"/>
      <c r="K308" s="33"/>
      <c r="L308" s="33"/>
      <c r="M308" s="33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32"/>
      <c r="AT308" s="35"/>
      <c r="AU308" s="35"/>
    </row>
    <row r="309" spans="1:47" ht="21" customHeight="1">
      <c r="A309" s="26"/>
      <c r="B309" s="26"/>
      <c r="C309" s="26"/>
      <c r="D309" s="32"/>
      <c r="E309" s="33"/>
      <c r="F309" s="33"/>
      <c r="G309" s="26"/>
      <c r="H309" s="33"/>
      <c r="I309" s="33"/>
      <c r="J309" s="33"/>
      <c r="K309" s="33"/>
      <c r="L309" s="33"/>
      <c r="M309" s="33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32"/>
      <c r="AT309" s="35"/>
      <c r="AU309" s="35"/>
    </row>
    <row r="310" spans="1:47" ht="21" customHeight="1">
      <c r="A310" s="26"/>
      <c r="B310" s="26"/>
      <c r="C310" s="26"/>
      <c r="D310" s="32"/>
      <c r="E310" s="33"/>
      <c r="F310" s="33"/>
      <c r="G310" s="26"/>
      <c r="H310" s="33"/>
      <c r="I310" s="33"/>
      <c r="J310" s="33"/>
      <c r="K310" s="33"/>
      <c r="L310" s="33"/>
      <c r="M310" s="33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32"/>
      <c r="AT310" s="35"/>
      <c r="AU310" s="35"/>
    </row>
    <row r="311" spans="1:47" ht="21" customHeight="1">
      <c r="A311" s="26"/>
      <c r="B311" s="26"/>
      <c r="C311" s="26"/>
      <c r="D311" s="32"/>
      <c r="E311" s="33"/>
      <c r="F311" s="33"/>
      <c r="G311" s="26"/>
      <c r="H311" s="33"/>
      <c r="I311" s="33"/>
      <c r="J311" s="33"/>
      <c r="K311" s="33"/>
      <c r="L311" s="33"/>
      <c r="M311" s="33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32"/>
      <c r="AT311" s="35"/>
      <c r="AU311" s="35"/>
    </row>
    <row r="312" spans="1:47" ht="21" customHeight="1">
      <c r="A312" s="26"/>
      <c r="B312" s="26"/>
      <c r="C312" s="26"/>
      <c r="D312" s="32"/>
      <c r="E312" s="33"/>
      <c r="F312" s="33"/>
      <c r="G312" s="26"/>
      <c r="H312" s="33"/>
      <c r="I312" s="33"/>
      <c r="J312" s="33"/>
      <c r="K312" s="33"/>
      <c r="L312" s="33"/>
      <c r="M312" s="33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32"/>
      <c r="AT312" s="35"/>
      <c r="AU312" s="35"/>
    </row>
    <row r="313" spans="1:47" ht="21" customHeight="1">
      <c r="A313" s="26"/>
      <c r="B313" s="26"/>
      <c r="C313" s="26"/>
      <c r="D313" s="32"/>
      <c r="E313" s="33"/>
      <c r="F313" s="33"/>
      <c r="G313" s="26"/>
      <c r="H313" s="33"/>
      <c r="I313" s="33"/>
      <c r="J313" s="33"/>
      <c r="K313" s="33"/>
      <c r="L313" s="33"/>
      <c r="M313" s="33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32"/>
      <c r="AT313" s="35"/>
      <c r="AU313" s="35"/>
    </row>
    <row r="314" spans="1:47" ht="21" customHeight="1">
      <c r="A314" s="26"/>
      <c r="B314" s="26"/>
      <c r="C314" s="26"/>
      <c r="D314" s="32"/>
      <c r="E314" s="33"/>
      <c r="F314" s="33"/>
      <c r="G314" s="26"/>
      <c r="H314" s="33"/>
      <c r="I314" s="33"/>
      <c r="J314" s="33"/>
      <c r="K314" s="33"/>
      <c r="L314" s="33"/>
      <c r="M314" s="33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32"/>
      <c r="AT314" s="35"/>
      <c r="AU314" s="35"/>
    </row>
    <row r="315" spans="1:47" ht="21" customHeight="1">
      <c r="A315" s="26"/>
      <c r="B315" s="26"/>
      <c r="C315" s="26"/>
      <c r="D315" s="32"/>
      <c r="E315" s="33"/>
      <c r="F315" s="33"/>
      <c r="G315" s="26"/>
      <c r="H315" s="33"/>
      <c r="I315" s="33"/>
      <c r="J315" s="33"/>
      <c r="K315" s="33"/>
      <c r="L315" s="33"/>
      <c r="M315" s="33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32"/>
      <c r="AT315" s="35"/>
      <c r="AU315" s="35"/>
    </row>
    <row r="316" spans="1:47" ht="21" customHeight="1">
      <c r="A316" s="26"/>
      <c r="B316" s="26"/>
      <c r="C316" s="26"/>
      <c r="D316" s="32"/>
      <c r="E316" s="33"/>
      <c r="F316" s="33"/>
      <c r="G316" s="26"/>
      <c r="H316" s="33"/>
      <c r="I316" s="33"/>
      <c r="J316" s="33"/>
      <c r="K316" s="33"/>
      <c r="L316" s="33"/>
      <c r="M316" s="33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32"/>
      <c r="AT316" s="35"/>
      <c r="AU316" s="35"/>
    </row>
    <row r="317" spans="1:47" ht="21" customHeight="1">
      <c r="A317" s="26"/>
      <c r="B317" s="26"/>
      <c r="C317" s="26"/>
      <c r="D317" s="32"/>
      <c r="E317" s="33"/>
      <c r="F317" s="33"/>
      <c r="G317" s="26"/>
      <c r="H317" s="33"/>
      <c r="I317" s="33"/>
      <c r="J317" s="33"/>
      <c r="K317" s="33"/>
      <c r="L317" s="33"/>
      <c r="M317" s="33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32"/>
      <c r="AT317" s="35"/>
      <c r="AU317" s="35"/>
    </row>
    <row r="318" spans="1:47" ht="21" customHeight="1">
      <c r="A318" s="26"/>
      <c r="B318" s="26"/>
      <c r="C318" s="26"/>
      <c r="D318" s="32"/>
      <c r="E318" s="33"/>
      <c r="F318" s="33"/>
      <c r="G318" s="26"/>
      <c r="H318" s="33"/>
      <c r="I318" s="33"/>
      <c r="J318" s="33"/>
      <c r="K318" s="33"/>
      <c r="L318" s="33"/>
      <c r="M318" s="33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32"/>
      <c r="AT318" s="35"/>
      <c r="AU318" s="35"/>
    </row>
    <row r="319" spans="1:47" ht="21" customHeight="1">
      <c r="A319" s="26"/>
      <c r="B319" s="26"/>
      <c r="C319" s="26"/>
      <c r="D319" s="32"/>
      <c r="E319" s="33"/>
      <c r="F319" s="33"/>
      <c r="G319" s="26"/>
      <c r="H319" s="33"/>
      <c r="I319" s="33"/>
      <c r="J319" s="33"/>
      <c r="K319" s="33"/>
      <c r="L319" s="33"/>
      <c r="M319" s="33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32"/>
      <c r="AT319" s="35"/>
      <c r="AU319" s="35"/>
    </row>
    <row r="320" spans="1:47" ht="21" customHeight="1">
      <c r="A320" s="26"/>
      <c r="B320" s="26"/>
      <c r="C320" s="26"/>
      <c r="D320" s="32"/>
      <c r="E320" s="33"/>
      <c r="F320" s="33"/>
      <c r="G320" s="26"/>
      <c r="H320" s="33"/>
      <c r="I320" s="33"/>
      <c r="J320" s="33"/>
      <c r="K320" s="33"/>
      <c r="L320" s="33"/>
      <c r="M320" s="33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32"/>
      <c r="AT320" s="35"/>
      <c r="AU320" s="35"/>
    </row>
    <row r="321" spans="1:47" ht="21" customHeight="1">
      <c r="A321" s="26"/>
      <c r="B321" s="26"/>
      <c r="C321" s="26"/>
      <c r="D321" s="32"/>
      <c r="E321" s="33"/>
      <c r="F321" s="33"/>
      <c r="G321" s="26"/>
      <c r="H321" s="33"/>
      <c r="I321" s="33"/>
      <c r="J321" s="33"/>
      <c r="K321" s="33"/>
      <c r="L321" s="33"/>
      <c r="M321" s="33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32"/>
      <c r="AT321" s="35"/>
      <c r="AU321" s="35"/>
    </row>
    <row r="322" spans="1:47" ht="21" customHeight="1">
      <c r="A322" s="26"/>
      <c r="B322" s="26"/>
      <c r="C322" s="26"/>
      <c r="D322" s="32"/>
      <c r="E322" s="33"/>
      <c r="F322" s="33"/>
      <c r="G322" s="26"/>
      <c r="H322" s="33"/>
      <c r="I322" s="33"/>
      <c r="J322" s="33"/>
      <c r="K322" s="33"/>
      <c r="L322" s="33"/>
      <c r="M322" s="33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32"/>
      <c r="AT322" s="35"/>
      <c r="AU322" s="35"/>
    </row>
    <row r="323" spans="1:47" ht="21" customHeight="1">
      <c r="A323" s="26"/>
      <c r="B323" s="26"/>
      <c r="C323" s="26"/>
      <c r="D323" s="32"/>
      <c r="E323" s="33"/>
      <c r="F323" s="33"/>
      <c r="G323" s="26"/>
      <c r="H323" s="33"/>
      <c r="I323" s="33"/>
      <c r="J323" s="33"/>
      <c r="K323" s="33"/>
      <c r="L323" s="33"/>
      <c r="M323" s="33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32"/>
      <c r="AT323" s="35"/>
      <c r="AU323" s="35"/>
    </row>
    <row r="324" spans="1:47" ht="21" customHeight="1">
      <c r="A324" s="26"/>
      <c r="B324" s="26"/>
      <c r="C324" s="26"/>
      <c r="D324" s="32"/>
      <c r="E324" s="33"/>
      <c r="F324" s="33"/>
      <c r="G324" s="26"/>
      <c r="H324" s="33"/>
      <c r="I324" s="33"/>
      <c r="J324" s="33"/>
      <c r="K324" s="33"/>
      <c r="L324" s="33"/>
      <c r="M324" s="33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32"/>
      <c r="AT324" s="35"/>
      <c r="AU324" s="35"/>
    </row>
    <row r="325" spans="1:47" ht="21" customHeight="1">
      <c r="A325" s="26"/>
      <c r="B325" s="26"/>
      <c r="C325" s="26"/>
      <c r="D325" s="32"/>
      <c r="E325" s="33"/>
      <c r="F325" s="33"/>
      <c r="G325" s="26"/>
      <c r="H325" s="33"/>
      <c r="I325" s="33"/>
      <c r="J325" s="33"/>
      <c r="K325" s="33"/>
      <c r="L325" s="33"/>
      <c r="M325" s="33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32"/>
      <c r="AT325" s="35"/>
      <c r="AU325" s="35"/>
    </row>
    <row r="326" spans="1:47" ht="21" customHeight="1">
      <c r="A326" s="26"/>
      <c r="B326" s="26"/>
      <c r="C326" s="26"/>
      <c r="D326" s="32"/>
      <c r="E326" s="33"/>
      <c r="F326" s="33"/>
      <c r="G326" s="26"/>
      <c r="H326" s="33"/>
      <c r="I326" s="33"/>
      <c r="J326" s="33"/>
      <c r="K326" s="33"/>
      <c r="L326" s="33"/>
      <c r="M326" s="33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32"/>
      <c r="AT326" s="35"/>
      <c r="AU326" s="35"/>
    </row>
    <row r="327" spans="1:47" ht="21" customHeight="1">
      <c r="A327" s="26"/>
      <c r="B327" s="26"/>
      <c r="C327" s="26"/>
      <c r="D327" s="32"/>
      <c r="E327" s="33"/>
      <c r="F327" s="33"/>
      <c r="G327" s="26"/>
      <c r="H327" s="33"/>
      <c r="I327" s="33"/>
      <c r="J327" s="33"/>
      <c r="K327" s="33"/>
      <c r="L327" s="33"/>
      <c r="M327" s="33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32"/>
      <c r="AT327" s="35"/>
      <c r="AU327" s="35"/>
    </row>
    <row r="328" spans="1:47" ht="21" customHeight="1">
      <c r="A328" s="26"/>
      <c r="B328" s="26"/>
      <c r="C328" s="26"/>
      <c r="D328" s="32"/>
      <c r="E328" s="33"/>
      <c r="F328" s="33"/>
      <c r="G328" s="26"/>
      <c r="H328" s="33"/>
      <c r="I328" s="33"/>
      <c r="J328" s="33"/>
      <c r="K328" s="33"/>
      <c r="L328" s="33"/>
      <c r="M328" s="33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32"/>
      <c r="AT328" s="35"/>
      <c r="AU328" s="35"/>
    </row>
    <row r="329" spans="1:47" ht="21" customHeight="1">
      <c r="A329" s="26"/>
      <c r="B329" s="26"/>
      <c r="C329" s="26"/>
      <c r="D329" s="32"/>
      <c r="E329" s="33"/>
      <c r="F329" s="33"/>
      <c r="G329" s="26"/>
      <c r="H329" s="33"/>
      <c r="I329" s="33"/>
      <c r="J329" s="33"/>
      <c r="K329" s="33"/>
      <c r="L329" s="33"/>
      <c r="M329" s="33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32"/>
      <c r="AT329" s="35"/>
      <c r="AU329" s="35"/>
    </row>
    <row r="330" spans="1:47" ht="21" customHeight="1">
      <c r="A330" s="26"/>
      <c r="B330" s="26"/>
      <c r="C330" s="26"/>
      <c r="D330" s="32"/>
      <c r="E330" s="33"/>
      <c r="F330" s="33"/>
      <c r="G330" s="26"/>
      <c r="H330" s="33"/>
      <c r="I330" s="33"/>
      <c r="J330" s="33"/>
      <c r="K330" s="33"/>
      <c r="L330" s="33"/>
      <c r="M330" s="33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32"/>
      <c r="AT330" s="35"/>
      <c r="AU330" s="35"/>
    </row>
    <row r="331" spans="1:47" ht="21" customHeight="1">
      <c r="A331" s="26"/>
      <c r="B331" s="26"/>
      <c r="C331" s="26"/>
      <c r="D331" s="32"/>
      <c r="E331" s="33"/>
      <c r="F331" s="33"/>
      <c r="G331" s="26"/>
      <c r="H331" s="33"/>
      <c r="I331" s="33"/>
      <c r="J331" s="33"/>
      <c r="K331" s="33"/>
      <c r="L331" s="33"/>
      <c r="M331" s="33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32"/>
      <c r="AT331" s="35"/>
      <c r="AU331" s="35"/>
    </row>
    <row r="332" spans="1:47" ht="21" customHeight="1">
      <c r="A332" s="26"/>
      <c r="B332" s="26"/>
      <c r="C332" s="26"/>
      <c r="D332" s="32"/>
      <c r="E332" s="33"/>
      <c r="F332" s="33"/>
      <c r="G332" s="26"/>
      <c r="H332" s="33"/>
      <c r="I332" s="33"/>
      <c r="J332" s="33"/>
      <c r="K332" s="33"/>
      <c r="L332" s="33"/>
      <c r="M332" s="33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32"/>
      <c r="AT332" s="35"/>
      <c r="AU332" s="35"/>
    </row>
    <row r="333" spans="1:47" ht="21" customHeight="1">
      <c r="A333" s="26"/>
      <c r="B333" s="26"/>
      <c r="C333" s="26"/>
      <c r="D333" s="32"/>
      <c r="E333" s="33"/>
      <c r="F333" s="33"/>
      <c r="G333" s="26"/>
      <c r="H333" s="33"/>
      <c r="I333" s="33"/>
      <c r="J333" s="33"/>
      <c r="K333" s="33"/>
      <c r="L333" s="33"/>
      <c r="M333" s="33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32"/>
      <c r="AT333" s="35"/>
      <c r="AU333" s="35"/>
    </row>
    <row r="334" spans="1:47" ht="21" customHeight="1">
      <c r="A334" s="26"/>
      <c r="B334" s="26"/>
      <c r="C334" s="26"/>
      <c r="D334" s="32"/>
      <c r="E334" s="33"/>
      <c r="F334" s="33"/>
      <c r="G334" s="26"/>
      <c r="H334" s="33"/>
      <c r="I334" s="33"/>
      <c r="J334" s="33"/>
      <c r="K334" s="33"/>
      <c r="L334" s="33"/>
      <c r="M334" s="33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32"/>
      <c r="AT334" s="35"/>
      <c r="AU334" s="35"/>
    </row>
    <row r="335" spans="1:47" ht="21" customHeight="1">
      <c r="A335" s="26"/>
      <c r="B335" s="26"/>
      <c r="C335" s="26"/>
      <c r="D335" s="32"/>
      <c r="E335" s="33"/>
      <c r="F335" s="33"/>
      <c r="G335" s="26"/>
      <c r="H335" s="33"/>
      <c r="I335" s="33"/>
      <c r="J335" s="33"/>
      <c r="K335" s="33"/>
      <c r="L335" s="33"/>
      <c r="M335" s="33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32"/>
      <c r="AT335" s="35"/>
      <c r="AU335" s="35"/>
    </row>
    <row r="336" spans="1:47" ht="21" customHeight="1">
      <c r="A336" s="26"/>
      <c r="B336" s="26"/>
      <c r="C336" s="26"/>
      <c r="D336" s="32"/>
      <c r="E336" s="33"/>
      <c r="F336" s="33"/>
      <c r="G336" s="26"/>
      <c r="H336" s="33"/>
      <c r="I336" s="33"/>
      <c r="J336" s="33"/>
      <c r="K336" s="33"/>
      <c r="L336" s="33"/>
      <c r="M336" s="33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32"/>
      <c r="AT336" s="35"/>
      <c r="AU336" s="35"/>
    </row>
    <row r="337" spans="1:47" ht="21" customHeight="1">
      <c r="A337" s="26"/>
      <c r="B337" s="26"/>
      <c r="C337" s="26"/>
      <c r="D337" s="32"/>
      <c r="E337" s="33"/>
      <c r="F337" s="33"/>
      <c r="G337" s="26"/>
      <c r="H337" s="33"/>
      <c r="I337" s="33"/>
      <c r="J337" s="33"/>
      <c r="K337" s="33"/>
      <c r="L337" s="33"/>
      <c r="M337" s="33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32"/>
      <c r="AT337" s="35"/>
      <c r="AU337" s="35"/>
    </row>
    <row r="338" spans="1:47" ht="21" customHeight="1">
      <c r="A338" s="26"/>
      <c r="B338" s="26"/>
      <c r="C338" s="26"/>
      <c r="D338" s="32"/>
      <c r="E338" s="33"/>
      <c r="F338" s="33"/>
      <c r="G338" s="26"/>
      <c r="H338" s="33"/>
      <c r="I338" s="33"/>
      <c r="J338" s="33"/>
      <c r="K338" s="33"/>
      <c r="L338" s="33"/>
      <c r="M338" s="33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32"/>
      <c r="AT338" s="35"/>
      <c r="AU338" s="35"/>
    </row>
    <row r="339" spans="1:47" ht="21" customHeight="1">
      <c r="A339" s="26"/>
      <c r="B339" s="26"/>
      <c r="C339" s="26"/>
      <c r="D339" s="32"/>
      <c r="E339" s="33"/>
      <c r="F339" s="33"/>
      <c r="G339" s="26"/>
      <c r="H339" s="33"/>
      <c r="I339" s="33"/>
      <c r="J339" s="33"/>
      <c r="K339" s="33"/>
      <c r="L339" s="33"/>
      <c r="M339" s="33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32"/>
      <c r="AT339" s="35"/>
      <c r="AU339" s="35"/>
    </row>
    <row r="340" spans="1:47" ht="21" customHeight="1">
      <c r="A340" s="26"/>
      <c r="B340" s="26"/>
      <c r="C340" s="26"/>
      <c r="D340" s="32"/>
      <c r="E340" s="33"/>
      <c r="F340" s="33"/>
      <c r="G340" s="26"/>
      <c r="H340" s="33"/>
      <c r="I340" s="33"/>
      <c r="J340" s="33"/>
      <c r="K340" s="33"/>
      <c r="L340" s="33"/>
      <c r="M340" s="33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32"/>
      <c r="AT340" s="35"/>
      <c r="AU340" s="35"/>
    </row>
    <row r="341" spans="1:47" ht="21" customHeight="1">
      <c r="A341" s="26"/>
      <c r="B341" s="26"/>
      <c r="C341" s="26"/>
      <c r="D341" s="32"/>
      <c r="E341" s="33"/>
      <c r="F341" s="33"/>
      <c r="G341" s="26"/>
      <c r="H341" s="33"/>
      <c r="I341" s="33"/>
      <c r="J341" s="33"/>
      <c r="K341" s="33"/>
      <c r="L341" s="33"/>
      <c r="M341" s="33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32"/>
      <c r="AT341" s="35"/>
      <c r="AU341" s="35"/>
    </row>
    <row r="342" spans="1:47" ht="21" customHeight="1">
      <c r="A342" s="26"/>
      <c r="B342" s="26"/>
      <c r="C342" s="26"/>
      <c r="D342" s="32"/>
      <c r="E342" s="33"/>
      <c r="F342" s="33"/>
      <c r="G342" s="26"/>
      <c r="H342" s="33"/>
      <c r="I342" s="33"/>
      <c r="J342" s="33"/>
      <c r="K342" s="33"/>
      <c r="L342" s="33"/>
      <c r="M342" s="33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32"/>
      <c r="AT342" s="35"/>
      <c r="AU342" s="35"/>
    </row>
    <row r="343" spans="1:47" ht="21" customHeight="1">
      <c r="A343" s="26"/>
      <c r="B343" s="26"/>
      <c r="C343" s="26"/>
      <c r="D343" s="32"/>
      <c r="E343" s="33"/>
      <c r="F343" s="33"/>
      <c r="G343" s="26"/>
      <c r="H343" s="33"/>
      <c r="I343" s="33"/>
      <c r="J343" s="33"/>
      <c r="K343" s="33"/>
      <c r="L343" s="33"/>
      <c r="M343" s="33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32"/>
      <c r="AT343" s="35"/>
      <c r="AU343" s="35"/>
    </row>
    <row r="344" spans="1:47" ht="21" customHeight="1">
      <c r="A344" s="26"/>
      <c r="B344" s="26"/>
      <c r="C344" s="26"/>
      <c r="D344" s="32"/>
      <c r="E344" s="33"/>
      <c r="F344" s="33"/>
      <c r="G344" s="26"/>
      <c r="H344" s="33"/>
      <c r="I344" s="33"/>
      <c r="J344" s="33"/>
      <c r="K344" s="33"/>
      <c r="L344" s="33"/>
      <c r="M344" s="33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32"/>
      <c r="AT344" s="35"/>
      <c r="AU344" s="35"/>
    </row>
    <row r="345" spans="1:47" ht="21" customHeight="1">
      <c r="A345" s="26"/>
      <c r="B345" s="26"/>
      <c r="C345" s="26"/>
      <c r="D345" s="32"/>
      <c r="E345" s="33"/>
      <c r="F345" s="33"/>
      <c r="G345" s="26"/>
      <c r="H345" s="33"/>
      <c r="I345" s="33"/>
      <c r="J345" s="33"/>
      <c r="K345" s="33"/>
      <c r="L345" s="33"/>
      <c r="M345" s="33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32"/>
      <c r="AT345" s="35"/>
      <c r="AU345" s="35"/>
    </row>
    <row r="346" spans="1:47" ht="21" customHeight="1">
      <c r="A346" s="26"/>
      <c r="B346" s="26"/>
      <c r="C346" s="26"/>
      <c r="D346" s="32"/>
      <c r="E346" s="33"/>
      <c r="F346" s="33"/>
      <c r="G346" s="26"/>
      <c r="H346" s="33"/>
      <c r="I346" s="33"/>
      <c r="J346" s="33"/>
      <c r="K346" s="33"/>
      <c r="L346" s="33"/>
      <c r="M346" s="33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32"/>
      <c r="AT346" s="35"/>
      <c r="AU346" s="35"/>
    </row>
    <row r="347" spans="1:47" ht="21" customHeight="1">
      <c r="A347" s="26"/>
      <c r="B347" s="26"/>
      <c r="C347" s="26"/>
      <c r="D347" s="32"/>
      <c r="E347" s="33"/>
      <c r="F347" s="33"/>
      <c r="G347" s="26"/>
      <c r="H347" s="33"/>
      <c r="I347" s="33"/>
      <c r="J347" s="33"/>
      <c r="K347" s="33"/>
      <c r="L347" s="33"/>
      <c r="M347" s="33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32"/>
      <c r="AT347" s="35"/>
      <c r="AU347" s="35"/>
    </row>
    <row r="348" spans="1:47" ht="21" customHeight="1">
      <c r="A348" s="26"/>
      <c r="B348" s="26"/>
      <c r="C348" s="26"/>
      <c r="D348" s="32"/>
      <c r="E348" s="33"/>
      <c r="F348" s="33"/>
      <c r="G348" s="26"/>
      <c r="H348" s="33"/>
      <c r="I348" s="33"/>
      <c r="J348" s="33"/>
      <c r="K348" s="33"/>
      <c r="L348" s="33"/>
      <c r="M348" s="33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32"/>
      <c r="AT348" s="35"/>
      <c r="AU348" s="35"/>
    </row>
    <row r="349" spans="1:47" ht="21" customHeight="1">
      <c r="A349" s="26"/>
      <c r="B349" s="26"/>
      <c r="C349" s="26"/>
      <c r="D349" s="32"/>
      <c r="E349" s="33"/>
      <c r="F349" s="33"/>
      <c r="G349" s="26"/>
      <c r="H349" s="33"/>
      <c r="I349" s="33"/>
      <c r="J349" s="33"/>
      <c r="K349" s="33"/>
      <c r="L349" s="33"/>
      <c r="M349" s="33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32"/>
      <c r="AT349" s="35"/>
      <c r="AU349" s="35"/>
    </row>
    <row r="350" spans="1:47" ht="21" customHeight="1">
      <c r="A350" s="26"/>
      <c r="B350" s="26"/>
      <c r="C350" s="26"/>
      <c r="D350" s="32"/>
      <c r="E350" s="33"/>
      <c r="F350" s="33"/>
      <c r="G350" s="26"/>
      <c r="H350" s="33"/>
      <c r="I350" s="33"/>
      <c r="J350" s="33"/>
      <c r="K350" s="33"/>
      <c r="L350" s="33"/>
      <c r="M350" s="33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32"/>
      <c r="AT350" s="35"/>
      <c r="AU350" s="35"/>
    </row>
    <row r="351" spans="1:47" ht="21" customHeight="1">
      <c r="A351" s="26"/>
      <c r="B351" s="26"/>
      <c r="C351" s="26"/>
      <c r="D351" s="32"/>
      <c r="E351" s="33"/>
      <c r="F351" s="33"/>
      <c r="G351" s="26"/>
      <c r="H351" s="33"/>
      <c r="I351" s="33"/>
      <c r="J351" s="33"/>
      <c r="K351" s="33"/>
      <c r="L351" s="33"/>
      <c r="M351" s="33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32"/>
      <c r="AT351" s="35"/>
      <c r="AU351" s="35"/>
    </row>
    <row r="352" spans="1:47" ht="21" customHeight="1">
      <c r="A352" s="26"/>
      <c r="B352" s="26"/>
      <c r="C352" s="26"/>
      <c r="D352" s="32"/>
      <c r="E352" s="33"/>
      <c r="F352" s="33"/>
      <c r="G352" s="26"/>
      <c r="H352" s="33"/>
      <c r="I352" s="33"/>
      <c r="J352" s="33"/>
      <c r="K352" s="33"/>
      <c r="L352" s="33"/>
      <c r="M352" s="33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32"/>
      <c r="AT352" s="35"/>
      <c r="AU352" s="35"/>
    </row>
    <row r="353" spans="1:47" ht="21" customHeight="1">
      <c r="A353" s="26"/>
      <c r="B353" s="26"/>
      <c r="C353" s="26"/>
      <c r="D353" s="32"/>
      <c r="E353" s="33"/>
      <c r="F353" s="33"/>
      <c r="G353" s="26"/>
      <c r="H353" s="33"/>
      <c r="I353" s="33"/>
      <c r="J353" s="33"/>
      <c r="K353" s="33"/>
      <c r="L353" s="33"/>
      <c r="M353" s="33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32"/>
      <c r="AT353" s="35"/>
      <c r="AU353" s="35"/>
    </row>
    <row r="354" spans="1:47" ht="21" customHeight="1">
      <c r="A354" s="26"/>
      <c r="B354" s="26"/>
      <c r="C354" s="26"/>
      <c r="D354" s="32"/>
      <c r="E354" s="33"/>
      <c r="F354" s="33"/>
      <c r="G354" s="26"/>
      <c r="H354" s="33"/>
      <c r="I354" s="33"/>
      <c r="J354" s="33"/>
      <c r="K354" s="33"/>
      <c r="L354" s="33"/>
      <c r="M354" s="33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32"/>
      <c r="AT354" s="35"/>
      <c r="AU354" s="35"/>
    </row>
    <row r="355" spans="1:47" ht="21" customHeight="1">
      <c r="A355" s="26"/>
      <c r="B355" s="26"/>
      <c r="C355" s="26"/>
      <c r="D355" s="32"/>
      <c r="E355" s="33"/>
      <c r="F355" s="33"/>
      <c r="G355" s="26"/>
      <c r="H355" s="33"/>
      <c r="I355" s="33"/>
      <c r="J355" s="33"/>
      <c r="K355" s="33"/>
      <c r="L355" s="33"/>
      <c r="M355" s="33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32"/>
      <c r="AT355" s="35"/>
      <c r="AU355" s="35"/>
    </row>
    <row r="356" spans="1:47" ht="21" customHeight="1">
      <c r="A356" s="26"/>
      <c r="B356" s="26"/>
      <c r="C356" s="26"/>
      <c r="D356" s="32"/>
      <c r="E356" s="33"/>
      <c r="F356" s="33"/>
      <c r="G356" s="26"/>
      <c r="H356" s="33"/>
      <c r="I356" s="33"/>
      <c r="J356" s="33"/>
      <c r="K356" s="33"/>
      <c r="L356" s="33"/>
      <c r="M356" s="33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32"/>
      <c r="AT356" s="35"/>
      <c r="AU356" s="35"/>
    </row>
    <row r="357" spans="1:47" ht="21" customHeight="1">
      <c r="A357" s="26"/>
      <c r="B357" s="26"/>
      <c r="C357" s="26"/>
      <c r="D357" s="32"/>
      <c r="E357" s="33"/>
      <c r="F357" s="33"/>
      <c r="G357" s="26"/>
      <c r="H357" s="33"/>
      <c r="I357" s="33"/>
      <c r="J357" s="33"/>
      <c r="K357" s="33"/>
      <c r="L357" s="33"/>
      <c r="M357" s="33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32"/>
      <c r="AT357" s="35"/>
      <c r="AU357" s="35"/>
    </row>
    <row r="358" spans="1:47" ht="21" customHeight="1">
      <c r="A358" s="26"/>
      <c r="B358" s="26"/>
      <c r="C358" s="26"/>
      <c r="D358" s="32"/>
      <c r="E358" s="33"/>
      <c r="F358" s="33"/>
      <c r="G358" s="26"/>
      <c r="H358" s="33"/>
      <c r="I358" s="33"/>
      <c r="J358" s="33"/>
      <c r="K358" s="33"/>
      <c r="L358" s="33"/>
      <c r="M358" s="33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32"/>
      <c r="AT358" s="35"/>
      <c r="AU358" s="35"/>
    </row>
    <row r="359" spans="1:47" ht="21" customHeight="1">
      <c r="A359" s="26"/>
      <c r="B359" s="26"/>
      <c r="C359" s="26"/>
      <c r="D359" s="32"/>
      <c r="E359" s="33"/>
      <c r="F359" s="33"/>
      <c r="G359" s="26"/>
      <c r="H359" s="33"/>
      <c r="I359" s="33"/>
      <c r="J359" s="33"/>
      <c r="K359" s="33"/>
      <c r="L359" s="33"/>
      <c r="M359" s="33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32"/>
      <c r="AT359" s="35"/>
      <c r="AU359" s="35"/>
    </row>
    <row r="360" spans="1:47" ht="21" customHeight="1">
      <c r="A360" s="26"/>
      <c r="B360" s="26"/>
      <c r="C360" s="26"/>
      <c r="D360" s="32"/>
      <c r="E360" s="33"/>
      <c r="F360" s="33"/>
      <c r="G360" s="26"/>
      <c r="H360" s="33"/>
      <c r="I360" s="33"/>
      <c r="J360" s="33"/>
      <c r="K360" s="33"/>
      <c r="L360" s="33"/>
      <c r="M360" s="33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32"/>
      <c r="AT360" s="35"/>
      <c r="AU360" s="35"/>
    </row>
    <row r="361" spans="1:47" ht="21" customHeight="1">
      <c r="A361" s="26"/>
      <c r="B361" s="26"/>
      <c r="C361" s="26"/>
      <c r="D361" s="32"/>
      <c r="E361" s="33"/>
      <c r="F361" s="33"/>
      <c r="G361" s="26"/>
      <c r="H361" s="33"/>
      <c r="I361" s="33"/>
      <c r="J361" s="33"/>
      <c r="K361" s="33"/>
      <c r="L361" s="33"/>
      <c r="M361" s="33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32"/>
      <c r="AT361" s="35"/>
      <c r="AU361" s="35"/>
    </row>
    <row r="362" spans="1:47" ht="21" customHeight="1">
      <c r="A362" s="26"/>
      <c r="B362" s="26"/>
      <c r="C362" s="26"/>
      <c r="D362" s="32"/>
      <c r="E362" s="33"/>
      <c r="F362" s="33"/>
      <c r="G362" s="26"/>
      <c r="H362" s="33"/>
      <c r="I362" s="33"/>
      <c r="J362" s="33"/>
      <c r="K362" s="33"/>
      <c r="L362" s="33"/>
      <c r="M362" s="33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32"/>
      <c r="AT362" s="35"/>
      <c r="AU362" s="35"/>
    </row>
    <row r="363" spans="1:47" ht="21" customHeight="1">
      <c r="A363" s="26"/>
      <c r="B363" s="26"/>
      <c r="C363" s="26"/>
      <c r="D363" s="32"/>
      <c r="E363" s="33"/>
      <c r="F363" s="33"/>
      <c r="G363" s="26"/>
      <c r="H363" s="33"/>
      <c r="I363" s="33"/>
      <c r="J363" s="33"/>
      <c r="K363" s="33"/>
      <c r="L363" s="33"/>
      <c r="M363" s="33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32"/>
      <c r="AT363" s="35"/>
      <c r="AU363" s="35"/>
    </row>
    <row r="364" spans="1:47" ht="21" customHeight="1">
      <c r="A364" s="26"/>
      <c r="B364" s="26"/>
      <c r="C364" s="26"/>
      <c r="D364" s="32"/>
      <c r="E364" s="33"/>
      <c r="F364" s="33"/>
      <c r="G364" s="26"/>
      <c r="H364" s="33"/>
      <c r="I364" s="33"/>
      <c r="J364" s="33"/>
      <c r="K364" s="33"/>
      <c r="L364" s="33"/>
      <c r="M364" s="33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32"/>
      <c r="AT364" s="35"/>
      <c r="AU364" s="35"/>
    </row>
    <row r="365" spans="1:47" ht="21" customHeight="1">
      <c r="A365" s="26"/>
      <c r="B365" s="26"/>
      <c r="C365" s="26"/>
      <c r="D365" s="32"/>
      <c r="E365" s="33"/>
      <c r="F365" s="33"/>
      <c r="G365" s="26"/>
      <c r="H365" s="33"/>
      <c r="I365" s="33"/>
      <c r="J365" s="33"/>
      <c r="K365" s="33"/>
      <c r="L365" s="33"/>
      <c r="M365" s="33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32"/>
      <c r="AT365" s="35"/>
      <c r="AU365" s="35"/>
    </row>
    <row r="366" spans="1:47" ht="21" customHeight="1">
      <c r="A366" s="26"/>
      <c r="B366" s="26"/>
      <c r="C366" s="26"/>
      <c r="D366" s="32"/>
      <c r="E366" s="33"/>
      <c r="F366" s="33"/>
      <c r="G366" s="26"/>
      <c r="H366" s="33"/>
      <c r="I366" s="33"/>
      <c r="J366" s="33"/>
      <c r="K366" s="33"/>
      <c r="L366" s="33"/>
      <c r="M366" s="33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32"/>
      <c r="AT366" s="35"/>
      <c r="AU366" s="35"/>
    </row>
    <row r="367" spans="1:47" ht="21" customHeight="1">
      <c r="A367" s="26"/>
      <c r="B367" s="26"/>
      <c r="C367" s="26"/>
      <c r="D367" s="32"/>
      <c r="E367" s="33"/>
      <c r="F367" s="33"/>
      <c r="G367" s="26"/>
      <c r="H367" s="33"/>
      <c r="I367" s="33"/>
      <c r="J367" s="33"/>
      <c r="K367" s="33"/>
      <c r="L367" s="33"/>
      <c r="M367" s="33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32"/>
      <c r="AT367" s="35"/>
      <c r="AU367" s="35"/>
    </row>
    <row r="368" spans="1:47" ht="21" customHeight="1">
      <c r="A368" s="26"/>
      <c r="B368" s="26"/>
      <c r="C368" s="26"/>
      <c r="D368" s="32"/>
      <c r="E368" s="33"/>
      <c r="F368" s="33"/>
      <c r="G368" s="26"/>
      <c r="H368" s="33"/>
      <c r="I368" s="33"/>
      <c r="J368" s="33"/>
      <c r="K368" s="33"/>
      <c r="L368" s="33"/>
      <c r="M368" s="33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32"/>
      <c r="AT368" s="35"/>
      <c r="AU368" s="35"/>
    </row>
    <row r="369" spans="1:47" ht="21" customHeight="1">
      <c r="A369" s="26"/>
      <c r="B369" s="26"/>
      <c r="C369" s="26"/>
      <c r="D369" s="32"/>
      <c r="E369" s="33"/>
      <c r="F369" s="33"/>
      <c r="G369" s="26"/>
      <c r="H369" s="33"/>
      <c r="I369" s="33"/>
      <c r="J369" s="33"/>
      <c r="K369" s="33"/>
      <c r="L369" s="33"/>
      <c r="M369" s="33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32"/>
      <c r="AT369" s="35"/>
      <c r="AU369" s="35"/>
    </row>
    <row r="370" spans="1:47" ht="21" customHeight="1">
      <c r="A370" s="26"/>
      <c r="B370" s="26"/>
      <c r="C370" s="26"/>
      <c r="D370" s="32"/>
      <c r="E370" s="33"/>
      <c r="F370" s="33"/>
      <c r="G370" s="26"/>
      <c r="H370" s="33"/>
      <c r="I370" s="33"/>
      <c r="J370" s="33"/>
      <c r="K370" s="33"/>
      <c r="L370" s="33"/>
      <c r="M370" s="33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32"/>
      <c r="AT370" s="35"/>
      <c r="AU370" s="35"/>
    </row>
    <row r="371" spans="1:47" ht="21" customHeight="1">
      <c r="A371" s="26"/>
      <c r="B371" s="26"/>
      <c r="C371" s="26"/>
      <c r="D371" s="32"/>
      <c r="E371" s="33"/>
      <c r="F371" s="33"/>
      <c r="G371" s="26"/>
      <c r="H371" s="33"/>
      <c r="I371" s="33"/>
      <c r="J371" s="33"/>
      <c r="K371" s="33"/>
      <c r="L371" s="33"/>
      <c r="M371" s="33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32"/>
      <c r="AT371" s="35"/>
      <c r="AU371" s="35"/>
    </row>
    <row r="372" spans="1:47" ht="21" customHeight="1">
      <c r="A372" s="26"/>
      <c r="B372" s="26"/>
      <c r="C372" s="26"/>
      <c r="D372" s="32"/>
      <c r="E372" s="33"/>
      <c r="F372" s="33"/>
      <c r="G372" s="26"/>
      <c r="H372" s="33"/>
      <c r="I372" s="33"/>
      <c r="J372" s="33"/>
      <c r="K372" s="33"/>
      <c r="L372" s="33"/>
      <c r="M372" s="33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32"/>
      <c r="AT372" s="35"/>
      <c r="AU372" s="35"/>
    </row>
    <row r="373" spans="1:47" ht="21" customHeight="1">
      <c r="A373" s="26"/>
      <c r="B373" s="26"/>
      <c r="C373" s="26"/>
      <c r="D373" s="32"/>
      <c r="E373" s="33"/>
      <c r="F373" s="33"/>
      <c r="G373" s="26"/>
      <c r="H373" s="33"/>
      <c r="I373" s="33"/>
      <c r="J373" s="33"/>
      <c r="K373" s="33"/>
      <c r="L373" s="33"/>
      <c r="M373" s="33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32"/>
      <c r="AT373" s="35"/>
      <c r="AU373" s="35"/>
    </row>
    <row r="374" spans="1:47" ht="21" customHeight="1">
      <c r="A374" s="26"/>
      <c r="B374" s="26"/>
      <c r="C374" s="26"/>
      <c r="D374" s="32"/>
      <c r="E374" s="33"/>
      <c r="F374" s="33"/>
      <c r="G374" s="26"/>
      <c r="H374" s="33"/>
      <c r="I374" s="33"/>
      <c r="J374" s="33"/>
      <c r="K374" s="33"/>
      <c r="L374" s="33"/>
      <c r="M374" s="33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32"/>
      <c r="AT374" s="35"/>
      <c r="AU374" s="35"/>
    </row>
    <row r="375" spans="1:47" ht="21" customHeight="1">
      <c r="A375" s="26"/>
      <c r="B375" s="26"/>
      <c r="C375" s="26"/>
      <c r="D375" s="32"/>
      <c r="E375" s="33"/>
      <c r="F375" s="33"/>
      <c r="G375" s="26"/>
      <c r="H375" s="33"/>
      <c r="I375" s="33"/>
      <c r="J375" s="33"/>
      <c r="K375" s="33"/>
      <c r="L375" s="33"/>
      <c r="M375" s="33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32"/>
      <c r="AT375" s="35"/>
      <c r="AU375" s="35"/>
    </row>
    <row r="376" spans="1:47" ht="21" customHeight="1">
      <c r="A376" s="26"/>
      <c r="B376" s="26"/>
      <c r="C376" s="26"/>
      <c r="D376" s="32"/>
      <c r="E376" s="33"/>
      <c r="F376" s="33"/>
      <c r="G376" s="26"/>
      <c r="H376" s="33"/>
      <c r="I376" s="33"/>
      <c r="J376" s="33"/>
      <c r="K376" s="33"/>
      <c r="L376" s="33"/>
      <c r="M376" s="33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32"/>
      <c r="AT376" s="35"/>
      <c r="AU376" s="35"/>
    </row>
    <row r="377" spans="1:47" ht="21" customHeight="1">
      <c r="A377" s="26"/>
      <c r="B377" s="26"/>
      <c r="C377" s="26"/>
      <c r="D377" s="32"/>
      <c r="E377" s="33"/>
      <c r="F377" s="33"/>
      <c r="G377" s="26"/>
      <c r="H377" s="33"/>
      <c r="I377" s="33"/>
      <c r="J377" s="33"/>
      <c r="K377" s="33"/>
      <c r="L377" s="33"/>
      <c r="M377" s="33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32"/>
      <c r="AT377" s="35"/>
      <c r="AU377" s="35"/>
    </row>
    <row r="378" spans="1:47" ht="21" customHeight="1">
      <c r="A378" s="26"/>
      <c r="B378" s="26"/>
      <c r="C378" s="26"/>
      <c r="D378" s="32"/>
      <c r="E378" s="33"/>
      <c r="F378" s="33"/>
      <c r="G378" s="26"/>
      <c r="H378" s="33"/>
      <c r="I378" s="33"/>
      <c r="J378" s="33"/>
      <c r="K378" s="33"/>
      <c r="L378" s="33"/>
      <c r="M378" s="33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32"/>
      <c r="AT378" s="35"/>
      <c r="AU378" s="35"/>
    </row>
    <row r="379" spans="1:47" ht="21" customHeight="1">
      <c r="A379" s="26"/>
      <c r="B379" s="26"/>
      <c r="C379" s="26"/>
      <c r="D379" s="32"/>
      <c r="E379" s="33"/>
      <c r="F379" s="33"/>
      <c r="G379" s="26"/>
      <c r="H379" s="33"/>
      <c r="I379" s="33"/>
      <c r="J379" s="33"/>
      <c r="K379" s="33"/>
      <c r="L379" s="33"/>
      <c r="M379" s="33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32"/>
      <c r="AT379" s="35"/>
      <c r="AU379" s="35"/>
    </row>
    <row r="380" spans="1:47" ht="21" customHeight="1">
      <c r="A380" s="26"/>
      <c r="B380" s="26"/>
      <c r="C380" s="26"/>
      <c r="D380" s="32"/>
      <c r="E380" s="33"/>
      <c r="F380" s="33"/>
      <c r="G380" s="26"/>
      <c r="H380" s="33"/>
      <c r="I380" s="33"/>
      <c r="J380" s="33"/>
      <c r="K380" s="33"/>
      <c r="L380" s="33"/>
      <c r="M380" s="33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32"/>
      <c r="AT380" s="35"/>
      <c r="AU380" s="35"/>
    </row>
    <row r="381" spans="1:47" ht="21" customHeight="1">
      <c r="A381" s="26"/>
      <c r="B381" s="26"/>
      <c r="C381" s="26"/>
      <c r="D381" s="32"/>
      <c r="E381" s="33"/>
      <c r="F381" s="33"/>
      <c r="G381" s="26"/>
      <c r="H381" s="33"/>
      <c r="I381" s="33"/>
      <c r="J381" s="33"/>
      <c r="K381" s="33"/>
      <c r="L381" s="33"/>
      <c r="M381" s="33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32"/>
      <c r="AT381" s="35"/>
      <c r="AU381" s="35"/>
    </row>
    <row r="382" spans="1:47" ht="21" customHeight="1">
      <c r="A382" s="26"/>
      <c r="B382" s="26"/>
      <c r="C382" s="26"/>
      <c r="D382" s="32"/>
      <c r="E382" s="33"/>
      <c r="F382" s="33"/>
      <c r="G382" s="26"/>
      <c r="H382" s="33"/>
      <c r="I382" s="33"/>
      <c r="J382" s="33"/>
      <c r="K382" s="33"/>
      <c r="L382" s="33"/>
      <c r="M382" s="33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32"/>
      <c r="AT382" s="35"/>
      <c r="AU382" s="35"/>
    </row>
    <row r="383" spans="1:47" ht="21" customHeight="1">
      <c r="A383" s="26"/>
      <c r="B383" s="26"/>
      <c r="C383" s="26"/>
      <c r="D383" s="32"/>
      <c r="E383" s="33"/>
      <c r="F383" s="33"/>
      <c r="G383" s="26"/>
      <c r="H383" s="33"/>
      <c r="I383" s="33"/>
      <c r="J383" s="33"/>
      <c r="K383" s="33"/>
      <c r="L383" s="33"/>
      <c r="M383" s="33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32"/>
      <c r="AT383" s="35"/>
      <c r="AU383" s="35"/>
    </row>
    <row r="384" spans="1:47" ht="21" customHeight="1">
      <c r="A384" s="26"/>
      <c r="B384" s="26"/>
      <c r="C384" s="26"/>
      <c r="D384" s="32"/>
      <c r="E384" s="33"/>
      <c r="F384" s="33"/>
      <c r="G384" s="26"/>
      <c r="H384" s="33"/>
      <c r="I384" s="33"/>
      <c r="J384" s="33"/>
      <c r="K384" s="33"/>
      <c r="L384" s="33"/>
      <c r="M384" s="33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32"/>
      <c r="AT384" s="35"/>
      <c r="AU384" s="35"/>
    </row>
    <row r="385" spans="1:47" ht="21" customHeight="1">
      <c r="A385" s="26"/>
      <c r="B385" s="26"/>
      <c r="C385" s="26"/>
      <c r="D385" s="32"/>
      <c r="E385" s="33"/>
      <c r="F385" s="33"/>
      <c r="G385" s="26"/>
      <c r="H385" s="33"/>
      <c r="I385" s="33"/>
      <c r="J385" s="33"/>
      <c r="K385" s="33"/>
      <c r="L385" s="33"/>
      <c r="M385" s="33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32"/>
      <c r="AT385" s="35"/>
      <c r="AU385" s="35"/>
    </row>
    <row r="386" spans="1:47" ht="21" customHeight="1">
      <c r="A386" s="26"/>
      <c r="B386" s="26"/>
      <c r="C386" s="26"/>
      <c r="D386" s="32"/>
      <c r="E386" s="33"/>
      <c r="F386" s="33"/>
      <c r="G386" s="26"/>
      <c r="H386" s="33"/>
      <c r="I386" s="33"/>
      <c r="J386" s="33"/>
      <c r="K386" s="33"/>
      <c r="L386" s="33"/>
      <c r="M386" s="33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32"/>
      <c r="AT386" s="35"/>
      <c r="AU386" s="35"/>
    </row>
    <row r="387" spans="1:47" ht="21" customHeight="1">
      <c r="A387" s="26"/>
      <c r="B387" s="26"/>
      <c r="C387" s="26"/>
      <c r="D387" s="32"/>
      <c r="E387" s="33"/>
      <c r="F387" s="33"/>
      <c r="G387" s="26"/>
      <c r="H387" s="33"/>
      <c r="I387" s="33"/>
      <c r="J387" s="33"/>
      <c r="K387" s="33"/>
      <c r="L387" s="33"/>
      <c r="M387" s="33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32"/>
      <c r="AT387" s="35"/>
      <c r="AU387" s="35"/>
    </row>
    <row r="388" spans="1:47" ht="21" customHeight="1">
      <c r="A388" s="26"/>
      <c r="B388" s="26"/>
      <c r="C388" s="26"/>
      <c r="D388" s="32"/>
      <c r="E388" s="33"/>
      <c r="F388" s="33"/>
      <c r="G388" s="26"/>
      <c r="H388" s="33"/>
      <c r="I388" s="33"/>
      <c r="J388" s="33"/>
      <c r="K388" s="33"/>
      <c r="L388" s="33"/>
      <c r="M388" s="33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32"/>
      <c r="AT388" s="35"/>
      <c r="AU388" s="35"/>
    </row>
    <row r="389" spans="1:47" ht="21" customHeight="1">
      <c r="A389" s="26"/>
      <c r="B389" s="26"/>
      <c r="C389" s="26"/>
      <c r="D389" s="32"/>
      <c r="E389" s="33"/>
      <c r="F389" s="33"/>
      <c r="G389" s="26"/>
      <c r="H389" s="33"/>
      <c r="I389" s="33"/>
      <c r="J389" s="33"/>
      <c r="K389" s="33"/>
      <c r="L389" s="33"/>
      <c r="M389" s="33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32"/>
      <c r="AT389" s="35"/>
      <c r="AU389" s="35"/>
    </row>
    <row r="390" spans="1:47" ht="21" customHeight="1">
      <c r="A390" s="26"/>
      <c r="B390" s="26"/>
      <c r="C390" s="26"/>
      <c r="D390" s="32"/>
      <c r="E390" s="33"/>
      <c r="F390" s="33"/>
      <c r="G390" s="26"/>
      <c r="H390" s="33"/>
      <c r="I390" s="33"/>
      <c r="J390" s="33"/>
      <c r="K390" s="33"/>
      <c r="L390" s="33"/>
      <c r="M390" s="33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32"/>
      <c r="AT390" s="35"/>
      <c r="AU390" s="35"/>
    </row>
    <row r="391" spans="1:47" ht="21" customHeight="1">
      <c r="A391" s="26"/>
      <c r="B391" s="26"/>
      <c r="C391" s="26"/>
      <c r="D391" s="32"/>
      <c r="E391" s="33"/>
      <c r="F391" s="33"/>
      <c r="G391" s="26"/>
      <c r="H391" s="33"/>
      <c r="I391" s="33"/>
      <c r="J391" s="33"/>
      <c r="K391" s="33"/>
      <c r="L391" s="33"/>
      <c r="M391" s="33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32"/>
      <c r="AT391" s="35"/>
      <c r="AU391" s="35"/>
    </row>
    <row r="392" spans="1:47" ht="21" customHeight="1">
      <c r="A392" s="26"/>
      <c r="B392" s="26"/>
      <c r="C392" s="26"/>
      <c r="D392" s="32"/>
      <c r="E392" s="33"/>
      <c r="F392" s="33"/>
      <c r="G392" s="26"/>
      <c r="H392" s="33"/>
      <c r="I392" s="33"/>
      <c r="J392" s="33"/>
      <c r="K392" s="33"/>
      <c r="L392" s="33"/>
      <c r="M392" s="33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32"/>
      <c r="AT392" s="35"/>
      <c r="AU392" s="35"/>
    </row>
    <row r="393" spans="1:47" ht="21" customHeight="1">
      <c r="A393" s="26"/>
      <c r="B393" s="26"/>
      <c r="C393" s="26"/>
      <c r="D393" s="32"/>
      <c r="E393" s="33"/>
      <c r="F393" s="33"/>
      <c r="G393" s="26"/>
      <c r="H393" s="33"/>
      <c r="I393" s="33"/>
      <c r="J393" s="33"/>
      <c r="K393" s="33"/>
      <c r="L393" s="33"/>
      <c r="M393" s="33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32"/>
      <c r="AT393" s="35"/>
      <c r="AU393" s="35"/>
    </row>
    <row r="394" spans="1:47" ht="21" customHeight="1">
      <c r="A394" s="26"/>
      <c r="B394" s="26"/>
      <c r="C394" s="26"/>
      <c r="D394" s="32"/>
      <c r="E394" s="33"/>
      <c r="F394" s="33"/>
      <c r="G394" s="26"/>
      <c r="H394" s="33"/>
      <c r="I394" s="33"/>
      <c r="J394" s="33"/>
      <c r="K394" s="33"/>
      <c r="L394" s="33"/>
      <c r="M394" s="33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32"/>
      <c r="AT394" s="35"/>
      <c r="AU394" s="35"/>
    </row>
    <row r="395" spans="1:47" ht="21" customHeight="1">
      <c r="A395" s="26"/>
      <c r="B395" s="26"/>
      <c r="C395" s="26"/>
      <c r="D395" s="32"/>
      <c r="E395" s="33"/>
      <c r="F395" s="33"/>
      <c r="G395" s="26"/>
      <c r="H395" s="33"/>
      <c r="I395" s="33"/>
      <c r="J395" s="33"/>
      <c r="K395" s="33"/>
      <c r="L395" s="33"/>
      <c r="M395" s="33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32"/>
      <c r="AT395" s="35"/>
      <c r="AU395" s="35"/>
    </row>
    <row r="396" spans="1:47" ht="21" customHeight="1">
      <c r="A396" s="26"/>
      <c r="B396" s="26"/>
      <c r="C396" s="26"/>
      <c r="D396" s="32"/>
      <c r="E396" s="33"/>
      <c r="F396" s="33"/>
      <c r="G396" s="26"/>
      <c r="H396" s="33"/>
      <c r="I396" s="33"/>
      <c r="J396" s="33"/>
      <c r="K396" s="33"/>
      <c r="L396" s="33"/>
      <c r="M396" s="33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32"/>
      <c r="AT396" s="35"/>
      <c r="AU396" s="35"/>
    </row>
    <row r="397" spans="1:47" ht="21" customHeight="1">
      <c r="A397" s="26"/>
      <c r="B397" s="26"/>
      <c r="C397" s="26"/>
      <c r="D397" s="32"/>
      <c r="E397" s="33"/>
      <c r="F397" s="33"/>
      <c r="G397" s="26"/>
      <c r="H397" s="33"/>
      <c r="I397" s="33"/>
      <c r="J397" s="33"/>
      <c r="K397" s="33"/>
      <c r="L397" s="33"/>
      <c r="M397" s="33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32"/>
      <c r="AT397" s="35"/>
      <c r="AU397" s="35"/>
    </row>
    <row r="398" spans="1:47" ht="21" customHeight="1">
      <c r="A398" s="26"/>
      <c r="B398" s="26"/>
      <c r="C398" s="26"/>
      <c r="D398" s="32"/>
      <c r="E398" s="33"/>
      <c r="F398" s="33"/>
      <c r="G398" s="26"/>
      <c r="H398" s="33"/>
      <c r="I398" s="33"/>
      <c r="J398" s="33"/>
      <c r="K398" s="33"/>
      <c r="L398" s="33"/>
      <c r="M398" s="33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32"/>
      <c r="AT398" s="35"/>
      <c r="AU398" s="35"/>
    </row>
    <row r="399" spans="1:47" ht="21" customHeight="1">
      <c r="A399" s="26"/>
      <c r="B399" s="26"/>
      <c r="C399" s="26"/>
      <c r="D399" s="32"/>
      <c r="E399" s="33"/>
      <c r="F399" s="33"/>
      <c r="G399" s="26"/>
      <c r="H399" s="33"/>
      <c r="I399" s="33"/>
      <c r="J399" s="33"/>
      <c r="K399" s="33"/>
      <c r="L399" s="33"/>
      <c r="M399" s="33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32"/>
      <c r="AT399" s="35"/>
      <c r="AU399" s="35"/>
    </row>
    <row r="400" spans="1:47" ht="21" customHeight="1">
      <c r="A400" s="26"/>
      <c r="B400" s="26"/>
      <c r="C400" s="26"/>
      <c r="D400" s="32"/>
      <c r="E400" s="33"/>
      <c r="F400" s="33"/>
      <c r="G400" s="26"/>
      <c r="H400" s="33"/>
      <c r="I400" s="33"/>
      <c r="J400" s="33"/>
      <c r="K400" s="33"/>
      <c r="L400" s="33"/>
      <c r="M400" s="33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32"/>
      <c r="AT400" s="35"/>
      <c r="AU400" s="35"/>
    </row>
    <row r="401" spans="1:47" ht="21" customHeight="1">
      <c r="A401" s="26"/>
      <c r="B401" s="26"/>
      <c r="C401" s="26"/>
      <c r="D401" s="32"/>
      <c r="E401" s="33"/>
      <c r="F401" s="33"/>
      <c r="G401" s="26"/>
      <c r="H401" s="33"/>
      <c r="I401" s="33"/>
      <c r="J401" s="33"/>
      <c r="K401" s="33"/>
      <c r="L401" s="33"/>
      <c r="M401" s="33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32"/>
      <c r="AT401" s="35"/>
      <c r="AU401" s="35"/>
    </row>
    <row r="402" spans="1:47" ht="21" customHeight="1">
      <c r="A402" s="26"/>
      <c r="B402" s="26"/>
      <c r="C402" s="26"/>
      <c r="D402" s="32"/>
      <c r="E402" s="33"/>
      <c r="F402" s="33"/>
      <c r="G402" s="26"/>
      <c r="H402" s="33"/>
      <c r="I402" s="33"/>
      <c r="J402" s="33"/>
      <c r="K402" s="33"/>
      <c r="L402" s="33"/>
      <c r="M402" s="33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32"/>
      <c r="AT402" s="35"/>
      <c r="AU402" s="35"/>
    </row>
    <row r="403" spans="1:47" ht="21" customHeight="1">
      <c r="A403" s="26"/>
      <c r="B403" s="26"/>
      <c r="C403" s="26"/>
      <c r="D403" s="32"/>
      <c r="E403" s="33"/>
      <c r="F403" s="33"/>
      <c r="G403" s="26"/>
      <c r="H403" s="33"/>
      <c r="I403" s="33"/>
      <c r="J403" s="33"/>
      <c r="K403" s="33"/>
      <c r="L403" s="33"/>
      <c r="M403" s="33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32"/>
      <c r="AT403" s="35"/>
      <c r="AU403" s="35"/>
    </row>
    <row r="404" spans="1:47" ht="21" customHeight="1">
      <c r="A404" s="26"/>
      <c r="B404" s="26"/>
      <c r="C404" s="26"/>
      <c r="D404" s="32"/>
      <c r="E404" s="33"/>
      <c r="F404" s="33"/>
      <c r="G404" s="26"/>
      <c r="H404" s="33"/>
      <c r="I404" s="33"/>
      <c r="J404" s="33"/>
      <c r="K404" s="33"/>
      <c r="L404" s="33"/>
      <c r="M404" s="33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32"/>
      <c r="AT404" s="35"/>
      <c r="AU404" s="35"/>
    </row>
    <row r="405" spans="1:47" ht="21" customHeight="1">
      <c r="A405" s="26"/>
      <c r="B405" s="26"/>
      <c r="C405" s="26"/>
      <c r="D405" s="32"/>
      <c r="E405" s="33"/>
      <c r="F405" s="33"/>
      <c r="G405" s="26"/>
      <c r="H405" s="33"/>
      <c r="I405" s="33"/>
      <c r="J405" s="33"/>
      <c r="K405" s="33"/>
      <c r="L405" s="33"/>
      <c r="M405" s="33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32"/>
      <c r="AT405" s="35"/>
      <c r="AU405" s="35"/>
    </row>
    <row r="406" spans="1:47" ht="21" customHeight="1">
      <c r="A406" s="26"/>
      <c r="B406" s="26"/>
      <c r="C406" s="26"/>
      <c r="D406" s="32"/>
      <c r="E406" s="33"/>
      <c r="F406" s="33"/>
      <c r="G406" s="26"/>
      <c r="H406" s="33"/>
      <c r="I406" s="33"/>
      <c r="J406" s="33"/>
      <c r="K406" s="33"/>
      <c r="L406" s="33"/>
      <c r="M406" s="33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32"/>
      <c r="AT406" s="35"/>
      <c r="AU406" s="35"/>
    </row>
    <row r="407" spans="1:47" ht="21" customHeight="1">
      <c r="A407" s="26"/>
      <c r="B407" s="26"/>
      <c r="C407" s="26"/>
      <c r="D407" s="32"/>
      <c r="E407" s="33"/>
      <c r="F407" s="33"/>
      <c r="G407" s="26"/>
      <c r="H407" s="33"/>
      <c r="I407" s="33"/>
      <c r="J407" s="33"/>
      <c r="K407" s="33"/>
      <c r="L407" s="33"/>
      <c r="M407" s="33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32"/>
      <c r="AT407" s="35"/>
      <c r="AU407" s="35"/>
    </row>
    <row r="408" spans="1:47" ht="21" customHeight="1">
      <c r="A408" s="26"/>
      <c r="B408" s="26"/>
      <c r="C408" s="26"/>
      <c r="D408" s="32"/>
      <c r="E408" s="33"/>
      <c r="F408" s="33"/>
      <c r="G408" s="26"/>
      <c r="H408" s="33"/>
      <c r="I408" s="33"/>
      <c r="J408" s="33"/>
      <c r="K408" s="33"/>
      <c r="L408" s="33"/>
      <c r="M408" s="33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32"/>
      <c r="AT408" s="35"/>
      <c r="AU408" s="35"/>
    </row>
    <row r="409" spans="1:47" ht="21" customHeight="1">
      <c r="A409" s="26"/>
      <c r="B409" s="26"/>
      <c r="C409" s="26"/>
      <c r="D409" s="32"/>
      <c r="E409" s="33"/>
      <c r="F409" s="33"/>
      <c r="G409" s="26"/>
      <c r="H409" s="33"/>
      <c r="I409" s="33"/>
      <c r="J409" s="33"/>
      <c r="K409" s="33"/>
      <c r="L409" s="33"/>
      <c r="M409" s="33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32"/>
      <c r="AT409" s="35"/>
      <c r="AU409" s="35"/>
    </row>
    <row r="410" spans="1:47" ht="21" customHeight="1">
      <c r="A410" s="26"/>
      <c r="B410" s="26"/>
      <c r="C410" s="26"/>
      <c r="D410" s="32"/>
      <c r="E410" s="33"/>
      <c r="F410" s="33"/>
      <c r="G410" s="26"/>
      <c r="H410" s="33"/>
      <c r="I410" s="33"/>
      <c r="J410" s="33"/>
      <c r="K410" s="33"/>
      <c r="L410" s="33"/>
      <c r="M410" s="33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32"/>
      <c r="AT410" s="35"/>
      <c r="AU410" s="35"/>
    </row>
    <row r="411" spans="1:47" ht="21" customHeight="1">
      <c r="A411" s="26"/>
      <c r="B411" s="26"/>
      <c r="C411" s="26"/>
      <c r="D411" s="32"/>
      <c r="E411" s="33"/>
      <c r="F411" s="33"/>
      <c r="G411" s="26"/>
      <c r="H411" s="33"/>
      <c r="I411" s="33"/>
      <c r="J411" s="33"/>
      <c r="K411" s="33"/>
      <c r="L411" s="33"/>
      <c r="M411" s="33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32"/>
      <c r="AT411" s="35"/>
      <c r="AU411" s="35"/>
    </row>
    <row r="412" spans="1:47" ht="21" customHeight="1">
      <c r="A412" s="26"/>
      <c r="B412" s="26"/>
      <c r="C412" s="26"/>
      <c r="D412" s="32"/>
      <c r="E412" s="33"/>
      <c r="F412" s="33"/>
      <c r="G412" s="26"/>
      <c r="H412" s="33"/>
      <c r="I412" s="33"/>
      <c r="J412" s="33"/>
      <c r="K412" s="33"/>
      <c r="L412" s="33"/>
      <c r="M412" s="33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32"/>
      <c r="AT412" s="35"/>
      <c r="AU412" s="35"/>
    </row>
    <row r="413" spans="1:47" ht="21" customHeight="1">
      <c r="A413" s="26"/>
      <c r="B413" s="26"/>
      <c r="C413" s="26"/>
      <c r="D413" s="32"/>
      <c r="E413" s="33"/>
      <c r="F413" s="33"/>
      <c r="G413" s="26"/>
      <c r="H413" s="33"/>
      <c r="I413" s="33"/>
      <c r="J413" s="33"/>
      <c r="K413" s="33"/>
      <c r="L413" s="33"/>
      <c r="M413" s="33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32"/>
      <c r="AT413" s="35"/>
      <c r="AU413" s="35"/>
    </row>
    <row r="414" spans="1:47" ht="21" customHeight="1">
      <c r="A414" s="26"/>
      <c r="B414" s="26"/>
      <c r="C414" s="26"/>
      <c r="D414" s="32"/>
      <c r="E414" s="33"/>
      <c r="F414" s="33"/>
      <c r="G414" s="26"/>
      <c r="H414" s="33"/>
      <c r="I414" s="33"/>
      <c r="J414" s="33"/>
      <c r="K414" s="33"/>
      <c r="L414" s="33"/>
      <c r="M414" s="33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32"/>
      <c r="AT414" s="35"/>
      <c r="AU414" s="35"/>
    </row>
    <row r="415" spans="1:47" ht="21" customHeight="1">
      <c r="A415" s="26"/>
      <c r="B415" s="26"/>
      <c r="C415" s="26"/>
      <c r="D415" s="32"/>
      <c r="E415" s="33"/>
      <c r="F415" s="33"/>
      <c r="G415" s="26"/>
      <c r="H415" s="33"/>
      <c r="I415" s="33"/>
      <c r="J415" s="33"/>
      <c r="K415" s="33"/>
      <c r="L415" s="33"/>
      <c r="M415" s="33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32"/>
      <c r="AT415" s="35"/>
      <c r="AU415" s="35"/>
    </row>
    <row r="416" spans="1:47" ht="21" customHeight="1">
      <c r="A416" s="26"/>
      <c r="B416" s="26"/>
      <c r="C416" s="26"/>
      <c r="D416" s="32"/>
      <c r="E416" s="33"/>
      <c r="F416" s="33"/>
      <c r="G416" s="26"/>
      <c r="H416" s="33"/>
      <c r="I416" s="33"/>
      <c r="J416" s="33"/>
      <c r="K416" s="33"/>
      <c r="L416" s="33"/>
      <c r="M416" s="33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32"/>
      <c r="AT416" s="35"/>
      <c r="AU416" s="35"/>
    </row>
    <row r="417" spans="1:47" ht="21" customHeight="1">
      <c r="A417" s="26"/>
      <c r="B417" s="26"/>
      <c r="C417" s="26"/>
      <c r="D417" s="32"/>
      <c r="E417" s="33"/>
      <c r="F417" s="33"/>
      <c r="G417" s="26"/>
      <c r="H417" s="33"/>
      <c r="I417" s="33"/>
      <c r="J417" s="33"/>
      <c r="K417" s="33"/>
      <c r="L417" s="33"/>
      <c r="M417" s="33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32"/>
      <c r="AT417" s="35"/>
      <c r="AU417" s="35"/>
    </row>
    <row r="418" spans="1:47" ht="21" customHeight="1">
      <c r="A418" s="26"/>
      <c r="B418" s="26"/>
      <c r="C418" s="26"/>
      <c r="D418" s="32"/>
      <c r="E418" s="33"/>
      <c r="F418" s="33"/>
      <c r="G418" s="26"/>
      <c r="H418" s="33"/>
      <c r="I418" s="33"/>
      <c r="J418" s="33"/>
      <c r="K418" s="33"/>
      <c r="L418" s="33"/>
      <c r="M418" s="33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32"/>
      <c r="AT418" s="35"/>
      <c r="AU418" s="35"/>
    </row>
    <row r="419" spans="1:47" ht="21" customHeight="1">
      <c r="A419" s="26"/>
      <c r="B419" s="26"/>
      <c r="C419" s="26"/>
      <c r="D419" s="32"/>
      <c r="E419" s="33"/>
      <c r="F419" s="33"/>
      <c r="G419" s="26"/>
      <c r="H419" s="33"/>
      <c r="I419" s="33"/>
      <c r="J419" s="33"/>
      <c r="K419" s="33"/>
      <c r="L419" s="33"/>
      <c r="M419" s="33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32"/>
      <c r="AT419" s="35"/>
      <c r="AU419" s="35"/>
    </row>
    <row r="420" spans="1:47" ht="21" customHeight="1">
      <c r="A420" s="26"/>
      <c r="B420" s="26"/>
      <c r="C420" s="26"/>
      <c r="D420" s="32"/>
      <c r="E420" s="33"/>
      <c r="F420" s="33"/>
      <c r="G420" s="26"/>
      <c r="H420" s="33"/>
      <c r="I420" s="33"/>
      <c r="J420" s="33"/>
      <c r="K420" s="33"/>
      <c r="L420" s="33"/>
      <c r="M420" s="33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32"/>
      <c r="AT420" s="35"/>
      <c r="AU420" s="35"/>
    </row>
    <row r="421" spans="1:47" ht="21" customHeight="1">
      <c r="A421" s="26"/>
      <c r="B421" s="26"/>
      <c r="C421" s="26"/>
      <c r="D421" s="32"/>
      <c r="E421" s="33"/>
      <c r="F421" s="33"/>
      <c r="G421" s="26"/>
      <c r="H421" s="33"/>
      <c r="I421" s="33"/>
      <c r="J421" s="33"/>
      <c r="K421" s="33"/>
      <c r="L421" s="33"/>
      <c r="M421" s="33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32"/>
      <c r="AT421" s="35"/>
      <c r="AU421" s="35"/>
    </row>
    <row r="422" spans="1:47" ht="21" customHeight="1">
      <c r="A422" s="26"/>
      <c r="B422" s="26"/>
      <c r="C422" s="26"/>
      <c r="D422" s="32"/>
      <c r="E422" s="33"/>
      <c r="F422" s="33"/>
      <c r="G422" s="26"/>
      <c r="H422" s="33"/>
      <c r="I422" s="33"/>
      <c r="J422" s="33"/>
      <c r="K422" s="33"/>
      <c r="L422" s="33"/>
      <c r="M422" s="33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32"/>
      <c r="AT422" s="35"/>
      <c r="AU422" s="35"/>
    </row>
    <row r="423" spans="1:47" ht="21" customHeight="1">
      <c r="A423" s="26"/>
      <c r="B423" s="26"/>
      <c r="C423" s="26"/>
      <c r="D423" s="32"/>
      <c r="E423" s="33"/>
      <c r="F423" s="33"/>
      <c r="G423" s="26"/>
      <c r="H423" s="33"/>
      <c r="I423" s="33"/>
      <c r="J423" s="33"/>
      <c r="K423" s="33"/>
      <c r="L423" s="33"/>
      <c r="M423" s="33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32"/>
      <c r="AT423" s="35"/>
      <c r="AU423" s="35"/>
    </row>
    <row r="424" spans="1:47" ht="21" customHeight="1">
      <c r="A424" s="26"/>
      <c r="B424" s="26"/>
      <c r="C424" s="26"/>
      <c r="D424" s="32"/>
      <c r="E424" s="33"/>
      <c r="F424" s="33"/>
      <c r="G424" s="26"/>
      <c r="H424" s="33"/>
      <c r="I424" s="33"/>
      <c r="J424" s="33"/>
      <c r="K424" s="33"/>
      <c r="L424" s="33"/>
      <c r="M424" s="33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32"/>
      <c r="AT424" s="35"/>
      <c r="AU424" s="35"/>
    </row>
    <row r="425" spans="1:47" ht="21" customHeight="1">
      <c r="A425" s="26"/>
      <c r="B425" s="26"/>
      <c r="C425" s="26"/>
      <c r="D425" s="32"/>
      <c r="E425" s="33"/>
      <c r="F425" s="33"/>
      <c r="G425" s="26"/>
      <c r="H425" s="33"/>
      <c r="I425" s="33"/>
      <c r="J425" s="33"/>
      <c r="K425" s="33"/>
      <c r="L425" s="33"/>
      <c r="M425" s="33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32"/>
      <c r="AT425" s="35"/>
      <c r="AU425" s="35"/>
    </row>
    <row r="426" spans="1:47" ht="21" customHeight="1">
      <c r="A426" s="26"/>
      <c r="B426" s="26"/>
      <c r="C426" s="26"/>
      <c r="D426" s="32"/>
      <c r="E426" s="33"/>
      <c r="F426" s="33"/>
      <c r="G426" s="26"/>
      <c r="H426" s="33"/>
      <c r="I426" s="33"/>
      <c r="J426" s="33"/>
      <c r="K426" s="33"/>
      <c r="L426" s="33"/>
      <c r="M426" s="33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32"/>
      <c r="AT426" s="35"/>
      <c r="AU426" s="35"/>
    </row>
    <row r="427" spans="1:47" ht="21" customHeight="1">
      <c r="A427" s="26"/>
      <c r="B427" s="26"/>
      <c r="C427" s="26"/>
      <c r="D427" s="32"/>
      <c r="E427" s="33"/>
      <c r="F427" s="33"/>
      <c r="G427" s="26"/>
      <c r="H427" s="33"/>
      <c r="I427" s="33"/>
      <c r="J427" s="33"/>
      <c r="K427" s="33"/>
      <c r="L427" s="33"/>
      <c r="M427" s="33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32"/>
      <c r="AT427" s="35"/>
      <c r="AU427" s="35"/>
    </row>
    <row r="428" spans="1:47" ht="21" customHeight="1">
      <c r="A428" s="26"/>
      <c r="B428" s="26"/>
      <c r="C428" s="26"/>
      <c r="D428" s="32"/>
      <c r="E428" s="33"/>
      <c r="F428" s="33"/>
      <c r="G428" s="26"/>
      <c r="H428" s="33"/>
      <c r="I428" s="33"/>
      <c r="J428" s="33"/>
      <c r="K428" s="33"/>
      <c r="L428" s="33"/>
      <c r="M428" s="33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32"/>
      <c r="AT428" s="35"/>
      <c r="AU428" s="35"/>
    </row>
    <row r="429" spans="1:47" ht="21" customHeight="1">
      <c r="A429" s="26"/>
      <c r="B429" s="26"/>
      <c r="C429" s="26"/>
      <c r="D429" s="32"/>
      <c r="E429" s="33"/>
      <c r="F429" s="33"/>
      <c r="G429" s="26"/>
      <c r="H429" s="33"/>
      <c r="I429" s="33"/>
      <c r="J429" s="33"/>
      <c r="K429" s="33"/>
      <c r="L429" s="33"/>
      <c r="M429" s="33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32"/>
      <c r="AT429" s="35"/>
      <c r="AU429" s="35"/>
    </row>
    <row r="430" spans="1:47" ht="21" customHeight="1">
      <c r="A430" s="26"/>
      <c r="B430" s="26"/>
      <c r="C430" s="26"/>
      <c r="D430" s="32"/>
      <c r="E430" s="33"/>
      <c r="F430" s="33"/>
      <c r="G430" s="26"/>
      <c r="H430" s="33"/>
      <c r="I430" s="33"/>
      <c r="J430" s="33"/>
      <c r="K430" s="33"/>
      <c r="L430" s="33"/>
      <c r="M430" s="33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32"/>
      <c r="AT430" s="35"/>
      <c r="AU430" s="35"/>
    </row>
    <row r="431" spans="1:47" ht="21" customHeight="1">
      <c r="A431" s="26"/>
      <c r="B431" s="26"/>
      <c r="C431" s="26"/>
      <c r="D431" s="32"/>
      <c r="E431" s="33"/>
      <c r="F431" s="33"/>
      <c r="G431" s="26"/>
      <c r="H431" s="33"/>
      <c r="I431" s="33"/>
      <c r="J431" s="33"/>
      <c r="K431" s="33"/>
      <c r="L431" s="33"/>
      <c r="M431" s="33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32"/>
      <c r="AT431" s="35"/>
      <c r="AU431" s="35"/>
    </row>
    <row r="432" spans="1:47" ht="21" customHeight="1">
      <c r="A432" s="26"/>
      <c r="B432" s="26"/>
      <c r="C432" s="26"/>
      <c r="D432" s="32"/>
      <c r="E432" s="33"/>
      <c r="F432" s="33"/>
      <c r="G432" s="26"/>
      <c r="H432" s="33"/>
      <c r="I432" s="33"/>
      <c r="J432" s="33"/>
      <c r="K432" s="33"/>
      <c r="L432" s="33"/>
      <c r="M432" s="33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32"/>
      <c r="AT432" s="35"/>
      <c r="AU432" s="35"/>
    </row>
    <row r="433" spans="1:47" ht="21" customHeight="1">
      <c r="A433" s="26"/>
      <c r="B433" s="26"/>
      <c r="C433" s="26"/>
      <c r="D433" s="32"/>
      <c r="E433" s="33"/>
      <c r="F433" s="33"/>
      <c r="G433" s="26"/>
      <c r="H433" s="33"/>
      <c r="I433" s="33"/>
      <c r="J433" s="33"/>
      <c r="K433" s="33"/>
      <c r="L433" s="33"/>
      <c r="M433" s="33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32"/>
      <c r="AT433" s="35"/>
      <c r="AU433" s="35"/>
    </row>
    <row r="434" spans="1:47" ht="21" customHeight="1">
      <c r="A434" s="26"/>
      <c r="B434" s="26"/>
      <c r="C434" s="26"/>
      <c r="D434" s="32"/>
      <c r="E434" s="33"/>
      <c r="F434" s="33"/>
      <c r="G434" s="26"/>
      <c r="H434" s="33"/>
      <c r="I434" s="33"/>
      <c r="J434" s="33"/>
      <c r="K434" s="33"/>
      <c r="L434" s="33"/>
      <c r="M434" s="33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32"/>
      <c r="AT434" s="35"/>
      <c r="AU434" s="35"/>
    </row>
    <row r="435" spans="1:47" ht="21" customHeight="1">
      <c r="A435" s="26"/>
      <c r="B435" s="26"/>
      <c r="C435" s="26"/>
      <c r="D435" s="32"/>
      <c r="E435" s="33"/>
      <c r="F435" s="33"/>
      <c r="G435" s="26"/>
      <c r="H435" s="33"/>
      <c r="I435" s="33"/>
      <c r="J435" s="33"/>
      <c r="K435" s="33"/>
      <c r="L435" s="33"/>
      <c r="M435" s="33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32"/>
      <c r="AT435" s="35"/>
      <c r="AU435" s="35"/>
    </row>
    <row r="436" spans="1:47" ht="21" customHeight="1">
      <c r="A436" s="26"/>
      <c r="B436" s="26"/>
      <c r="C436" s="26"/>
      <c r="D436" s="32"/>
      <c r="E436" s="33"/>
      <c r="F436" s="33"/>
      <c r="G436" s="26"/>
      <c r="H436" s="33"/>
      <c r="I436" s="33"/>
      <c r="J436" s="33"/>
      <c r="K436" s="33"/>
      <c r="L436" s="33"/>
      <c r="M436" s="33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32"/>
      <c r="AT436" s="35"/>
      <c r="AU436" s="35"/>
    </row>
    <row r="437" spans="1:47" ht="21" customHeight="1">
      <c r="A437" s="26"/>
      <c r="B437" s="26"/>
      <c r="C437" s="26"/>
      <c r="D437" s="32"/>
      <c r="E437" s="33"/>
      <c r="F437" s="33"/>
      <c r="G437" s="26"/>
      <c r="H437" s="33"/>
      <c r="I437" s="33"/>
      <c r="J437" s="33"/>
      <c r="K437" s="33"/>
      <c r="L437" s="33"/>
      <c r="M437" s="33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32"/>
      <c r="AT437" s="35"/>
      <c r="AU437" s="35"/>
    </row>
    <row r="438" spans="1:47" ht="21" customHeight="1">
      <c r="A438" s="26"/>
      <c r="B438" s="26"/>
      <c r="C438" s="26"/>
      <c r="D438" s="32"/>
      <c r="E438" s="33"/>
      <c r="F438" s="33"/>
      <c r="G438" s="26"/>
      <c r="H438" s="33"/>
      <c r="I438" s="33"/>
      <c r="J438" s="33"/>
      <c r="K438" s="33"/>
      <c r="L438" s="33"/>
      <c r="M438" s="33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32"/>
      <c r="AT438" s="35"/>
      <c r="AU438" s="35"/>
    </row>
    <row r="439" spans="1:47" ht="21" customHeight="1">
      <c r="A439" s="26"/>
      <c r="B439" s="26"/>
      <c r="C439" s="26"/>
      <c r="D439" s="32"/>
      <c r="E439" s="33"/>
      <c r="F439" s="33"/>
      <c r="G439" s="26"/>
      <c r="H439" s="33"/>
      <c r="I439" s="33"/>
      <c r="J439" s="33"/>
      <c r="K439" s="33"/>
      <c r="L439" s="33"/>
      <c r="M439" s="33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32"/>
      <c r="AT439" s="35"/>
      <c r="AU439" s="35"/>
    </row>
    <row r="440" spans="1:47" ht="21" customHeight="1">
      <c r="A440" s="26"/>
      <c r="B440" s="26"/>
      <c r="C440" s="26"/>
      <c r="D440" s="32"/>
      <c r="E440" s="33"/>
      <c r="F440" s="33"/>
      <c r="G440" s="26"/>
      <c r="H440" s="33"/>
      <c r="I440" s="33"/>
      <c r="J440" s="33"/>
      <c r="K440" s="33"/>
      <c r="L440" s="33"/>
      <c r="M440" s="33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32"/>
      <c r="AT440" s="35"/>
      <c r="AU440" s="35"/>
    </row>
    <row r="441" spans="1:47" ht="21" customHeight="1">
      <c r="A441" s="26"/>
      <c r="B441" s="26"/>
      <c r="C441" s="26"/>
      <c r="D441" s="32"/>
      <c r="E441" s="33"/>
      <c r="F441" s="33"/>
      <c r="G441" s="26"/>
      <c r="H441" s="33"/>
      <c r="I441" s="33"/>
      <c r="J441" s="33"/>
      <c r="K441" s="33"/>
      <c r="L441" s="33"/>
      <c r="M441" s="33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32"/>
      <c r="AT441" s="35"/>
      <c r="AU441" s="35"/>
    </row>
    <row r="442" spans="1:47" ht="21" customHeight="1">
      <c r="A442" s="26"/>
      <c r="B442" s="26"/>
      <c r="C442" s="26"/>
      <c r="D442" s="32"/>
      <c r="E442" s="33"/>
      <c r="F442" s="33"/>
      <c r="G442" s="26"/>
      <c r="H442" s="33"/>
      <c r="I442" s="33"/>
      <c r="J442" s="33"/>
      <c r="K442" s="33"/>
      <c r="L442" s="33"/>
      <c r="M442" s="33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32"/>
      <c r="AT442" s="35"/>
      <c r="AU442" s="35"/>
    </row>
    <row r="443" spans="1:47" ht="21" customHeight="1">
      <c r="A443" s="26"/>
      <c r="B443" s="26"/>
      <c r="C443" s="26"/>
      <c r="D443" s="32"/>
      <c r="E443" s="33"/>
      <c r="F443" s="33"/>
      <c r="G443" s="26"/>
      <c r="H443" s="33"/>
      <c r="I443" s="33"/>
      <c r="J443" s="33"/>
      <c r="K443" s="33"/>
      <c r="L443" s="33"/>
      <c r="M443" s="33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32"/>
      <c r="AT443" s="35"/>
      <c r="AU443" s="35"/>
    </row>
    <row r="444" spans="1:47" ht="21" customHeight="1">
      <c r="A444" s="26"/>
      <c r="B444" s="26"/>
      <c r="C444" s="26"/>
      <c r="D444" s="32"/>
      <c r="E444" s="33"/>
      <c r="F444" s="33"/>
      <c r="G444" s="26"/>
      <c r="H444" s="33"/>
      <c r="I444" s="33"/>
      <c r="J444" s="33"/>
      <c r="K444" s="33"/>
      <c r="L444" s="33"/>
      <c r="M444" s="33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32"/>
      <c r="AT444" s="35"/>
      <c r="AU444" s="35"/>
    </row>
    <row r="445" spans="1:47" ht="21" customHeight="1">
      <c r="A445" s="26"/>
      <c r="B445" s="26"/>
      <c r="C445" s="26"/>
      <c r="D445" s="32"/>
      <c r="E445" s="33"/>
      <c r="F445" s="33"/>
      <c r="G445" s="26"/>
      <c r="H445" s="33"/>
      <c r="I445" s="33"/>
      <c r="J445" s="33"/>
      <c r="K445" s="33"/>
      <c r="L445" s="33"/>
      <c r="M445" s="33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32"/>
      <c r="AT445" s="35"/>
      <c r="AU445" s="35"/>
    </row>
    <row r="446" spans="1:47" ht="21" customHeight="1">
      <c r="A446" s="26"/>
      <c r="B446" s="26"/>
      <c r="C446" s="26"/>
      <c r="D446" s="32"/>
      <c r="E446" s="33"/>
      <c r="F446" s="33"/>
      <c r="G446" s="26"/>
      <c r="H446" s="33"/>
      <c r="I446" s="33"/>
      <c r="J446" s="33"/>
      <c r="K446" s="33"/>
      <c r="L446" s="33"/>
      <c r="M446" s="33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32"/>
      <c r="AT446" s="35"/>
      <c r="AU446" s="35"/>
    </row>
    <row r="447" spans="1:47" ht="21" customHeight="1">
      <c r="A447" s="26"/>
      <c r="B447" s="26"/>
      <c r="C447" s="26"/>
      <c r="D447" s="32"/>
      <c r="E447" s="33"/>
      <c r="F447" s="33"/>
      <c r="G447" s="26"/>
      <c r="H447" s="33"/>
      <c r="I447" s="33"/>
      <c r="J447" s="33"/>
      <c r="K447" s="33"/>
      <c r="L447" s="33"/>
      <c r="M447" s="33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32"/>
      <c r="AT447" s="35"/>
      <c r="AU447" s="35"/>
    </row>
    <row r="448" spans="1:47" ht="21" customHeight="1">
      <c r="A448" s="26"/>
      <c r="B448" s="26"/>
      <c r="C448" s="26"/>
      <c r="D448" s="32"/>
      <c r="E448" s="33"/>
      <c r="F448" s="33"/>
      <c r="G448" s="26"/>
      <c r="H448" s="33"/>
      <c r="I448" s="33"/>
      <c r="J448" s="33"/>
      <c r="K448" s="33"/>
      <c r="L448" s="33"/>
      <c r="M448" s="33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32"/>
      <c r="AT448" s="35"/>
      <c r="AU448" s="35"/>
    </row>
    <row r="449" spans="1:47" ht="21" customHeight="1">
      <c r="A449" s="26"/>
      <c r="B449" s="26"/>
      <c r="C449" s="26"/>
      <c r="D449" s="32"/>
      <c r="E449" s="33"/>
      <c r="F449" s="33"/>
      <c r="G449" s="26"/>
      <c r="H449" s="33"/>
      <c r="I449" s="33"/>
      <c r="J449" s="33"/>
      <c r="K449" s="33"/>
      <c r="L449" s="33"/>
      <c r="M449" s="33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32"/>
      <c r="AT449" s="35"/>
      <c r="AU449" s="35"/>
    </row>
    <row r="450" spans="1:47" ht="21" customHeight="1">
      <c r="A450" s="26"/>
      <c r="B450" s="26"/>
      <c r="C450" s="26"/>
      <c r="D450" s="32"/>
      <c r="E450" s="33"/>
      <c r="F450" s="33"/>
      <c r="G450" s="26"/>
      <c r="H450" s="33"/>
      <c r="I450" s="33"/>
      <c r="J450" s="33"/>
      <c r="K450" s="33"/>
      <c r="L450" s="33"/>
      <c r="M450" s="33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32"/>
      <c r="AT450" s="35"/>
      <c r="AU450" s="35"/>
    </row>
    <row r="451" spans="1:47" ht="21" customHeight="1">
      <c r="A451" s="26"/>
      <c r="B451" s="26"/>
      <c r="C451" s="26"/>
      <c r="D451" s="32"/>
      <c r="E451" s="33"/>
      <c r="F451" s="33"/>
      <c r="G451" s="26"/>
      <c r="H451" s="33"/>
      <c r="I451" s="33"/>
      <c r="J451" s="33"/>
      <c r="K451" s="33"/>
      <c r="L451" s="33"/>
      <c r="M451" s="33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32"/>
      <c r="AT451" s="35"/>
      <c r="AU451" s="35"/>
    </row>
    <row r="452" spans="1:47" ht="21" customHeight="1">
      <c r="A452" s="26"/>
      <c r="B452" s="26"/>
      <c r="C452" s="26"/>
      <c r="D452" s="32"/>
      <c r="E452" s="33"/>
      <c r="F452" s="33"/>
      <c r="G452" s="26"/>
      <c r="H452" s="33"/>
      <c r="I452" s="33"/>
      <c r="J452" s="33"/>
      <c r="K452" s="33"/>
      <c r="L452" s="33"/>
      <c r="M452" s="33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32"/>
      <c r="AT452" s="35"/>
      <c r="AU452" s="35"/>
    </row>
    <row r="453" spans="1:47" ht="21" customHeight="1">
      <c r="A453" s="26"/>
      <c r="B453" s="26"/>
      <c r="C453" s="26"/>
      <c r="D453" s="32"/>
      <c r="E453" s="33"/>
      <c r="F453" s="33"/>
      <c r="G453" s="26"/>
      <c r="H453" s="33"/>
      <c r="I453" s="33"/>
      <c r="J453" s="33"/>
      <c r="K453" s="33"/>
      <c r="L453" s="33"/>
      <c r="M453" s="33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32"/>
      <c r="AT453" s="35"/>
      <c r="AU453" s="35"/>
    </row>
    <row r="454" spans="1:47" ht="21" customHeight="1">
      <c r="A454" s="26"/>
      <c r="B454" s="26"/>
      <c r="C454" s="26"/>
      <c r="D454" s="32"/>
      <c r="E454" s="33"/>
      <c r="F454" s="33"/>
      <c r="G454" s="26"/>
      <c r="H454" s="33"/>
      <c r="I454" s="33"/>
      <c r="J454" s="33"/>
      <c r="K454" s="33"/>
      <c r="L454" s="33"/>
      <c r="M454" s="33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32"/>
      <c r="AT454" s="35"/>
      <c r="AU454" s="35"/>
    </row>
    <row r="455" spans="1:47" ht="21" customHeight="1">
      <c r="A455" s="26"/>
      <c r="B455" s="26"/>
      <c r="C455" s="26"/>
      <c r="D455" s="32"/>
      <c r="E455" s="33"/>
      <c r="F455" s="33"/>
      <c r="G455" s="26"/>
      <c r="H455" s="33"/>
      <c r="I455" s="33"/>
      <c r="J455" s="33"/>
      <c r="K455" s="33"/>
      <c r="L455" s="33"/>
      <c r="M455" s="33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32"/>
      <c r="AT455" s="35"/>
      <c r="AU455" s="35"/>
    </row>
    <row r="456" spans="1:47" ht="21" customHeight="1">
      <c r="A456" s="26"/>
      <c r="B456" s="26"/>
      <c r="C456" s="26"/>
      <c r="D456" s="32"/>
      <c r="E456" s="33"/>
      <c r="F456" s="33"/>
      <c r="G456" s="26"/>
      <c r="H456" s="33"/>
      <c r="I456" s="33"/>
      <c r="J456" s="33"/>
      <c r="K456" s="33"/>
      <c r="L456" s="33"/>
      <c r="M456" s="33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32"/>
      <c r="AT456" s="35"/>
      <c r="AU456" s="35"/>
    </row>
    <row r="457" spans="1:47" ht="21" customHeight="1">
      <c r="A457" s="26"/>
      <c r="B457" s="26"/>
      <c r="C457" s="26"/>
      <c r="D457" s="32"/>
      <c r="E457" s="33"/>
      <c r="F457" s="33"/>
      <c r="G457" s="26"/>
      <c r="H457" s="33"/>
      <c r="I457" s="33"/>
      <c r="J457" s="33"/>
      <c r="K457" s="33"/>
      <c r="L457" s="33"/>
      <c r="M457" s="33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32"/>
      <c r="AT457" s="35"/>
      <c r="AU457" s="35"/>
    </row>
    <row r="458" spans="1:47" ht="21" customHeight="1">
      <c r="A458" s="26"/>
      <c r="B458" s="26"/>
      <c r="C458" s="26"/>
      <c r="D458" s="32"/>
      <c r="E458" s="33"/>
      <c r="F458" s="33"/>
      <c r="G458" s="26"/>
      <c r="H458" s="33"/>
      <c r="I458" s="33"/>
      <c r="J458" s="33"/>
      <c r="K458" s="33"/>
      <c r="L458" s="33"/>
      <c r="M458" s="33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32"/>
      <c r="AT458" s="35"/>
      <c r="AU458" s="35"/>
    </row>
    <row r="459" spans="1:47" ht="21" customHeight="1">
      <c r="A459" s="26"/>
      <c r="B459" s="26"/>
      <c r="C459" s="26"/>
      <c r="D459" s="32"/>
      <c r="E459" s="33"/>
      <c r="F459" s="33"/>
      <c r="G459" s="26"/>
      <c r="H459" s="33"/>
      <c r="I459" s="33"/>
      <c r="J459" s="33"/>
      <c r="K459" s="33"/>
      <c r="L459" s="33"/>
      <c r="M459" s="33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32"/>
      <c r="AT459" s="35"/>
      <c r="AU459" s="35"/>
    </row>
    <row r="460" spans="1:47" ht="21" customHeight="1">
      <c r="A460" s="26"/>
      <c r="B460" s="26"/>
      <c r="C460" s="26"/>
      <c r="D460" s="32"/>
      <c r="E460" s="33"/>
      <c r="F460" s="33"/>
      <c r="G460" s="26"/>
      <c r="H460" s="33"/>
      <c r="I460" s="33"/>
      <c r="J460" s="33"/>
      <c r="K460" s="33"/>
      <c r="L460" s="33"/>
      <c r="M460" s="33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32"/>
      <c r="AT460" s="35"/>
      <c r="AU460" s="35"/>
    </row>
    <row r="461" spans="1:47" ht="21" customHeight="1">
      <c r="A461" s="26"/>
      <c r="B461" s="26"/>
      <c r="C461" s="26"/>
      <c r="D461" s="32"/>
      <c r="E461" s="33"/>
      <c r="F461" s="33"/>
      <c r="G461" s="26"/>
      <c r="H461" s="33"/>
      <c r="I461" s="33"/>
      <c r="J461" s="33"/>
      <c r="K461" s="33"/>
      <c r="L461" s="33"/>
      <c r="M461" s="33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32"/>
      <c r="AT461" s="35"/>
      <c r="AU461" s="35"/>
    </row>
    <row r="462" spans="1:47" ht="21" customHeight="1">
      <c r="A462" s="26"/>
      <c r="B462" s="26"/>
      <c r="C462" s="26"/>
      <c r="D462" s="32"/>
      <c r="E462" s="33"/>
      <c r="F462" s="33"/>
      <c r="G462" s="26"/>
      <c r="H462" s="33"/>
      <c r="I462" s="33"/>
      <c r="J462" s="33"/>
      <c r="K462" s="33"/>
      <c r="L462" s="33"/>
      <c r="M462" s="33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32"/>
      <c r="AT462" s="35"/>
      <c r="AU462" s="35"/>
    </row>
    <row r="463" spans="1:47" ht="21" customHeight="1">
      <c r="A463" s="26"/>
      <c r="B463" s="26"/>
      <c r="C463" s="26"/>
      <c r="D463" s="32"/>
      <c r="E463" s="33"/>
      <c r="F463" s="33"/>
      <c r="G463" s="26"/>
      <c r="H463" s="33"/>
      <c r="I463" s="33"/>
      <c r="J463" s="33"/>
      <c r="K463" s="33"/>
      <c r="L463" s="33"/>
      <c r="M463" s="33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32"/>
      <c r="AT463" s="35"/>
      <c r="AU463" s="35"/>
    </row>
    <row r="464" spans="1:47" ht="21" customHeight="1">
      <c r="A464" s="26"/>
      <c r="B464" s="26"/>
      <c r="C464" s="26"/>
      <c r="D464" s="32"/>
      <c r="E464" s="33"/>
      <c r="F464" s="33"/>
      <c r="G464" s="26"/>
      <c r="H464" s="33"/>
      <c r="I464" s="33"/>
      <c r="J464" s="33"/>
      <c r="K464" s="33"/>
      <c r="L464" s="33"/>
      <c r="M464" s="33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32"/>
      <c r="AT464" s="35"/>
      <c r="AU464" s="35"/>
    </row>
    <row r="465" spans="1:47" ht="21" customHeight="1">
      <c r="A465" s="26"/>
      <c r="B465" s="26"/>
      <c r="C465" s="26"/>
      <c r="D465" s="32"/>
      <c r="E465" s="33"/>
      <c r="F465" s="33"/>
      <c r="G465" s="26"/>
      <c r="H465" s="33"/>
      <c r="I465" s="33"/>
      <c r="J465" s="33"/>
      <c r="K465" s="33"/>
      <c r="L465" s="33"/>
      <c r="M465" s="33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32"/>
      <c r="AT465" s="35"/>
      <c r="AU465" s="35"/>
    </row>
    <row r="466" spans="1:47" ht="21" customHeight="1">
      <c r="A466" s="26"/>
      <c r="B466" s="26"/>
      <c r="C466" s="26"/>
      <c r="D466" s="32"/>
      <c r="E466" s="33"/>
      <c r="F466" s="33"/>
      <c r="G466" s="26"/>
      <c r="H466" s="33"/>
      <c r="I466" s="33"/>
      <c r="J466" s="33"/>
      <c r="K466" s="33"/>
      <c r="L466" s="33"/>
      <c r="M466" s="33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32"/>
      <c r="AT466" s="35"/>
      <c r="AU466" s="35"/>
    </row>
    <row r="467" spans="1:47" ht="21" customHeight="1">
      <c r="A467" s="26"/>
      <c r="B467" s="26"/>
      <c r="C467" s="26"/>
      <c r="D467" s="32"/>
      <c r="E467" s="33"/>
      <c r="F467" s="33"/>
      <c r="G467" s="26"/>
      <c r="H467" s="33"/>
      <c r="I467" s="33"/>
      <c r="J467" s="33"/>
      <c r="K467" s="33"/>
      <c r="L467" s="33"/>
      <c r="M467" s="33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32"/>
      <c r="AT467" s="35"/>
      <c r="AU467" s="35"/>
    </row>
    <row r="468" spans="1:47" ht="21" customHeight="1">
      <c r="A468" s="26"/>
      <c r="B468" s="26"/>
      <c r="C468" s="26"/>
      <c r="D468" s="32"/>
      <c r="E468" s="33"/>
      <c r="F468" s="33"/>
      <c r="G468" s="26"/>
      <c r="H468" s="33"/>
      <c r="I468" s="33"/>
      <c r="J468" s="33"/>
      <c r="K468" s="33"/>
      <c r="L468" s="33"/>
      <c r="M468" s="33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32"/>
      <c r="AT468" s="35"/>
      <c r="AU468" s="35"/>
    </row>
    <row r="469" spans="1:47" ht="21" customHeight="1">
      <c r="A469" s="26"/>
      <c r="B469" s="26"/>
      <c r="C469" s="26"/>
      <c r="D469" s="32"/>
      <c r="E469" s="33"/>
      <c r="F469" s="33"/>
      <c r="G469" s="26"/>
      <c r="H469" s="33"/>
      <c r="I469" s="33"/>
      <c r="J469" s="33"/>
      <c r="K469" s="33"/>
      <c r="L469" s="33"/>
      <c r="M469" s="33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32"/>
      <c r="AT469" s="35"/>
      <c r="AU469" s="35"/>
    </row>
    <row r="470" spans="1:47" ht="21" customHeight="1">
      <c r="A470" s="26"/>
      <c r="B470" s="26"/>
      <c r="C470" s="26"/>
      <c r="D470" s="32"/>
      <c r="E470" s="33"/>
      <c r="F470" s="33"/>
      <c r="G470" s="26"/>
      <c r="H470" s="33"/>
      <c r="I470" s="33"/>
      <c r="J470" s="33"/>
      <c r="K470" s="33"/>
      <c r="L470" s="33"/>
      <c r="M470" s="33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32"/>
      <c r="AT470" s="35"/>
      <c r="AU470" s="35"/>
    </row>
    <row r="471" spans="1:47" ht="21" customHeight="1">
      <c r="A471" s="26"/>
      <c r="B471" s="26"/>
      <c r="C471" s="26"/>
      <c r="D471" s="32"/>
      <c r="E471" s="33"/>
      <c r="F471" s="33"/>
      <c r="G471" s="26"/>
      <c r="H471" s="33"/>
      <c r="I471" s="33"/>
      <c r="J471" s="33"/>
      <c r="K471" s="33"/>
      <c r="L471" s="33"/>
      <c r="M471" s="33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32"/>
      <c r="AT471" s="35"/>
      <c r="AU471" s="35"/>
    </row>
    <row r="472" spans="1:47" ht="21" customHeight="1">
      <c r="A472" s="26"/>
      <c r="B472" s="26"/>
      <c r="C472" s="26"/>
      <c r="D472" s="32"/>
      <c r="E472" s="33"/>
      <c r="F472" s="33"/>
      <c r="G472" s="26"/>
      <c r="H472" s="33"/>
      <c r="I472" s="33"/>
      <c r="J472" s="33"/>
      <c r="K472" s="33"/>
      <c r="L472" s="33"/>
      <c r="M472" s="33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32"/>
      <c r="AT472" s="35"/>
      <c r="AU472" s="35"/>
    </row>
    <row r="473" spans="1:47" ht="21" customHeight="1">
      <c r="A473" s="26"/>
      <c r="B473" s="26"/>
      <c r="C473" s="26"/>
      <c r="D473" s="32"/>
      <c r="E473" s="33"/>
      <c r="F473" s="33"/>
      <c r="G473" s="26"/>
      <c r="H473" s="33"/>
      <c r="I473" s="33"/>
      <c r="J473" s="33"/>
      <c r="K473" s="33"/>
      <c r="L473" s="33"/>
      <c r="M473" s="33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32"/>
      <c r="AT473" s="35"/>
      <c r="AU473" s="35"/>
    </row>
    <row r="474" spans="1:47" ht="21" customHeight="1">
      <c r="A474" s="26"/>
      <c r="B474" s="26"/>
      <c r="C474" s="26"/>
      <c r="D474" s="32"/>
      <c r="E474" s="33"/>
      <c r="F474" s="33"/>
      <c r="G474" s="26"/>
      <c r="H474" s="33"/>
      <c r="I474" s="33"/>
      <c r="J474" s="33"/>
      <c r="K474" s="33"/>
      <c r="L474" s="33"/>
      <c r="M474" s="33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32"/>
      <c r="AT474" s="35"/>
      <c r="AU474" s="35"/>
    </row>
    <row r="475" spans="1:47" ht="21" customHeight="1">
      <c r="A475" s="26"/>
      <c r="B475" s="26"/>
      <c r="C475" s="26"/>
      <c r="D475" s="32"/>
      <c r="E475" s="33"/>
      <c r="F475" s="33"/>
      <c r="G475" s="26"/>
      <c r="H475" s="33"/>
      <c r="I475" s="33"/>
      <c r="J475" s="33"/>
      <c r="K475" s="33"/>
      <c r="L475" s="33"/>
      <c r="M475" s="33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32"/>
      <c r="AT475" s="35"/>
      <c r="AU475" s="35"/>
    </row>
    <row r="476" spans="1:47" ht="21" customHeight="1">
      <c r="A476" s="26"/>
      <c r="B476" s="26"/>
      <c r="C476" s="26"/>
      <c r="D476" s="32"/>
      <c r="E476" s="33"/>
      <c r="F476" s="33"/>
      <c r="G476" s="26"/>
      <c r="H476" s="33"/>
      <c r="I476" s="33"/>
      <c r="J476" s="33"/>
      <c r="K476" s="33"/>
      <c r="L476" s="33"/>
      <c r="M476" s="33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32"/>
      <c r="AT476" s="35"/>
      <c r="AU476" s="35"/>
    </row>
    <row r="477" spans="1:47" ht="21" customHeight="1">
      <c r="A477" s="26"/>
      <c r="B477" s="26"/>
      <c r="C477" s="26"/>
      <c r="D477" s="32"/>
      <c r="E477" s="33"/>
      <c r="F477" s="33"/>
      <c r="G477" s="26"/>
      <c r="H477" s="33"/>
      <c r="I477" s="33"/>
      <c r="J477" s="33"/>
      <c r="K477" s="33"/>
      <c r="L477" s="33"/>
      <c r="M477" s="33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32"/>
      <c r="AT477" s="35"/>
      <c r="AU477" s="35"/>
    </row>
    <row r="478" spans="1:47" ht="21" customHeight="1">
      <c r="A478" s="26"/>
      <c r="B478" s="26"/>
      <c r="C478" s="26"/>
      <c r="D478" s="32"/>
      <c r="E478" s="33"/>
      <c r="F478" s="33"/>
      <c r="G478" s="26"/>
      <c r="H478" s="33"/>
      <c r="I478" s="33"/>
      <c r="J478" s="33"/>
      <c r="K478" s="33"/>
      <c r="L478" s="33"/>
      <c r="M478" s="33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32"/>
      <c r="AT478" s="35"/>
      <c r="AU478" s="35"/>
    </row>
    <row r="479" spans="1:47" ht="21" customHeight="1">
      <c r="A479" s="26"/>
      <c r="B479" s="26"/>
      <c r="C479" s="26"/>
      <c r="D479" s="32"/>
      <c r="E479" s="33"/>
      <c r="F479" s="33"/>
      <c r="G479" s="26"/>
      <c r="H479" s="33"/>
      <c r="I479" s="33"/>
      <c r="J479" s="33"/>
      <c r="K479" s="33"/>
      <c r="L479" s="33"/>
      <c r="M479" s="33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32"/>
      <c r="AT479" s="35"/>
      <c r="AU479" s="35"/>
    </row>
    <row r="480" spans="1:47" ht="21" customHeight="1">
      <c r="A480" s="26"/>
      <c r="B480" s="26"/>
      <c r="C480" s="26"/>
      <c r="D480" s="32"/>
      <c r="E480" s="33"/>
      <c r="F480" s="33"/>
      <c r="G480" s="26"/>
      <c r="H480" s="33"/>
      <c r="I480" s="33"/>
      <c r="J480" s="33"/>
      <c r="K480" s="33"/>
      <c r="L480" s="33"/>
      <c r="M480" s="33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32"/>
      <c r="AT480" s="35"/>
      <c r="AU480" s="35"/>
    </row>
    <row r="481" spans="1:47" ht="21" customHeight="1">
      <c r="A481" s="26"/>
      <c r="B481" s="26"/>
      <c r="C481" s="26"/>
      <c r="D481" s="32"/>
      <c r="E481" s="33"/>
      <c r="F481" s="33"/>
      <c r="G481" s="26"/>
      <c r="H481" s="33"/>
      <c r="I481" s="33"/>
      <c r="J481" s="33"/>
      <c r="K481" s="33"/>
      <c r="L481" s="33"/>
      <c r="M481" s="33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32"/>
      <c r="AT481" s="35"/>
      <c r="AU481" s="35"/>
    </row>
    <row r="482" spans="1:47" ht="21" customHeight="1">
      <c r="A482" s="26"/>
      <c r="B482" s="26"/>
      <c r="C482" s="26"/>
      <c r="D482" s="32"/>
      <c r="E482" s="33"/>
      <c r="F482" s="33"/>
      <c r="G482" s="26"/>
      <c r="H482" s="33"/>
      <c r="I482" s="33"/>
      <c r="J482" s="33"/>
      <c r="K482" s="33"/>
      <c r="L482" s="33"/>
      <c r="M482" s="33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32"/>
      <c r="AT482" s="35"/>
      <c r="AU482" s="35"/>
    </row>
    <row r="483" spans="1:47" ht="21" customHeight="1">
      <c r="A483" s="26"/>
      <c r="B483" s="26"/>
      <c r="C483" s="26"/>
      <c r="D483" s="32"/>
      <c r="E483" s="33"/>
      <c r="F483" s="33"/>
      <c r="G483" s="26"/>
      <c r="H483" s="33"/>
      <c r="I483" s="33"/>
      <c r="J483" s="33"/>
      <c r="K483" s="33"/>
      <c r="L483" s="33"/>
      <c r="M483" s="33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32"/>
      <c r="AT483" s="35"/>
      <c r="AU483" s="35"/>
    </row>
    <row r="484" spans="1:47" ht="21" customHeight="1">
      <c r="A484" s="26"/>
      <c r="B484" s="26"/>
      <c r="C484" s="26"/>
      <c r="D484" s="32"/>
      <c r="E484" s="33"/>
      <c r="F484" s="33"/>
      <c r="G484" s="26"/>
      <c r="H484" s="33"/>
      <c r="I484" s="33"/>
      <c r="J484" s="33"/>
      <c r="K484" s="33"/>
      <c r="L484" s="33"/>
      <c r="M484" s="33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32"/>
      <c r="AT484" s="35"/>
      <c r="AU484" s="35"/>
    </row>
    <row r="485" spans="1:47" ht="21" customHeight="1">
      <c r="A485" s="26"/>
      <c r="B485" s="26"/>
      <c r="C485" s="26"/>
      <c r="D485" s="32"/>
      <c r="E485" s="33"/>
      <c r="F485" s="33"/>
      <c r="G485" s="26"/>
      <c r="H485" s="33"/>
      <c r="I485" s="33"/>
      <c r="J485" s="33"/>
      <c r="K485" s="33"/>
      <c r="L485" s="33"/>
      <c r="M485" s="33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32"/>
      <c r="AT485" s="35"/>
      <c r="AU485" s="35"/>
    </row>
    <row r="486" spans="1:47" ht="21" customHeight="1">
      <c r="A486" s="26"/>
      <c r="B486" s="26"/>
      <c r="C486" s="26"/>
      <c r="D486" s="32"/>
      <c r="E486" s="33"/>
      <c r="F486" s="33"/>
      <c r="G486" s="26"/>
      <c r="H486" s="33"/>
      <c r="I486" s="33"/>
      <c r="J486" s="33"/>
      <c r="K486" s="33"/>
      <c r="L486" s="33"/>
      <c r="M486" s="33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32"/>
      <c r="AT486" s="35"/>
      <c r="AU486" s="35"/>
    </row>
    <row r="487" spans="1:47" ht="21" customHeight="1">
      <c r="A487" s="26"/>
      <c r="B487" s="26"/>
      <c r="C487" s="26"/>
      <c r="D487" s="32"/>
      <c r="E487" s="33"/>
      <c r="F487" s="33"/>
      <c r="G487" s="26"/>
      <c r="H487" s="33"/>
      <c r="I487" s="33"/>
      <c r="J487" s="33"/>
      <c r="K487" s="33"/>
      <c r="L487" s="33"/>
      <c r="M487" s="33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32"/>
      <c r="AT487" s="35"/>
      <c r="AU487" s="35"/>
    </row>
    <row r="488" spans="1:47" ht="21" customHeight="1">
      <c r="A488" s="26"/>
      <c r="B488" s="26"/>
      <c r="C488" s="26"/>
      <c r="D488" s="32"/>
      <c r="E488" s="33"/>
      <c r="F488" s="33"/>
      <c r="G488" s="26"/>
      <c r="H488" s="33"/>
      <c r="I488" s="33"/>
      <c r="J488" s="33"/>
      <c r="K488" s="33"/>
      <c r="L488" s="33"/>
      <c r="M488" s="33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32"/>
      <c r="AT488" s="35"/>
      <c r="AU488" s="35"/>
    </row>
    <row r="489" spans="1:47" ht="21" customHeight="1">
      <c r="A489" s="26"/>
      <c r="B489" s="26"/>
      <c r="C489" s="26"/>
      <c r="D489" s="32"/>
      <c r="E489" s="33"/>
      <c r="F489" s="33"/>
      <c r="G489" s="26"/>
      <c r="H489" s="33"/>
      <c r="I489" s="33"/>
      <c r="J489" s="33"/>
      <c r="K489" s="33"/>
      <c r="L489" s="33"/>
      <c r="M489" s="33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32"/>
      <c r="AT489" s="35"/>
      <c r="AU489" s="35"/>
    </row>
    <row r="490" spans="1:47" ht="21" customHeight="1">
      <c r="A490" s="26"/>
      <c r="B490" s="26"/>
      <c r="C490" s="26"/>
      <c r="D490" s="32"/>
      <c r="E490" s="33"/>
      <c r="F490" s="33"/>
      <c r="G490" s="26"/>
      <c r="H490" s="33"/>
      <c r="I490" s="33"/>
      <c r="J490" s="33"/>
      <c r="K490" s="33"/>
      <c r="L490" s="33"/>
      <c r="M490" s="33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32"/>
      <c r="AT490" s="35"/>
      <c r="AU490" s="35"/>
    </row>
    <row r="491" spans="1:47" ht="21" customHeight="1">
      <c r="A491" s="26"/>
      <c r="B491" s="26"/>
      <c r="C491" s="26"/>
      <c r="D491" s="32"/>
      <c r="E491" s="33"/>
      <c r="F491" s="33"/>
      <c r="G491" s="26"/>
      <c r="H491" s="33"/>
      <c r="I491" s="33"/>
      <c r="J491" s="33"/>
      <c r="K491" s="33"/>
      <c r="L491" s="33"/>
      <c r="M491" s="33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32"/>
      <c r="AT491" s="35"/>
      <c r="AU491" s="35"/>
    </row>
    <row r="492" spans="1:47" ht="21" customHeight="1">
      <c r="A492" s="26"/>
      <c r="B492" s="26"/>
      <c r="C492" s="26"/>
      <c r="D492" s="32"/>
      <c r="E492" s="33"/>
      <c r="F492" s="33"/>
      <c r="G492" s="26"/>
      <c r="H492" s="33"/>
      <c r="I492" s="33"/>
      <c r="J492" s="33"/>
      <c r="K492" s="33"/>
      <c r="L492" s="33"/>
      <c r="M492" s="33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32"/>
      <c r="AT492" s="35"/>
      <c r="AU492" s="35"/>
    </row>
    <row r="493" spans="1:47" ht="21" customHeight="1">
      <c r="A493" s="26"/>
      <c r="B493" s="26"/>
      <c r="C493" s="26"/>
      <c r="D493" s="32"/>
      <c r="E493" s="33"/>
      <c r="F493" s="33"/>
      <c r="G493" s="26"/>
      <c r="H493" s="33"/>
      <c r="I493" s="33"/>
      <c r="J493" s="33"/>
      <c r="K493" s="33"/>
      <c r="L493" s="33"/>
      <c r="M493" s="33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32"/>
      <c r="AT493" s="35"/>
      <c r="AU493" s="35"/>
    </row>
    <row r="494" spans="1:47" ht="21" customHeight="1">
      <c r="A494" s="26"/>
      <c r="B494" s="26"/>
      <c r="C494" s="26"/>
      <c r="D494" s="32"/>
      <c r="E494" s="33"/>
      <c r="F494" s="33"/>
      <c r="G494" s="26"/>
      <c r="H494" s="33"/>
      <c r="I494" s="33"/>
      <c r="J494" s="33"/>
      <c r="K494" s="33"/>
      <c r="L494" s="33"/>
      <c r="M494" s="33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32"/>
      <c r="AT494" s="35"/>
      <c r="AU494" s="35"/>
    </row>
    <row r="495" spans="1:47" ht="21" customHeight="1">
      <c r="A495" s="26"/>
      <c r="B495" s="26"/>
      <c r="C495" s="26"/>
      <c r="D495" s="32"/>
      <c r="E495" s="33"/>
      <c r="F495" s="33"/>
      <c r="G495" s="26"/>
      <c r="H495" s="33"/>
      <c r="I495" s="33"/>
      <c r="J495" s="33"/>
      <c r="K495" s="33"/>
      <c r="L495" s="33"/>
      <c r="M495" s="33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32"/>
      <c r="AT495" s="35"/>
      <c r="AU495" s="35"/>
    </row>
    <row r="496" spans="1:47" ht="21" customHeight="1">
      <c r="A496" s="26"/>
      <c r="B496" s="26"/>
      <c r="C496" s="26"/>
      <c r="D496" s="32"/>
      <c r="E496" s="33"/>
      <c r="F496" s="33"/>
      <c r="G496" s="26"/>
      <c r="H496" s="33"/>
      <c r="I496" s="33"/>
      <c r="J496" s="33"/>
      <c r="K496" s="33"/>
      <c r="L496" s="33"/>
      <c r="M496" s="33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32"/>
      <c r="AT496" s="35"/>
      <c r="AU496" s="35"/>
    </row>
    <row r="497" spans="1:47" ht="21" customHeight="1">
      <c r="A497" s="26"/>
      <c r="B497" s="26"/>
      <c r="C497" s="26"/>
      <c r="D497" s="32"/>
      <c r="E497" s="33"/>
      <c r="F497" s="33"/>
      <c r="G497" s="26"/>
      <c r="H497" s="33"/>
      <c r="I497" s="33"/>
      <c r="J497" s="33"/>
      <c r="K497" s="33"/>
      <c r="L497" s="33"/>
      <c r="M497" s="33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32"/>
      <c r="AT497" s="35"/>
      <c r="AU497" s="35"/>
    </row>
    <row r="498" spans="1:47" ht="21" customHeight="1">
      <c r="A498" s="26"/>
      <c r="B498" s="26"/>
      <c r="C498" s="26"/>
      <c r="D498" s="32"/>
      <c r="E498" s="33"/>
      <c r="F498" s="33"/>
      <c r="G498" s="26"/>
      <c r="H498" s="33"/>
      <c r="I498" s="33"/>
      <c r="J498" s="33"/>
      <c r="K498" s="33"/>
      <c r="L498" s="33"/>
      <c r="M498" s="33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32"/>
      <c r="AT498" s="35"/>
      <c r="AU498" s="35"/>
    </row>
    <row r="499" spans="1:47" ht="21" customHeight="1">
      <c r="A499" s="26"/>
      <c r="B499" s="26"/>
      <c r="C499" s="26"/>
      <c r="D499" s="32"/>
      <c r="E499" s="33"/>
      <c r="F499" s="33"/>
      <c r="G499" s="26"/>
      <c r="H499" s="33"/>
      <c r="I499" s="33"/>
      <c r="J499" s="33"/>
      <c r="K499" s="33"/>
      <c r="L499" s="33"/>
      <c r="M499" s="33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32"/>
      <c r="AT499" s="35"/>
      <c r="AU499" s="35"/>
    </row>
    <row r="500" spans="1:47" ht="21" customHeight="1">
      <c r="A500" s="26"/>
      <c r="B500" s="26"/>
      <c r="C500" s="26"/>
      <c r="D500" s="32"/>
      <c r="E500" s="33"/>
      <c r="F500" s="33"/>
      <c r="G500" s="26"/>
      <c r="H500" s="33"/>
      <c r="I500" s="33"/>
      <c r="J500" s="33"/>
      <c r="K500" s="33"/>
      <c r="L500" s="33"/>
      <c r="M500" s="33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32"/>
      <c r="AT500" s="35"/>
      <c r="AU500" s="35"/>
    </row>
    <row r="501" spans="1:47" ht="21" customHeight="1">
      <c r="A501" s="26"/>
      <c r="B501" s="26"/>
      <c r="C501" s="26"/>
      <c r="D501" s="32"/>
      <c r="E501" s="33"/>
      <c r="F501" s="33"/>
      <c r="G501" s="26"/>
      <c r="H501" s="33"/>
      <c r="I501" s="33"/>
      <c r="J501" s="33"/>
      <c r="K501" s="33"/>
      <c r="L501" s="33"/>
      <c r="M501" s="33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32"/>
      <c r="AT501" s="35"/>
      <c r="AU501" s="35"/>
    </row>
    <row r="502" spans="1:47" ht="21" customHeight="1">
      <c r="A502" s="26"/>
      <c r="B502" s="26"/>
      <c r="C502" s="26"/>
      <c r="D502" s="32"/>
      <c r="E502" s="33"/>
      <c r="F502" s="33"/>
      <c r="G502" s="26"/>
      <c r="H502" s="33"/>
      <c r="I502" s="33"/>
      <c r="J502" s="33"/>
      <c r="K502" s="33"/>
      <c r="L502" s="33"/>
      <c r="M502" s="33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32"/>
      <c r="AT502" s="35"/>
      <c r="AU502" s="35"/>
    </row>
    <row r="503" spans="1:47" ht="21" customHeight="1">
      <c r="A503" s="26"/>
      <c r="B503" s="26"/>
      <c r="C503" s="26"/>
      <c r="D503" s="32"/>
      <c r="E503" s="33"/>
      <c r="F503" s="33"/>
      <c r="G503" s="26"/>
      <c r="H503" s="33"/>
      <c r="I503" s="33"/>
      <c r="J503" s="33"/>
      <c r="K503" s="33"/>
      <c r="L503" s="33"/>
      <c r="M503" s="33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32"/>
      <c r="AT503" s="35"/>
      <c r="AU503" s="35"/>
    </row>
    <row r="504" spans="1:47" ht="21" customHeight="1">
      <c r="A504" s="26"/>
      <c r="B504" s="26"/>
      <c r="C504" s="26"/>
      <c r="D504" s="32"/>
      <c r="E504" s="33"/>
      <c r="F504" s="33"/>
      <c r="G504" s="26"/>
      <c r="H504" s="33"/>
      <c r="I504" s="33"/>
      <c r="J504" s="33"/>
      <c r="K504" s="33"/>
      <c r="L504" s="33"/>
      <c r="M504" s="33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32"/>
      <c r="AT504" s="35"/>
      <c r="AU504" s="35"/>
    </row>
    <row r="505" spans="1:47" ht="21" customHeight="1">
      <c r="A505" s="26"/>
      <c r="B505" s="26"/>
      <c r="C505" s="26"/>
      <c r="D505" s="32"/>
      <c r="E505" s="33"/>
      <c r="F505" s="33"/>
      <c r="G505" s="26"/>
      <c r="H505" s="33"/>
      <c r="I505" s="33"/>
      <c r="J505" s="33"/>
      <c r="K505" s="33"/>
      <c r="L505" s="33"/>
      <c r="M505" s="33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32"/>
      <c r="AT505" s="35"/>
      <c r="AU505" s="35"/>
    </row>
    <row r="506" spans="1:47" ht="21" customHeight="1">
      <c r="A506" s="26"/>
      <c r="B506" s="26"/>
      <c r="C506" s="26"/>
      <c r="D506" s="32"/>
      <c r="E506" s="33"/>
      <c r="F506" s="33"/>
      <c r="G506" s="26"/>
      <c r="H506" s="33"/>
      <c r="I506" s="33"/>
      <c r="J506" s="33"/>
      <c r="K506" s="33"/>
      <c r="L506" s="33"/>
      <c r="M506" s="33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32"/>
      <c r="AT506" s="35"/>
      <c r="AU506" s="35"/>
    </row>
    <row r="507" spans="1:47" ht="21" customHeight="1">
      <c r="A507" s="26"/>
      <c r="B507" s="26"/>
      <c r="C507" s="26"/>
      <c r="D507" s="32"/>
      <c r="E507" s="33"/>
      <c r="F507" s="33"/>
      <c r="G507" s="26"/>
      <c r="H507" s="33"/>
      <c r="I507" s="33"/>
      <c r="J507" s="33"/>
      <c r="K507" s="33"/>
      <c r="L507" s="33"/>
      <c r="M507" s="33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32"/>
      <c r="AT507" s="35"/>
      <c r="AU507" s="35"/>
    </row>
    <row r="508" spans="1:47" ht="21" customHeight="1">
      <c r="A508" s="26"/>
      <c r="B508" s="26"/>
      <c r="C508" s="26"/>
      <c r="D508" s="32"/>
      <c r="E508" s="33"/>
      <c r="F508" s="33"/>
      <c r="G508" s="26"/>
      <c r="H508" s="33"/>
      <c r="I508" s="33"/>
      <c r="J508" s="33"/>
      <c r="K508" s="33"/>
      <c r="L508" s="33"/>
      <c r="M508" s="33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32"/>
      <c r="AT508" s="35"/>
      <c r="AU508" s="35"/>
    </row>
    <row r="509" spans="1:47" ht="21" customHeight="1">
      <c r="A509" s="26"/>
      <c r="B509" s="26"/>
      <c r="C509" s="26"/>
      <c r="D509" s="32"/>
      <c r="E509" s="33"/>
      <c r="F509" s="33"/>
      <c r="G509" s="26"/>
      <c r="H509" s="33"/>
      <c r="I509" s="33"/>
      <c r="J509" s="33"/>
      <c r="K509" s="33"/>
      <c r="L509" s="33"/>
      <c r="M509" s="33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32"/>
      <c r="AT509" s="35"/>
      <c r="AU509" s="35"/>
    </row>
    <row r="510" spans="1:47" ht="21" customHeight="1">
      <c r="A510" s="26"/>
      <c r="B510" s="26"/>
      <c r="C510" s="26"/>
      <c r="D510" s="32"/>
      <c r="E510" s="33"/>
      <c r="F510" s="33"/>
      <c r="G510" s="26"/>
      <c r="H510" s="33"/>
      <c r="I510" s="33"/>
      <c r="J510" s="33"/>
      <c r="K510" s="33"/>
      <c r="L510" s="33"/>
      <c r="M510" s="33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32"/>
      <c r="AT510" s="35"/>
      <c r="AU510" s="35"/>
    </row>
    <row r="511" spans="1:47" ht="21" customHeight="1">
      <c r="A511" s="26"/>
      <c r="B511" s="26"/>
      <c r="C511" s="26"/>
      <c r="D511" s="32"/>
      <c r="E511" s="33"/>
      <c r="F511" s="33"/>
      <c r="G511" s="26"/>
      <c r="H511" s="33"/>
      <c r="I511" s="33"/>
      <c r="J511" s="33"/>
      <c r="K511" s="33"/>
      <c r="L511" s="33"/>
      <c r="M511" s="33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32"/>
      <c r="AT511" s="35"/>
      <c r="AU511" s="35"/>
    </row>
    <row r="512" spans="1:47" ht="21" customHeight="1">
      <c r="A512" s="26"/>
      <c r="B512" s="26"/>
      <c r="C512" s="26"/>
      <c r="D512" s="32"/>
      <c r="E512" s="33"/>
      <c r="F512" s="33"/>
      <c r="G512" s="26"/>
      <c r="H512" s="33"/>
      <c r="I512" s="33"/>
      <c r="J512" s="33"/>
      <c r="K512" s="33"/>
      <c r="L512" s="33"/>
      <c r="M512" s="33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32"/>
      <c r="AT512" s="35"/>
      <c r="AU512" s="35"/>
    </row>
    <row r="513" spans="1:47" ht="21" customHeight="1">
      <c r="A513" s="26"/>
      <c r="B513" s="26"/>
      <c r="C513" s="26"/>
      <c r="D513" s="32"/>
      <c r="E513" s="33"/>
      <c r="F513" s="33"/>
      <c r="G513" s="26"/>
      <c r="H513" s="33"/>
      <c r="I513" s="33"/>
      <c r="J513" s="33"/>
      <c r="K513" s="33"/>
      <c r="L513" s="33"/>
      <c r="M513" s="33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32"/>
      <c r="AT513" s="35"/>
      <c r="AU513" s="35"/>
    </row>
    <row r="514" spans="1:47" ht="21" customHeight="1">
      <c r="A514" s="26"/>
      <c r="B514" s="26"/>
      <c r="C514" s="26"/>
      <c r="D514" s="32"/>
      <c r="E514" s="33"/>
      <c r="F514" s="33"/>
      <c r="G514" s="26"/>
      <c r="H514" s="33"/>
      <c r="I514" s="33"/>
      <c r="J514" s="33"/>
      <c r="K514" s="33"/>
      <c r="L514" s="33"/>
      <c r="M514" s="33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32"/>
      <c r="AT514" s="35"/>
      <c r="AU514" s="35"/>
    </row>
    <row r="515" spans="1:47" ht="21" customHeight="1">
      <c r="A515" s="26"/>
      <c r="B515" s="26"/>
      <c r="C515" s="26"/>
      <c r="D515" s="32"/>
      <c r="E515" s="33"/>
      <c r="F515" s="33"/>
      <c r="G515" s="26"/>
      <c r="H515" s="33"/>
      <c r="I515" s="33"/>
      <c r="J515" s="33"/>
      <c r="K515" s="33"/>
      <c r="L515" s="33"/>
      <c r="M515" s="33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32"/>
      <c r="AT515" s="35"/>
      <c r="AU515" s="35"/>
    </row>
    <row r="516" spans="1:47" ht="21" customHeight="1">
      <c r="A516" s="26"/>
      <c r="B516" s="26"/>
      <c r="C516" s="26"/>
      <c r="D516" s="32"/>
      <c r="E516" s="33"/>
      <c r="F516" s="33"/>
      <c r="G516" s="26"/>
      <c r="H516" s="33"/>
      <c r="I516" s="33"/>
      <c r="J516" s="33"/>
      <c r="K516" s="33"/>
      <c r="L516" s="33"/>
      <c r="M516" s="33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32"/>
      <c r="AT516" s="35"/>
      <c r="AU516" s="35"/>
    </row>
    <row r="517" spans="1:47" ht="21" customHeight="1">
      <c r="A517" s="26"/>
      <c r="B517" s="26"/>
      <c r="C517" s="26"/>
      <c r="D517" s="32"/>
      <c r="E517" s="33"/>
      <c r="F517" s="33"/>
      <c r="G517" s="26"/>
      <c r="H517" s="33"/>
      <c r="I517" s="33"/>
      <c r="J517" s="33"/>
      <c r="K517" s="33"/>
      <c r="L517" s="33"/>
      <c r="M517" s="33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32"/>
      <c r="AT517" s="35"/>
      <c r="AU517" s="35"/>
    </row>
    <row r="518" spans="1:47" ht="21" customHeight="1">
      <c r="A518" s="26"/>
      <c r="B518" s="26"/>
      <c r="C518" s="26"/>
      <c r="D518" s="32"/>
      <c r="E518" s="33"/>
      <c r="F518" s="33"/>
      <c r="G518" s="26"/>
      <c r="H518" s="33"/>
      <c r="I518" s="33"/>
      <c r="J518" s="33"/>
      <c r="K518" s="33"/>
      <c r="L518" s="33"/>
      <c r="M518" s="33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32"/>
      <c r="AT518" s="35"/>
      <c r="AU518" s="35"/>
    </row>
    <row r="519" spans="1:47" ht="21" customHeight="1">
      <c r="A519" s="26"/>
      <c r="B519" s="26"/>
      <c r="C519" s="26"/>
      <c r="D519" s="32"/>
      <c r="E519" s="33"/>
      <c r="F519" s="33"/>
      <c r="G519" s="26"/>
      <c r="H519" s="33"/>
      <c r="I519" s="33"/>
      <c r="J519" s="33"/>
      <c r="K519" s="33"/>
      <c r="L519" s="33"/>
      <c r="M519" s="33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32"/>
      <c r="AT519" s="35"/>
      <c r="AU519" s="35"/>
    </row>
    <row r="520" spans="1:47" ht="21" customHeight="1">
      <c r="A520" s="26"/>
      <c r="B520" s="26"/>
      <c r="C520" s="26"/>
      <c r="D520" s="32"/>
      <c r="E520" s="33"/>
      <c r="F520" s="33"/>
      <c r="G520" s="26"/>
      <c r="H520" s="33"/>
      <c r="I520" s="33"/>
      <c r="J520" s="33"/>
      <c r="K520" s="33"/>
      <c r="L520" s="33"/>
      <c r="M520" s="33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32"/>
      <c r="AT520" s="35"/>
      <c r="AU520" s="35"/>
    </row>
    <row r="521" spans="1:47" ht="21" customHeight="1">
      <c r="A521" s="26"/>
      <c r="B521" s="26"/>
      <c r="C521" s="26"/>
      <c r="D521" s="32"/>
      <c r="E521" s="33"/>
      <c r="F521" s="33"/>
      <c r="G521" s="26"/>
      <c r="H521" s="33"/>
      <c r="I521" s="33"/>
      <c r="J521" s="33"/>
      <c r="K521" s="33"/>
      <c r="L521" s="33"/>
      <c r="M521" s="33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32"/>
      <c r="AT521" s="35"/>
      <c r="AU521" s="35"/>
    </row>
    <row r="522" spans="1:47" ht="21" customHeight="1">
      <c r="A522" s="26"/>
      <c r="B522" s="26"/>
      <c r="C522" s="26"/>
      <c r="D522" s="32"/>
      <c r="E522" s="33"/>
      <c r="F522" s="33"/>
      <c r="G522" s="26"/>
      <c r="H522" s="33"/>
      <c r="I522" s="33"/>
      <c r="J522" s="33"/>
      <c r="K522" s="33"/>
      <c r="L522" s="33"/>
      <c r="M522" s="33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32"/>
      <c r="AT522" s="35"/>
      <c r="AU522" s="35"/>
    </row>
    <row r="523" spans="1:47" ht="21" customHeight="1">
      <c r="A523" s="26"/>
      <c r="B523" s="26"/>
      <c r="C523" s="26"/>
      <c r="D523" s="32"/>
      <c r="E523" s="33"/>
      <c r="F523" s="33"/>
      <c r="G523" s="26"/>
      <c r="H523" s="33"/>
      <c r="I523" s="33"/>
      <c r="J523" s="33"/>
      <c r="K523" s="33"/>
      <c r="L523" s="33"/>
      <c r="M523" s="33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32"/>
      <c r="AT523" s="35"/>
      <c r="AU523" s="35"/>
    </row>
    <row r="524" spans="1:47" ht="21" customHeight="1">
      <c r="A524" s="26"/>
      <c r="B524" s="26"/>
      <c r="C524" s="26"/>
      <c r="D524" s="32"/>
      <c r="E524" s="33"/>
      <c r="F524" s="33"/>
      <c r="G524" s="26"/>
      <c r="H524" s="33"/>
      <c r="I524" s="33"/>
      <c r="J524" s="33"/>
      <c r="K524" s="33"/>
      <c r="L524" s="33"/>
      <c r="M524" s="33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32"/>
      <c r="AT524" s="35"/>
      <c r="AU524" s="35"/>
    </row>
    <row r="525" spans="1:47" ht="21" customHeight="1">
      <c r="A525" s="26"/>
      <c r="B525" s="26"/>
      <c r="C525" s="26"/>
      <c r="D525" s="32"/>
      <c r="E525" s="33"/>
      <c r="F525" s="33"/>
      <c r="G525" s="26"/>
      <c r="H525" s="33"/>
      <c r="I525" s="33"/>
      <c r="J525" s="33"/>
      <c r="K525" s="33"/>
      <c r="L525" s="33"/>
      <c r="M525" s="33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32"/>
      <c r="AT525" s="35"/>
      <c r="AU525" s="35"/>
    </row>
    <row r="526" spans="1:47" ht="21" customHeight="1">
      <c r="A526" s="26"/>
      <c r="B526" s="26"/>
      <c r="C526" s="26"/>
      <c r="D526" s="32"/>
      <c r="E526" s="33"/>
      <c r="F526" s="33"/>
      <c r="G526" s="26"/>
      <c r="H526" s="33"/>
      <c r="I526" s="33"/>
      <c r="J526" s="33"/>
      <c r="K526" s="33"/>
      <c r="L526" s="33"/>
      <c r="M526" s="33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32"/>
      <c r="AT526" s="35"/>
      <c r="AU526" s="35"/>
    </row>
    <row r="527" spans="1:47" ht="21" customHeight="1">
      <c r="A527" s="26"/>
      <c r="B527" s="26"/>
      <c r="C527" s="26"/>
      <c r="D527" s="32"/>
      <c r="E527" s="33"/>
      <c r="F527" s="33"/>
      <c r="G527" s="26"/>
      <c r="H527" s="33"/>
      <c r="I527" s="33"/>
      <c r="J527" s="33"/>
      <c r="K527" s="33"/>
      <c r="L527" s="33"/>
      <c r="M527" s="33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32"/>
      <c r="AT527" s="35"/>
      <c r="AU527" s="35"/>
    </row>
    <row r="528" spans="1:47" ht="21" customHeight="1">
      <c r="A528" s="26"/>
      <c r="B528" s="26"/>
      <c r="C528" s="26"/>
      <c r="D528" s="32"/>
      <c r="E528" s="33"/>
      <c r="F528" s="33"/>
      <c r="G528" s="26"/>
      <c r="H528" s="33"/>
      <c r="I528" s="33"/>
      <c r="J528" s="33"/>
      <c r="K528" s="33"/>
      <c r="L528" s="33"/>
      <c r="M528" s="33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32"/>
      <c r="AT528" s="35"/>
      <c r="AU528" s="35"/>
    </row>
    <row r="529" spans="1:47" ht="21" customHeight="1">
      <c r="A529" s="26"/>
      <c r="B529" s="26"/>
      <c r="C529" s="26"/>
      <c r="D529" s="32"/>
      <c r="E529" s="33"/>
      <c r="F529" s="33"/>
      <c r="G529" s="26"/>
      <c r="H529" s="33"/>
      <c r="I529" s="33"/>
      <c r="J529" s="33"/>
      <c r="K529" s="33"/>
      <c r="L529" s="33"/>
      <c r="M529" s="33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32"/>
      <c r="AT529" s="35"/>
      <c r="AU529" s="35"/>
    </row>
    <row r="530" spans="1:47" ht="21" customHeight="1">
      <c r="A530" s="26"/>
      <c r="B530" s="26"/>
      <c r="C530" s="26"/>
      <c r="D530" s="32"/>
      <c r="E530" s="33"/>
      <c r="F530" s="33"/>
      <c r="G530" s="26"/>
      <c r="H530" s="33"/>
      <c r="I530" s="33"/>
      <c r="J530" s="33"/>
      <c r="K530" s="33"/>
      <c r="L530" s="33"/>
      <c r="M530" s="33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32"/>
      <c r="AT530" s="35"/>
      <c r="AU530" s="35"/>
    </row>
    <row r="531" spans="1:47" ht="21" customHeight="1">
      <c r="A531" s="26"/>
      <c r="B531" s="26"/>
      <c r="C531" s="26"/>
      <c r="D531" s="32"/>
      <c r="E531" s="33"/>
      <c r="F531" s="33"/>
      <c r="G531" s="26"/>
      <c r="H531" s="33"/>
      <c r="I531" s="33"/>
      <c r="J531" s="33"/>
      <c r="K531" s="33"/>
      <c r="L531" s="33"/>
      <c r="M531" s="33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32"/>
      <c r="AT531" s="35"/>
      <c r="AU531" s="35"/>
    </row>
    <row r="532" spans="1:47" ht="21" customHeight="1">
      <c r="A532" s="26"/>
      <c r="B532" s="26"/>
      <c r="C532" s="26"/>
      <c r="D532" s="32"/>
      <c r="E532" s="33"/>
      <c r="F532" s="33"/>
      <c r="G532" s="26"/>
      <c r="H532" s="33"/>
      <c r="I532" s="33"/>
      <c r="J532" s="33"/>
      <c r="K532" s="33"/>
      <c r="L532" s="33"/>
      <c r="M532" s="33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32"/>
      <c r="AT532" s="35"/>
      <c r="AU532" s="35"/>
    </row>
    <row r="533" spans="1:47" ht="21" customHeight="1">
      <c r="A533" s="26"/>
      <c r="B533" s="26"/>
      <c r="C533" s="26"/>
      <c r="D533" s="32"/>
      <c r="E533" s="33"/>
      <c r="F533" s="33"/>
      <c r="G533" s="26"/>
      <c r="H533" s="33"/>
      <c r="I533" s="33"/>
      <c r="J533" s="33"/>
      <c r="K533" s="33"/>
      <c r="L533" s="33"/>
      <c r="M533" s="33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32"/>
      <c r="AT533" s="35"/>
      <c r="AU533" s="35"/>
    </row>
    <row r="534" spans="1:47" ht="21" customHeight="1">
      <c r="A534" s="26"/>
      <c r="B534" s="26"/>
      <c r="C534" s="26"/>
      <c r="D534" s="32"/>
      <c r="E534" s="33"/>
      <c r="F534" s="33"/>
      <c r="G534" s="26"/>
      <c r="H534" s="33"/>
      <c r="I534" s="33"/>
      <c r="J534" s="33"/>
      <c r="K534" s="33"/>
      <c r="L534" s="33"/>
      <c r="M534" s="33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32"/>
      <c r="AT534" s="35"/>
      <c r="AU534" s="35"/>
    </row>
    <row r="535" spans="1:47" ht="21" customHeight="1">
      <c r="A535" s="26"/>
      <c r="B535" s="26"/>
      <c r="C535" s="26"/>
      <c r="D535" s="32"/>
      <c r="E535" s="33"/>
      <c r="F535" s="33"/>
      <c r="G535" s="26"/>
      <c r="H535" s="33"/>
      <c r="I535" s="33"/>
      <c r="J535" s="33"/>
      <c r="K535" s="33"/>
      <c r="L535" s="33"/>
      <c r="M535" s="33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32"/>
      <c r="AT535" s="35"/>
      <c r="AU535" s="35"/>
    </row>
    <row r="536" spans="1:47" ht="21" customHeight="1">
      <c r="A536" s="26"/>
      <c r="B536" s="26"/>
      <c r="C536" s="26"/>
      <c r="D536" s="32"/>
      <c r="E536" s="33"/>
      <c r="F536" s="33"/>
      <c r="G536" s="26"/>
      <c r="H536" s="33"/>
      <c r="I536" s="33"/>
      <c r="J536" s="33"/>
      <c r="K536" s="33"/>
      <c r="L536" s="33"/>
      <c r="M536" s="33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32"/>
      <c r="AT536" s="35"/>
      <c r="AU536" s="35"/>
    </row>
    <row r="537" spans="1:47" ht="21" customHeight="1">
      <c r="A537" s="26"/>
      <c r="B537" s="26"/>
      <c r="C537" s="26"/>
      <c r="D537" s="32"/>
      <c r="E537" s="33"/>
      <c r="F537" s="33"/>
      <c r="G537" s="26"/>
      <c r="H537" s="33"/>
      <c r="I537" s="33"/>
      <c r="J537" s="33"/>
      <c r="K537" s="33"/>
      <c r="L537" s="33"/>
      <c r="M537" s="33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32"/>
      <c r="AT537" s="35"/>
      <c r="AU537" s="35"/>
    </row>
    <row r="538" spans="1:47" ht="21" customHeight="1">
      <c r="A538" s="26"/>
      <c r="B538" s="26"/>
      <c r="C538" s="26"/>
      <c r="D538" s="32"/>
      <c r="E538" s="33"/>
      <c r="F538" s="33"/>
      <c r="G538" s="26"/>
      <c r="H538" s="33"/>
      <c r="I538" s="33"/>
      <c r="J538" s="33"/>
      <c r="K538" s="33"/>
      <c r="L538" s="33"/>
      <c r="M538" s="33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32"/>
      <c r="AT538" s="35"/>
      <c r="AU538" s="35"/>
    </row>
    <row r="539" spans="1:47" ht="21" customHeight="1">
      <c r="A539" s="26"/>
      <c r="B539" s="26"/>
      <c r="C539" s="26"/>
      <c r="D539" s="32"/>
      <c r="E539" s="33"/>
      <c r="F539" s="33"/>
      <c r="G539" s="26"/>
      <c r="H539" s="33"/>
      <c r="I539" s="33"/>
      <c r="J539" s="33"/>
      <c r="K539" s="33"/>
      <c r="L539" s="33"/>
      <c r="M539" s="33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32"/>
      <c r="AT539" s="35"/>
      <c r="AU539" s="35"/>
    </row>
    <row r="540" spans="1:47" ht="21" customHeight="1">
      <c r="A540" s="26"/>
      <c r="B540" s="26"/>
      <c r="C540" s="26"/>
      <c r="D540" s="32"/>
      <c r="E540" s="33"/>
      <c r="F540" s="33"/>
      <c r="G540" s="26"/>
      <c r="H540" s="33"/>
      <c r="I540" s="33"/>
      <c r="J540" s="33"/>
      <c r="K540" s="33"/>
      <c r="L540" s="33"/>
      <c r="M540" s="33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32"/>
      <c r="AT540" s="35"/>
      <c r="AU540" s="35"/>
    </row>
    <row r="541" spans="1:47" ht="21" customHeight="1">
      <c r="A541" s="26"/>
      <c r="B541" s="26"/>
      <c r="C541" s="26"/>
      <c r="D541" s="32"/>
      <c r="E541" s="33"/>
      <c r="F541" s="33"/>
      <c r="G541" s="26"/>
      <c r="H541" s="33"/>
      <c r="I541" s="33"/>
      <c r="J541" s="33"/>
      <c r="K541" s="33"/>
      <c r="L541" s="33"/>
      <c r="M541" s="33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32"/>
      <c r="AT541" s="35"/>
      <c r="AU541" s="35"/>
    </row>
    <row r="542" spans="1:47" ht="21" customHeight="1">
      <c r="A542" s="26"/>
      <c r="B542" s="26"/>
      <c r="C542" s="26"/>
      <c r="D542" s="32"/>
      <c r="E542" s="33"/>
      <c r="F542" s="33"/>
      <c r="G542" s="26"/>
      <c r="H542" s="33"/>
      <c r="I542" s="33"/>
      <c r="J542" s="33"/>
      <c r="K542" s="33"/>
      <c r="L542" s="33"/>
      <c r="M542" s="33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32"/>
      <c r="AT542" s="35"/>
      <c r="AU542" s="35"/>
    </row>
    <row r="543" spans="1:47" ht="21" customHeight="1">
      <c r="A543" s="26"/>
      <c r="B543" s="26"/>
      <c r="C543" s="26"/>
      <c r="D543" s="32"/>
      <c r="E543" s="33"/>
      <c r="F543" s="33"/>
      <c r="G543" s="26"/>
      <c r="H543" s="33"/>
      <c r="I543" s="33"/>
      <c r="J543" s="33"/>
      <c r="K543" s="33"/>
      <c r="L543" s="33"/>
      <c r="M543" s="33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32"/>
      <c r="AT543" s="35"/>
      <c r="AU543" s="35"/>
    </row>
    <row r="544" spans="1:47" ht="21" customHeight="1">
      <c r="A544" s="26"/>
      <c r="B544" s="26"/>
      <c r="C544" s="26"/>
      <c r="D544" s="32"/>
      <c r="E544" s="33"/>
      <c r="F544" s="33"/>
      <c r="G544" s="26"/>
      <c r="H544" s="33"/>
      <c r="I544" s="33"/>
      <c r="J544" s="33"/>
      <c r="K544" s="33"/>
      <c r="L544" s="33"/>
      <c r="M544" s="33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32"/>
      <c r="AT544" s="35"/>
      <c r="AU544" s="35"/>
    </row>
    <row r="545" spans="1:47" ht="21" customHeight="1">
      <c r="A545" s="26"/>
      <c r="B545" s="26"/>
      <c r="C545" s="26"/>
      <c r="D545" s="32"/>
      <c r="E545" s="33"/>
      <c r="F545" s="33"/>
      <c r="G545" s="26"/>
      <c r="H545" s="33"/>
      <c r="I545" s="33"/>
      <c r="J545" s="33"/>
      <c r="K545" s="33"/>
      <c r="L545" s="33"/>
      <c r="M545" s="33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32"/>
      <c r="AT545" s="35"/>
      <c r="AU545" s="35"/>
    </row>
    <row r="546" spans="1:47" ht="21" customHeight="1">
      <c r="A546" s="26"/>
      <c r="B546" s="26"/>
      <c r="C546" s="26"/>
      <c r="D546" s="32"/>
      <c r="E546" s="33"/>
      <c r="F546" s="33"/>
      <c r="G546" s="26"/>
      <c r="H546" s="33"/>
      <c r="I546" s="33"/>
      <c r="J546" s="33"/>
      <c r="K546" s="33"/>
      <c r="L546" s="33"/>
      <c r="M546" s="33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32"/>
      <c r="AT546" s="35"/>
      <c r="AU546" s="35"/>
    </row>
    <row r="547" spans="1:47" ht="21" customHeight="1">
      <c r="A547" s="26"/>
      <c r="B547" s="26"/>
      <c r="C547" s="26"/>
      <c r="D547" s="32"/>
      <c r="E547" s="33"/>
      <c r="F547" s="33"/>
      <c r="G547" s="26"/>
      <c r="H547" s="33"/>
      <c r="I547" s="33"/>
      <c r="J547" s="33"/>
      <c r="K547" s="33"/>
      <c r="L547" s="33"/>
      <c r="M547" s="33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32"/>
      <c r="AT547" s="35"/>
      <c r="AU547" s="35"/>
    </row>
    <row r="548" spans="1:47" ht="21" customHeight="1">
      <c r="A548" s="26"/>
      <c r="B548" s="26"/>
      <c r="C548" s="26"/>
      <c r="D548" s="32"/>
      <c r="E548" s="33"/>
      <c r="F548" s="33"/>
      <c r="G548" s="26"/>
      <c r="H548" s="33"/>
      <c r="I548" s="33"/>
      <c r="J548" s="33"/>
      <c r="K548" s="33"/>
      <c r="L548" s="33"/>
      <c r="M548" s="33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32"/>
      <c r="AT548" s="35"/>
      <c r="AU548" s="35"/>
    </row>
    <row r="549" spans="1:47" ht="21" customHeight="1">
      <c r="A549" s="26"/>
      <c r="B549" s="26"/>
      <c r="C549" s="26"/>
      <c r="D549" s="32"/>
      <c r="E549" s="33"/>
      <c r="F549" s="33"/>
      <c r="G549" s="26"/>
      <c r="H549" s="33"/>
      <c r="I549" s="33"/>
      <c r="J549" s="33"/>
      <c r="K549" s="33"/>
      <c r="L549" s="33"/>
      <c r="M549" s="33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32"/>
      <c r="AT549" s="35"/>
      <c r="AU549" s="35"/>
    </row>
    <row r="550" spans="1:47" ht="21" customHeight="1">
      <c r="A550" s="26"/>
      <c r="B550" s="26"/>
      <c r="C550" s="26"/>
      <c r="D550" s="32"/>
      <c r="E550" s="33"/>
      <c r="F550" s="33"/>
      <c r="G550" s="26"/>
      <c r="H550" s="33"/>
      <c r="I550" s="33"/>
      <c r="J550" s="33"/>
      <c r="K550" s="33"/>
      <c r="L550" s="33"/>
      <c r="M550" s="33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32"/>
      <c r="AT550" s="35"/>
      <c r="AU550" s="35"/>
    </row>
    <row r="551" spans="1:47" ht="21" customHeight="1">
      <c r="A551" s="26"/>
      <c r="B551" s="26"/>
      <c r="C551" s="26"/>
      <c r="D551" s="32"/>
      <c r="E551" s="33"/>
      <c r="F551" s="33"/>
      <c r="G551" s="26"/>
      <c r="H551" s="33"/>
      <c r="I551" s="33"/>
      <c r="J551" s="33"/>
      <c r="K551" s="33"/>
      <c r="L551" s="33"/>
      <c r="M551" s="33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32"/>
      <c r="AT551" s="35"/>
      <c r="AU551" s="35"/>
    </row>
    <row r="552" spans="1:47" ht="21" customHeight="1">
      <c r="A552" s="26"/>
      <c r="B552" s="26"/>
      <c r="C552" s="26"/>
      <c r="D552" s="32"/>
      <c r="E552" s="33"/>
      <c r="F552" s="33"/>
      <c r="G552" s="26"/>
      <c r="H552" s="33"/>
      <c r="I552" s="33"/>
      <c r="J552" s="33"/>
      <c r="K552" s="33"/>
      <c r="L552" s="33"/>
      <c r="M552" s="33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32"/>
      <c r="AT552" s="35"/>
      <c r="AU552" s="35"/>
    </row>
    <row r="553" spans="1:47" ht="21" customHeight="1">
      <c r="A553" s="26"/>
      <c r="B553" s="26"/>
      <c r="C553" s="26"/>
      <c r="D553" s="32"/>
      <c r="E553" s="33"/>
      <c r="F553" s="33"/>
      <c r="G553" s="26"/>
      <c r="H553" s="33"/>
      <c r="I553" s="33"/>
      <c r="J553" s="33"/>
      <c r="K553" s="33"/>
      <c r="L553" s="33"/>
      <c r="M553" s="33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32"/>
      <c r="AT553" s="35"/>
      <c r="AU553" s="35"/>
    </row>
    <row r="554" spans="1:47" ht="21" customHeight="1">
      <c r="A554" s="26"/>
      <c r="B554" s="26"/>
      <c r="C554" s="26"/>
      <c r="D554" s="32"/>
      <c r="E554" s="33"/>
      <c r="F554" s="33"/>
      <c r="G554" s="26"/>
      <c r="H554" s="33"/>
      <c r="I554" s="33"/>
      <c r="J554" s="33"/>
      <c r="K554" s="33"/>
      <c r="L554" s="33"/>
      <c r="M554" s="33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32"/>
      <c r="AT554" s="35"/>
      <c r="AU554" s="35"/>
    </row>
    <row r="555" spans="1:47" ht="21" customHeight="1">
      <c r="A555" s="26"/>
      <c r="B555" s="26"/>
      <c r="C555" s="26"/>
      <c r="D555" s="32"/>
      <c r="E555" s="33"/>
      <c r="F555" s="33"/>
      <c r="G555" s="26"/>
      <c r="H555" s="33"/>
      <c r="I555" s="33"/>
      <c r="J555" s="33"/>
      <c r="K555" s="33"/>
      <c r="L555" s="33"/>
      <c r="M555" s="33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32"/>
      <c r="AT555" s="35"/>
      <c r="AU555" s="35"/>
    </row>
    <row r="556" spans="1:47" ht="21" customHeight="1">
      <c r="A556" s="26"/>
      <c r="B556" s="26"/>
      <c r="C556" s="26"/>
      <c r="D556" s="32"/>
      <c r="E556" s="33"/>
      <c r="F556" s="33"/>
      <c r="G556" s="26"/>
      <c r="H556" s="33"/>
      <c r="I556" s="33"/>
      <c r="J556" s="33"/>
      <c r="K556" s="33"/>
      <c r="L556" s="33"/>
      <c r="M556" s="33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32"/>
      <c r="AT556" s="35"/>
      <c r="AU556" s="35"/>
    </row>
    <row r="557" spans="1:47" ht="21" customHeight="1">
      <c r="A557" s="26"/>
      <c r="B557" s="26"/>
      <c r="C557" s="26"/>
      <c r="D557" s="32"/>
      <c r="E557" s="33"/>
      <c r="F557" s="33"/>
      <c r="G557" s="26"/>
      <c r="H557" s="33"/>
      <c r="I557" s="33"/>
      <c r="J557" s="33"/>
      <c r="K557" s="33"/>
      <c r="L557" s="33"/>
      <c r="M557" s="33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32"/>
      <c r="AT557" s="35"/>
      <c r="AU557" s="35"/>
    </row>
    <row r="558" spans="1:47" ht="21" customHeight="1">
      <c r="A558" s="26"/>
      <c r="B558" s="26"/>
      <c r="C558" s="26"/>
      <c r="D558" s="32"/>
      <c r="E558" s="33"/>
      <c r="F558" s="33"/>
      <c r="G558" s="26"/>
      <c r="H558" s="33"/>
      <c r="I558" s="33"/>
      <c r="J558" s="33"/>
      <c r="K558" s="33"/>
      <c r="L558" s="33"/>
      <c r="M558" s="33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32"/>
      <c r="AT558" s="35"/>
      <c r="AU558" s="35"/>
    </row>
    <row r="559" spans="1:47" ht="21" customHeight="1">
      <c r="A559" s="26"/>
      <c r="B559" s="26"/>
      <c r="C559" s="26"/>
      <c r="D559" s="32"/>
      <c r="E559" s="33"/>
      <c r="F559" s="33"/>
      <c r="G559" s="26"/>
      <c r="H559" s="33"/>
      <c r="I559" s="33"/>
      <c r="J559" s="33"/>
      <c r="K559" s="33"/>
      <c r="L559" s="33"/>
      <c r="M559" s="33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32"/>
      <c r="AT559" s="35"/>
      <c r="AU559" s="35"/>
    </row>
    <row r="560" spans="1:47" ht="21" customHeight="1">
      <c r="A560" s="26"/>
      <c r="B560" s="26"/>
      <c r="C560" s="26"/>
      <c r="D560" s="32"/>
      <c r="E560" s="33"/>
      <c r="F560" s="33"/>
      <c r="G560" s="26"/>
      <c r="H560" s="33"/>
      <c r="I560" s="33"/>
      <c r="J560" s="33"/>
      <c r="K560" s="33"/>
      <c r="L560" s="33"/>
      <c r="M560" s="33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32"/>
      <c r="AT560" s="35"/>
      <c r="AU560" s="35"/>
    </row>
    <row r="561" spans="1:47" ht="21" customHeight="1">
      <c r="A561" s="26"/>
      <c r="B561" s="26"/>
      <c r="C561" s="26"/>
      <c r="D561" s="32"/>
      <c r="E561" s="33"/>
      <c r="F561" s="33"/>
      <c r="G561" s="26"/>
      <c r="H561" s="33"/>
      <c r="I561" s="33"/>
      <c r="J561" s="33"/>
      <c r="K561" s="33"/>
      <c r="L561" s="33"/>
      <c r="M561" s="33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32"/>
      <c r="AT561" s="35"/>
      <c r="AU561" s="35"/>
    </row>
    <row r="562" spans="1:47" ht="21" customHeight="1">
      <c r="A562" s="26"/>
      <c r="B562" s="26"/>
      <c r="C562" s="26"/>
      <c r="D562" s="32"/>
      <c r="E562" s="33"/>
      <c r="F562" s="33"/>
      <c r="G562" s="26"/>
      <c r="H562" s="33"/>
      <c r="I562" s="33"/>
      <c r="J562" s="33"/>
      <c r="K562" s="33"/>
      <c r="L562" s="33"/>
      <c r="M562" s="33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32"/>
      <c r="AT562" s="35"/>
      <c r="AU562" s="35"/>
    </row>
    <row r="563" spans="1:47" ht="21" customHeight="1">
      <c r="A563" s="26"/>
      <c r="B563" s="26"/>
      <c r="C563" s="26"/>
      <c r="D563" s="32"/>
      <c r="E563" s="33"/>
      <c r="F563" s="33"/>
      <c r="G563" s="26"/>
      <c r="H563" s="33"/>
      <c r="I563" s="33"/>
      <c r="J563" s="33"/>
      <c r="K563" s="33"/>
      <c r="L563" s="33"/>
      <c r="M563" s="33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32"/>
      <c r="AT563" s="35"/>
      <c r="AU563" s="35"/>
    </row>
    <row r="564" spans="1:47" ht="21" customHeight="1">
      <c r="A564" s="26"/>
      <c r="B564" s="26"/>
      <c r="C564" s="26"/>
      <c r="D564" s="32"/>
      <c r="E564" s="33"/>
      <c r="F564" s="33"/>
      <c r="G564" s="26"/>
      <c r="H564" s="33"/>
      <c r="I564" s="33"/>
      <c r="J564" s="33"/>
      <c r="K564" s="33"/>
      <c r="L564" s="33"/>
      <c r="M564" s="33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32"/>
      <c r="AT564" s="35"/>
      <c r="AU564" s="35"/>
    </row>
    <row r="565" spans="1:47" ht="21" customHeight="1">
      <c r="A565" s="26"/>
      <c r="B565" s="26"/>
      <c r="C565" s="26"/>
      <c r="D565" s="32"/>
      <c r="E565" s="33"/>
      <c r="F565" s="33"/>
      <c r="G565" s="26"/>
      <c r="H565" s="33"/>
      <c r="I565" s="33"/>
      <c r="J565" s="33"/>
      <c r="K565" s="33"/>
      <c r="L565" s="33"/>
      <c r="M565" s="33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32"/>
      <c r="AT565" s="35"/>
      <c r="AU565" s="35"/>
    </row>
    <row r="566" spans="1:47" ht="21" customHeight="1">
      <c r="A566" s="26"/>
      <c r="B566" s="26"/>
      <c r="C566" s="26"/>
      <c r="D566" s="32"/>
      <c r="E566" s="33"/>
      <c r="F566" s="33"/>
      <c r="G566" s="26"/>
      <c r="H566" s="33"/>
      <c r="I566" s="33"/>
      <c r="J566" s="33"/>
      <c r="K566" s="33"/>
      <c r="L566" s="33"/>
      <c r="M566" s="33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32"/>
      <c r="AT566" s="35"/>
      <c r="AU566" s="35"/>
    </row>
    <row r="567" spans="1:47" ht="21" customHeight="1">
      <c r="A567" s="26"/>
      <c r="B567" s="26"/>
      <c r="C567" s="26"/>
      <c r="D567" s="32"/>
      <c r="E567" s="33"/>
      <c r="F567" s="33"/>
      <c r="G567" s="26"/>
      <c r="H567" s="33"/>
      <c r="I567" s="33"/>
      <c r="J567" s="33"/>
      <c r="K567" s="33"/>
      <c r="L567" s="33"/>
      <c r="M567" s="33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32"/>
      <c r="AT567" s="35"/>
      <c r="AU567" s="35"/>
    </row>
    <row r="568" spans="1:47" ht="21" customHeight="1">
      <c r="A568" s="26"/>
      <c r="B568" s="26"/>
      <c r="C568" s="26"/>
      <c r="D568" s="32"/>
      <c r="E568" s="33"/>
      <c r="F568" s="33"/>
      <c r="G568" s="26"/>
      <c r="H568" s="33"/>
      <c r="I568" s="33"/>
      <c r="J568" s="33"/>
      <c r="K568" s="33"/>
      <c r="L568" s="33"/>
      <c r="M568" s="33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32"/>
      <c r="AT568" s="35"/>
      <c r="AU568" s="35"/>
    </row>
    <row r="569" spans="1:47" ht="21" customHeight="1">
      <c r="A569" s="26"/>
      <c r="B569" s="26"/>
      <c r="C569" s="26"/>
      <c r="D569" s="32"/>
      <c r="E569" s="33"/>
      <c r="F569" s="33"/>
      <c r="G569" s="26"/>
      <c r="H569" s="33"/>
      <c r="I569" s="33"/>
      <c r="J569" s="33"/>
      <c r="K569" s="33"/>
      <c r="L569" s="33"/>
      <c r="M569" s="33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32"/>
      <c r="AT569" s="35"/>
      <c r="AU569" s="35"/>
    </row>
    <row r="570" spans="1:47" ht="21" customHeight="1">
      <c r="A570" s="26"/>
      <c r="B570" s="26"/>
      <c r="C570" s="26"/>
      <c r="D570" s="32"/>
      <c r="E570" s="33"/>
      <c r="F570" s="33"/>
      <c r="G570" s="26"/>
      <c r="H570" s="33"/>
      <c r="I570" s="33"/>
      <c r="J570" s="33"/>
      <c r="K570" s="33"/>
      <c r="L570" s="33"/>
      <c r="M570" s="33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32"/>
      <c r="AT570" s="35"/>
      <c r="AU570" s="35"/>
    </row>
    <row r="571" spans="1:47" ht="21" customHeight="1">
      <c r="A571" s="26"/>
      <c r="B571" s="26"/>
      <c r="C571" s="26"/>
      <c r="D571" s="32"/>
      <c r="E571" s="33"/>
      <c r="F571" s="33"/>
      <c r="G571" s="26"/>
      <c r="H571" s="33"/>
      <c r="I571" s="33"/>
      <c r="J571" s="33"/>
      <c r="K571" s="33"/>
      <c r="L571" s="33"/>
      <c r="M571" s="33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32"/>
      <c r="AT571" s="35"/>
      <c r="AU571" s="35"/>
    </row>
    <row r="572" spans="1:47" ht="21" customHeight="1">
      <c r="A572" s="26"/>
      <c r="B572" s="26"/>
      <c r="C572" s="26"/>
      <c r="D572" s="32"/>
      <c r="E572" s="33"/>
      <c r="F572" s="33"/>
      <c r="G572" s="26"/>
      <c r="H572" s="33"/>
      <c r="I572" s="33"/>
      <c r="J572" s="33"/>
      <c r="K572" s="33"/>
      <c r="L572" s="33"/>
      <c r="M572" s="33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32"/>
      <c r="AT572" s="35"/>
      <c r="AU572" s="35"/>
    </row>
    <row r="573" spans="1:47" ht="21" customHeight="1">
      <c r="A573" s="26"/>
      <c r="B573" s="26"/>
      <c r="C573" s="26"/>
      <c r="D573" s="32"/>
      <c r="E573" s="33"/>
      <c r="F573" s="33"/>
      <c r="G573" s="26"/>
      <c r="H573" s="33"/>
      <c r="I573" s="33"/>
      <c r="J573" s="33"/>
      <c r="K573" s="33"/>
      <c r="L573" s="33"/>
      <c r="M573" s="33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32"/>
      <c r="AT573" s="35"/>
      <c r="AU573" s="35"/>
    </row>
    <row r="574" spans="1:47" ht="21" customHeight="1">
      <c r="A574" s="26"/>
      <c r="B574" s="26"/>
      <c r="C574" s="26"/>
      <c r="D574" s="32"/>
      <c r="E574" s="33"/>
      <c r="F574" s="33"/>
      <c r="G574" s="26"/>
      <c r="H574" s="33"/>
      <c r="I574" s="33"/>
      <c r="J574" s="33"/>
      <c r="K574" s="33"/>
      <c r="L574" s="33"/>
      <c r="M574" s="33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32"/>
      <c r="AT574" s="35"/>
      <c r="AU574" s="35"/>
    </row>
    <row r="575" spans="1:47" ht="21" customHeight="1">
      <c r="A575" s="26"/>
      <c r="B575" s="26"/>
      <c r="C575" s="26"/>
      <c r="D575" s="32"/>
      <c r="E575" s="33"/>
      <c r="F575" s="33"/>
      <c r="G575" s="26"/>
      <c r="H575" s="33"/>
      <c r="I575" s="33"/>
      <c r="J575" s="33"/>
      <c r="K575" s="33"/>
      <c r="L575" s="33"/>
      <c r="M575" s="33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32"/>
      <c r="AT575" s="35"/>
      <c r="AU575" s="35"/>
    </row>
    <row r="576" spans="1:47" ht="21" customHeight="1">
      <c r="A576" s="26"/>
      <c r="B576" s="26"/>
      <c r="C576" s="26"/>
      <c r="D576" s="32"/>
      <c r="E576" s="33"/>
      <c r="F576" s="33"/>
      <c r="G576" s="26"/>
      <c r="H576" s="33"/>
      <c r="I576" s="33"/>
      <c r="J576" s="33"/>
      <c r="K576" s="33"/>
      <c r="L576" s="33"/>
      <c r="M576" s="33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32"/>
      <c r="AT576" s="35"/>
      <c r="AU576" s="35"/>
    </row>
    <row r="577" spans="1:47" ht="21" customHeight="1">
      <c r="A577" s="26"/>
      <c r="B577" s="26"/>
      <c r="C577" s="26"/>
      <c r="D577" s="32"/>
      <c r="E577" s="33"/>
      <c r="F577" s="33"/>
      <c r="G577" s="26"/>
      <c r="H577" s="33"/>
      <c r="I577" s="33"/>
      <c r="J577" s="33"/>
      <c r="K577" s="33"/>
      <c r="L577" s="33"/>
      <c r="M577" s="33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32"/>
      <c r="AT577" s="35"/>
      <c r="AU577" s="35"/>
    </row>
    <row r="578" spans="1:47" ht="21" customHeight="1">
      <c r="A578" s="26"/>
      <c r="B578" s="26"/>
      <c r="C578" s="26"/>
      <c r="D578" s="32"/>
      <c r="E578" s="33"/>
      <c r="F578" s="33"/>
      <c r="G578" s="26"/>
      <c r="H578" s="33"/>
      <c r="I578" s="33"/>
      <c r="J578" s="33"/>
      <c r="K578" s="33"/>
      <c r="L578" s="33"/>
      <c r="M578" s="33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32"/>
      <c r="AT578" s="35"/>
      <c r="AU578" s="35"/>
    </row>
    <row r="579" spans="1:47" ht="21" customHeight="1">
      <c r="A579" s="26"/>
      <c r="B579" s="26"/>
      <c r="C579" s="26"/>
      <c r="D579" s="32"/>
      <c r="E579" s="33"/>
      <c r="F579" s="33"/>
      <c r="G579" s="26"/>
      <c r="H579" s="33"/>
      <c r="I579" s="33"/>
      <c r="J579" s="33"/>
      <c r="K579" s="33"/>
      <c r="L579" s="33"/>
      <c r="M579" s="33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32"/>
      <c r="AT579" s="35"/>
      <c r="AU579" s="35"/>
    </row>
    <row r="580" spans="1:47" ht="21" customHeight="1">
      <c r="A580" s="26"/>
      <c r="B580" s="26"/>
      <c r="C580" s="26"/>
      <c r="D580" s="32"/>
      <c r="E580" s="33"/>
      <c r="F580" s="33"/>
      <c r="G580" s="26"/>
      <c r="H580" s="33"/>
      <c r="I580" s="33"/>
      <c r="J580" s="33"/>
      <c r="K580" s="33"/>
      <c r="L580" s="33"/>
      <c r="M580" s="33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32"/>
      <c r="AT580" s="35"/>
      <c r="AU580" s="35"/>
    </row>
    <row r="581" spans="1:47" ht="21" customHeight="1">
      <c r="A581" s="26"/>
      <c r="B581" s="26"/>
      <c r="C581" s="26"/>
      <c r="D581" s="32"/>
      <c r="E581" s="33"/>
      <c r="F581" s="33"/>
      <c r="G581" s="26"/>
      <c r="H581" s="33"/>
      <c r="I581" s="33"/>
      <c r="J581" s="33"/>
      <c r="K581" s="33"/>
      <c r="L581" s="33"/>
      <c r="M581" s="33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32"/>
      <c r="AT581" s="35"/>
      <c r="AU581" s="35"/>
    </row>
    <row r="582" spans="1:47" ht="21" customHeight="1">
      <c r="A582" s="26"/>
      <c r="B582" s="26"/>
      <c r="C582" s="26"/>
      <c r="D582" s="32"/>
      <c r="E582" s="33"/>
      <c r="F582" s="33"/>
      <c r="G582" s="26"/>
      <c r="H582" s="33"/>
      <c r="I582" s="33"/>
      <c r="J582" s="33"/>
      <c r="K582" s="33"/>
      <c r="L582" s="33"/>
      <c r="M582" s="33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32"/>
      <c r="AT582" s="35"/>
      <c r="AU582" s="35"/>
    </row>
    <row r="583" spans="1:47" ht="21" customHeight="1">
      <c r="A583" s="26"/>
      <c r="B583" s="26"/>
      <c r="C583" s="26"/>
      <c r="D583" s="32"/>
      <c r="E583" s="33"/>
      <c r="F583" s="33"/>
      <c r="G583" s="26"/>
      <c r="H583" s="33"/>
      <c r="I583" s="33"/>
      <c r="J583" s="33"/>
      <c r="K583" s="33"/>
      <c r="L583" s="33"/>
      <c r="M583" s="33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32"/>
      <c r="AT583" s="35"/>
      <c r="AU583" s="35"/>
    </row>
    <row r="584" spans="1:47" ht="21" customHeight="1">
      <c r="A584" s="26"/>
      <c r="B584" s="26"/>
      <c r="C584" s="26"/>
      <c r="D584" s="32"/>
      <c r="E584" s="33"/>
      <c r="F584" s="33"/>
      <c r="G584" s="26"/>
      <c r="H584" s="33"/>
      <c r="I584" s="33"/>
      <c r="J584" s="33"/>
      <c r="K584" s="33"/>
      <c r="L584" s="33"/>
      <c r="M584" s="33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32"/>
      <c r="AT584" s="35"/>
      <c r="AU584" s="35"/>
    </row>
    <row r="585" spans="1:47" ht="21" customHeight="1">
      <c r="A585" s="26"/>
      <c r="B585" s="26"/>
      <c r="C585" s="26"/>
      <c r="D585" s="32"/>
      <c r="E585" s="33"/>
      <c r="F585" s="33"/>
      <c r="G585" s="26"/>
      <c r="H585" s="33"/>
      <c r="I585" s="33"/>
      <c r="J585" s="33"/>
      <c r="K585" s="33"/>
      <c r="L585" s="33"/>
      <c r="M585" s="33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32"/>
      <c r="AT585" s="35"/>
      <c r="AU585" s="35"/>
    </row>
    <row r="586" spans="1:47" ht="21" customHeight="1">
      <c r="A586" s="26"/>
      <c r="B586" s="26"/>
      <c r="C586" s="26"/>
      <c r="D586" s="32"/>
      <c r="E586" s="33"/>
      <c r="F586" s="33"/>
      <c r="G586" s="26"/>
      <c r="H586" s="33"/>
      <c r="I586" s="33"/>
      <c r="J586" s="33"/>
      <c r="K586" s="33"/>
      <c r="L586" s="33"/>
      <c r="M586" s="33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32"/>
      <c r="AT586" s="35"/>
      <c r="AU586" s="35"/>
    </row>
    <row r="587" spans="1:47" ht="21" customHeight="1">
      <c r="A587" s="26"/>
      <c r="B587" s="26"/>
      <c r="C587" s="26"/>
      <c r="D587" s="32"/>
      <c r="E587" s="33"/>
      <c r="F587" s="33"/>
      <c r="G587" s="26"/>
      <c r="H587" s="33"/>
      <c r="I587" s="33"/>
      <c r="J587" s="33"/>
      <c r="K587" s="33"/>
      <c r="L587" s="33"/>
      <c r="M587" s="33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32"/>
      <c r="AT587" s="35"/>
      <c r="AU587" s="35"/>
    </row>
    <row r="588" spans="1:47" ht="21" customHeight="1">
      <c r="A588" s="26"/>
      <c r="B588" s="26"/>
      <c r="C588" s="26"/>
      <c r="D588" s="32"/>
      <c r="E588" s="33"/>
      <c r="F588" s="33"/>
      <c r="G588" s="26"/>
      <c r="H588" s="33"/>
      <c r="I588" s="33"/>
      <c r="J588" s="33"/>
      <c r="K588" s="33"/>
      <c r="L588" s="33"/>
      <c r="M588" s="33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32"/>
      <c r="AT588" s="35"/>
      <c r="AU588" s="35"/>
    </row>
    <row r="589" spans="1:47" ht="21" customHeight="1">
      <c r="A589" s="26"/>
      <c r="B589" s="26"/>
      <c r="C589" s="26"/>
      <c r="D589" s="32"/>
      <c r="E589" s="33"/>
      <c r="F589" s="33"/>
      <c r="G589" s="26"/>
      <c r="H589" s="33"/>
      <c r="I589" s="33"/>
      <c r="J589" s="33"/>
      <c r="K589" s="33"/>
      <c r="L589" s="33"/>
      <c r="M589" s="33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32"/>
      <c r="AT589" s="35"/>
      <c r="AU589" s="35"/>
    </row>
    <row r="590" spans="1:47" ht="21" customHeight="1">
      <c r="A590" s="26"/>
      <c r="B590" s="26"/>
      <c r="C590" s="26"/>
      <c r="D590" s="32"/>
      <c r="E590" s="33"/>
      <c r="F590" s="33"/>
      <c r="G590" s="26"/>
      <c r="H590" s="33"/>
      <c r="I590" s="33"/>
      <c r="J590" s="33"/>
      <c r="K590" s="33"/>
      <c r="L590" s="33"/>
      <c r="M590" s="33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32"/>
      <c r="AT590" s="35"/>
      <c r="AU590" s="35"/>
    </row>
    <row r="591" spans="1:47" ht="21" customHeight="1">
      <c r="A591" s="26"/>
      <c r="B591" s="26"/>
      <c r="C591" s="26"/>
      <c r="D591" s="32"/>
      <c r="E591" s="33"/>
      <c r="F591" s="33"/>
      <c r="G591" s="26"/>
      <c r="H591" s="33"/>
      <c r="I591" s="33"/>
      <c r="J591" s="33"/>
      <c r="K591" s="33"/>
      <c r="L591" s="33"/>
      <c r="M591" s="33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32"/>
      <c r="AT591" s="35"/>
      <c r="AU591" s="35"/>
    </row>
    <row r="592" spans="1:47" ht="21" customHeight="1">
      <c r="A592" s="26"/>
      <c r="B592" s="26"/>
      <c r="C592" s="26"/>
      <c r="D592" s="32"/>
      <c r="E592" s="33"/>
      <c r="F592" s="33"/>
      <c r="G592" s="26"/>
      <c r="H592" s="33"/>
      <c r="I592" s="33"/>
      <c r="J592" s="33"/>
      <c r="K592" s="33"/>
      <c r="L592" s="33"/>
      <c r="M592" s="33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32"/>
      <c r="AT592" s="35"/>
      <c r="AU592" s="35"/>
    </row>
    <row r="593" spans="1:47" ht="21" customHeight="1">
      <c r="A593" s="26"/>
      <c r="B593" s="26"/>
      <c r="C593" s="26"/>
      <c r="D593" s="32"/>
      <c r="E593" s="33"/>
      <c r="F593" s="33"/>
      <c r="G593" s="26"/>
      <c r="H593" s="33"/>
      <c r="I593" s="33"/>
      <c r="J593" s="33"/>
      <c r="K593" s="33"/>
      <c r="L593" s="33"/>
      <c r="M593" s="33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32"/>
      <c r="AT593" s="35"/>
      <c r="AU593" s="35"/>
    </row>
    <row r="594" spans="1:47" ht="21" customHeight="1">
      <c r="A594" s="26"/>
      <c r="B594" s="26"/>
      <c r="C594" s="26"/>
      <c r="D594" s="32"/>
      <c r="E594" s="33"/>
      <c r="F594" s="33"/>
      <c r="G594" s="26"/>
      <c r="H594" s="33"/>
      <c r="I594" s="33"/>
      <c r="J594" s="33"/>
      <c r="K594" s="33"/>
      <c r="L594" s="33"/>
      <c r="M594" s="33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32"/>
      <c r="AT594" s="35"/>
      <c r="AU594" s="35"/>
    </row>
    <row r="595" spans="1:47" ht="21" customHeight="1">
      <c r="A595" s="26"/>
      <c r="B595" s="26"/>
      <c r="C595" s="26"/>
      <c r="D595" s="32"/>
      <c r="E595" s="33"/>
      <c r="F595" s="33"/>
      <c r="G595" s="26"/>
      <c r="H595" s="33"/>
      <c r="I595" s="33"/>
      <c r="J595" s="33"/>
      <c r="K595" s="33"/>
      <c r="L595" s="33"/>
      <c r="M595" s="33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32"/>
      <c r="AT595" s="35"/>
      <c r="AU595" s="35"/>
    </row>
    <row r="596" spans="1:47" ht="21" customHeight="1">
      <c r="A596" s="26"/>
      <c r="B596" s="26"/>
      <c r="C596" s="26"/>
      <c r="D596" s="32"/>
      <c r="E596" s="33"/>
      <c r="F596" s="33"/>
      <c r="G596" s="26"/>
      <c r="H596" s="33"/>
      <c r="I596" s="33"/>
      <c r="J596" s="33"/>
      <c r="K596" s="33"/>
      <c r="L596" s="33"/>
      <c r="M596" s="33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32"/>
      <c r="AT596" s="35"/>
      <c r="AU596" s="35"/>
    </row>
    <row r="597" spans="1:47" ht="21" customHeight="1">
      <c r="A597" s="26"/>
      <c r="B597" s="26"/>
      <c r="C597" s="26"/>
      <c r="D597" s="32"/>
      <c r="E597" s="33"/>
      <c r="F597" s="33"/>
      <c r="G597" s="26"/>
      <c r="H597" s="33"/>
      <c r="I597" s="33"/>
      <c r="J597" s="33"/>
      <c r="K597" s="33"/>
      <c r="L597" s="33"/>
      <c r="M597" s="33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32"/>
      <c r="AT597" s="35"/>
      <c r="AU597" s="35"/>
    </row>
    <row r="598" spans="1:47" ht="21" customHeight="1">
      <c r="A598" s="26"/>
      <c r="B598" s="26"/>
      <c r="C598" s="26"/>
      <c r="D598" s="32"/>
      <c r="E598" s="33"/>
      <c r="F598" s="33"/>
      <c r="G598" s="26"/>
      <c r="H598" s="33"/>
      <c r="I598" s="33"/>
      <c r="J598" s="33"/>
      <c r="K598" s="33"/>
      <c r="L598" s="33"/>
      <c r="M598" s="33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32"/>
      <c r="AT598" s="35"/>
      <c r="AU598" s="35"/>
    </row>
    <row r="599" spans="1:47" ht="21" customHeight="1">
      <c r="A599" s="26"/>
      <c r="B599" s="26"/>
      <c r="C599" s="26"/>
      <c r="D599" s="32"/>
      <c r="E599" s="33"/>
      <c r="F599" s="33"/>
      <c r="G599" s="26"/>
      <c r="H599" s="33"/>
      <c r="I599" s="33"/>
      <c r="J599" s="33"/>
      <c r="K599" s="33"/>
      <c r="L599" s="33"/>
      <c r="M599" s="33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32"/>
      <c r="AT599" s="35"/>
      <c r="AU599" s="35"/>
    </row>
    <row r="600" spans="1:47" ht="21" customHeight="1">
      <c r="A600" s="26"/>
      <c r="B600" s="26"/>
      <c r="C600" s="26"/>
      <c r="D600" s="32"/>
      <c r="E600" s="33"/>
      <c r="F600" s="33"/>
      <c r="G600" s="26"/>
      <c r="H600" s="33"/>
      <c r="I600" s="33"/>
      <c r="J600" s="33"/>
      <c r="K600" s="33"/>
      <c r="L600" s="33"/>
      <c r="M600" s="33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32"/>
      <c r="AT600" s="35"/>
      <c r="AU600" s="35"/>
    </row>
    <row r="601" spans="1:47" ht="21" customHeight="1">
      <c r="A601" s="26"/>
      <c r="B601" s="26"/>
      <c r="C601" s="26"/>
      <c r="D601" s="32"/>
      <c r="E601" s="33"/>
      <c r="F601" s="33"/>
      <c r="G601" s="26"/>
      <c r="H601" s="33"/>
      <c r="I601" s="33"/>
      <c r="J601" s="33"/>
      <c r="K601" s="33"/>
      <c r="L601" s="33"/>
      <c r="M601" s="33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32"/>
      <c r="AT601" s="35"/>
      <c r="AU601" s="35"/>
    </row>
    <row r="602" spans="1:47" ht="21" customHeight="1">
      <c r="A602" s="26"/>
      <c r="B602" s="26"/>
      <c r="C602" s="26"/>
      <c r="D602" s="32"/>
      <c r="E602" s="33"/>
      <c r="F602" s="33"/>
      <c r="G602" s="26"/>
      <c r="H602" s="33"/>
      <c r="I602" s="33"/>
      <c r="J602" s="33"/>
      <c r="K602" s="33"/>
      <c r="L602" s="33"/>
      <c r="M602" s="33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32"/>
      <c r="AT602" s="35"/>
      <c r="AU602" s="35"/>
    </row>
    <row r="603" spans="1:47" ht="21" customHeight="1">
      <c r="A603" s="26"/>
      <c r="B603" s="26"/>
      <c r="C603" s="26"/>
      <c r="D603" s="32"/>
      <c r="E603" s="33"/>
      <c r="F603" s="33"/>
      <c r="G603" s="26"/>
      <c r="H603" s="33"/>
      <c r="I603" s="33"/>
      <c r="J603" s="33"/>
      <c r="K603" s="33"/>
      <c r="L603" s="33"/>
      <c r="M603" s="33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32"/>
      <c r="AT603" s="35"/>
      <c r="AU603" s="35"/>
    </row>
    <row r="604" spans="1:47" ht="21" customHeight="1">
      <c r="A604" s="26"/>
      <c r="B604" s="26"/>
      <c r="C604" s="26"/>
      <c r="D604" s="32"/>
      <c r="E604" s="33"/>
      <c r="F604" s="33"/>
      <c r="G604" s="26"/>
      <c r="H604" s="33"/>
      <c r="I604" s="33"/>
      <c r="J604" s="33"/>
      <c r="K604" s="33"/>
      <c r="L604" s="33"/>
      <c r="M604" s="33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32"/>
      <c r="AT604" s="35"/>
      <c r="AU604" s="35"/>
    </row>
    <row r="605" spans="1:47" ht="21" customHeight="1">
      <c r="A605" s="26"/>
      <c r="B605" s="26"/>
      <c r="C605" s="26"/>
      <c r="D605" s="32"/>
      <c r="E605" s="33"/>
      <c r="F605" s="33"/>
      <c r="G605" s="26"/>
      <c r="H605" s="33"/>
      <c r="I605" s="33"/>
      <c r="J605" s="33"/>
      <c r="K605" s="33"/>
      <c r="L605" s="33"/>
      <c r="M605" s="33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32"/>
      <c r="AT605" s="35"/>
      <c r="AU605" s="35"/>
    </row>
    <row r="606" spans="1:47" ht="21" customHeight="1">
      <c r="A606" s="26"/>
      <c r="B606" s="26"/>
      <c r="C606" s="26"/>
      <c r="D606" s="32"/>
      <c r="E606" s="33"/>
      <c r="F606" s="33"/>
      <c r="G606" s="26"/>
      <c r="H606" s="33"/>
      <c r="I606" s="33"/>
      <c r="J606" s="33"/>
      <c r="K606" s="33"/>
      <c r="L606" s="33"/>
      <c r="M606" s="33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32"/>
      <c r="AT606" s="35"/>
      <c r="AU606" s="35"/>
    </row>
    <row r="607" spans="1:47" ht="21" customHeight="1">
      <c r="A607" s="26"/>
      <c r="B607" s="26"/>
      <c r="C607" s="26"/>
      <c r="D607" s="32"/>
      <c r="E607" s="33"/>
      <c r="F607" s="33"/>
      <c r="G607" s="26"/>
      <c r="H607" s="33"/>
      <c r="I607" s="33"/>
      <c r="J607" s="33"/>
      <c r="K607" s="33"/>
      <c r="L607" s="33"/>
      <c r="M607" s="33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32"/>
      <c r="AT607" s="35"/>
      <c r="AU607" s="35"/>
    </row>
    <row r="608" spans="1:47" ht="21" customHeight="1">
      <c r="A608" s="26"/>
      <c r="B608" s="26"/>
      <c r="C608" s="26"/>
      <c r="D608" s="32"/>
      <c r="E608" s="33"/>
      <c r="F608" s="33"/>
      <c r="G608" s="26"/>
      <c r="H608" s="33"/>
      <c r="I608" s="33"/>
      <c r="J608" s="33"/>
      <c r="K608" s="33"/>
      <c r="L608" s="33"/>
      <c r="M608" s="33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32"/>
      <c r="AT608" s="35"/>
      <c r="AU608" s="35"/>
    </row>
    <row r="609" spans="1:47" ht="21" customHeight="1">
      <c r="A609" s="26"/>
      <c r="B609" s="26"/>
      <c r="C609" s="26"/>
      <c r="D609" s="32"/>
      <c r="E609" s="33"/>
      <c r="F609" s="33"/>
      <c r="G609" s="26"/>
      <c r="H609" s="33"/>
      <c r="I609" s="33"/>
      <c r="J609" s="33"/>
      <c r="K609" s="33"/>
      <c r="L609" s="33"/>
      <c r="M609" s="33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32"/>
      <c r="AT609" s="35"/>
      <c r="AU609" s="35"/>
    </row>
    <row r="610" spans="1:47" ht="21" customHeight="1">
      <c r="A610" s="26"/>
      <c r="B610" s="26"/>
      <c r="C610" s="26"/>
      <c r="D610" s="32"/>
      <c r="E610" s="33"/>
      <c r="F610" s="33"/>
      <c r="G610" s="26"/>
      <c r="H610" s="33"/>
      <c r="I610" s="33"/>
      <c r="J610" s="33"/>
      <c r="K610" s="33"/>
      <c r="L610" s="33"/>
      <c r="M610" s="33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32"/>
      <c r="AT610" s="35"/>
      <c r="AU610" s="35"/>
    </row>
    <row r="611" spans="1:47" ht="21" customHeight="1">
      <c r="A611" s="26"/>
      <c r="B611" s="26"/>
      <c r="C611" s="26"/>
      <c r="D611" s="32"/>
      <c r="E611" s="33"/>
      <c r="F611" s="33"/>
      <c r="G611" s="26"/>
      <c r="H611" s="33"/>
      <c r="I611" s="33"/>
      <c r="J611" s="33"/>
      <c r="K611" s="33"/>
      <c r="L611" s="33"/>
      <c r="M611" s="33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32"/>
      <c r="AT611" s="35"/>
      <c r="AU611" s="35"/>
    </row>
    <row r="612" spans="1:47" ht="21" customHeight="1">
      <c r="A612" s="26"/>
      <c r="B612" s="26"/>
      <c r="C612" s="26"/>
      <c r="D612" s="32"/>
      <c r="E612" s="33"/>
      <c r="F612" s="33"/>
      <c r="G612" s="26"/>
      <c r="H612" s="33"/>
      <c r="I612" s="33"/>
      <c r="J612" s="33"/>
      <c r="K612" s="33"/>
      <c r="L612" s="33"/>
      <c r="M612" s="33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32"/>
      <c r="AT612" s="35"/>
      <c r="AU612" s="35"/>
    </row>
    <row r="613" spans="1:47" ht="21" customHeight="1">
      <c r="A613" s="26"/>
      <c r="B613" s="26"/>
      <c r="C613" s="26"/>
      <c r="D613" s="32"/>
      <c r="E613" s="33"/>
      <c r="F613" s="33"/>
      <c r="G613" s="26"/>
      <c r="H613" s="33"/>
      <c r="I613" s="33"/>
      <c r="J613" s="33"/>
      <c r="K613" s="33"/>
      <c r="L613" s="33"/>
      <c r="M613" s="33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32"/>
      <c r="AT613" s="35"/>
      <c r="AU613" s="35"/>
    </row>
    <row r="614" spans="1:47" ht="21" customHeight="1">
      <c r="A614" s="26"/>
      <c r="B614" s="26"/>
      <c r="C614" s="26"/>
      <c r="D614" s="32"/>
      <c r="E614" s="33"/>
      <c r="F614" s="33"/>
      <c r="G614" s="26"/>
      <c r="H614" s="33"/>
      <c r="I614" s="33"/>
      <c r="J614" s="33"/>
      <c r="K614" s="33"/>
      <c r="L614" s="33"/>
      <c r="M614" s="33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32"/>
      <c r="AT614" s="35"/>
      <c r="AU614" s="35"/>
    </row>
    <row r="615" spans="1:47" ht="21" customHeight="1">
      <c r="A615" s="26"/>
      <c r="B615" s="26"/>
      <c r="C615" s="26"/>
      <c r="D615" s="32"/>
      <c r="E615" s="33"/>
      <c r="F615" s="33"/>
      <c r="G615" s="26"/>
      <c r="H615" s="33"/>
      <c r="I615" s="33"/>
      <c r="J615" s="33"/>
      <c r="K615" s="33"/>
      <c r="L615" s="33"/>
      <c r="M615" s="33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32"/>
      <c r="AT615" s="35"/>
      <c r="AU615" s="35"/>
    </row>
    <row r="616" spans="1:47" ht="21" customHeight="1">
      <c r="A616" s="26"/>
      <c r="B616" s="26"/>
      <c r="C616" s="26"/>
      <c r="D616" s="32"/>
      <c r="E616" s="33"/>
      <c r="F616" s="33"/>
      <c r="G616" s="26"/>
      <c r="H616" s="33"/>
      <c r="I616" s="33"/>
      <c r="J616" s="33"/>
      <c r="K616" s="33"/>
      <c r="L616" s="33"/>
      <c r="M616" s="33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32"/>
      <c r="AT616" s="35"/>
      <c r="AU616" s="35"/>
    </row>
    <row r="617" spans="1:47" ht="21" customHeight="1">
      <c r="A617" s="26"/>
      <c r="B617" s="26"/>
      <c r="C617" s="26"/>
      <c r="D617" s="32"/>
      <c r="E617" s="33"/>
      <c r="F617" s="33"/>
      <c r="G617" s="26"/>
      <c r="H617" s="33"/>
      <c r="I617" s="33"/>
      <c r="J617" s="33"/>
      <c r="K617" s="33"/>
      <c r="L617" s="33"/>
      <c r="M617" s="33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32"/>
      <c r="AT617" s="35"/>
      <c r="AU617" s="35"/>
    </row>
    <row r="618" spans="1:47" ht="21" customHeight="1">
      <c r="A618" s="26"/>
      <c r="B618" s="26"/>
      <c r="C618" s="26"/>
      <c r="D618" s="32"/>
      <c r="E618" s="33"/>
      <c r="F618" s="33"/>
      <c r="G618" s="26"/>
      <c r="H618" s="33"/>
      <c r="I618" s="33"/>
      <c r="J618" s="33"/>
      <c r="K618" s="33"/>
      <c r="L618" s="33"/>
      <c r="M618" s="33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32"/>
      <c r="AT618" s="35"/>
      <c r="AU618" s="35"/>
    </row>
    <row r="619" spans="1:47" ht="21" customHeight="1">
      <c r="A619" s="26"/>
      <c r="B619" s="26"/>
      <c r="C619" s="26"/>
      <c r="D619" s="32"/>
      <c r="E619" s="33"/>
      <c r="F619" s="33"/>
      <c r="G619" s="26"/>
      <c r="H619" s="33"/>
      <c r="I619" s="33"/>
      <c r="J619" s="33"/>
      <c r="K619" s="33"/>
      <c r="L619" s="33"/>
      <c r="M619" s="33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32"/>
      <c r="AT619" s="35"/>
      <c r="AU619" s="35"/>
    </row>
    <row r="620" spans="1:47" ht="21" customHeight="1">
      <c r="A620" s="26"/>
      <c r="B620" s="26"/>
      <c r="C620" s="26"/>
      <c r="D620" s="32"/>
      <c r="E620" s="33"/>
      <c r="F620" s="33"/>
      <c r="G620" s="26"/>
      <c r="H620" s="33"/>
      <c r="I620" s="33"/>
      <c r="J620" s="33"/>
      <c r="K620" s="33"/>
      <c r="L620" s="33"/>
      <c r="M620" s="33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32"/>
      <c r="AT620" s="35"/>
      <c r="AU620" s="35"/>
    </row>
    <row r="621" spans="1:47" ht="21" customHeight="1">
      <c r="A621" s="26"/>
      <c r="B621" s="26"/>
      <c r="C621" s="26"/>
      <c r="D621" s="32"/>
      <c r="E621" s="33"/>
      <c r="F621" s="33"/>
      <c r="G621" s="26"/>
      <c r="H621" s="33"/>
      <c r="I621" s="33"/>
      <c r="J621" s="33"/>
      <c r="K621" s="33"/>
      <c r="L621" s="33"/>
      <c r="M621" s="33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32"/>
      <c r="AT621" s="35"/>
      <c r="AU621" s="35"/>
    </row>
    <row r="622" spans="1:47" ht="21" customHeight="1">
      <c r="A622" s="26"/>
      <c r="B622" s="26"/>
      <c r="C622" s="26"/>
      <c r="D622" s="32"/>
      <c r="E622" s="33"/>
      <c r="F622" s="33"/>
      <c r="G622" s="26"/>
      <c r="H622" s="33"/>
      <c r="I622" s="33"/>
      <c r="J622" s="33"/>
      <c r="K622" s="33"/>
      <c r="L622" s="33"/>
      <c r="M622" s="33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32"/>
      <c r="AT622" s="35"/>
      <c r="AU622" s="35"/>
    </row>
    <row r="623" spans="1:47" ht="21" customHeight="1">
      <c r="A623" s="26"/>
      <c r="B623" s="26"/>
      <c r="C623" s="26"/>
      <c r="D623" s="32"/>
      <c r="E623" s="33"/>
      <c r="F623" s="33"/>
      <c r="G623" s="26"/>
      <c r="H623" s="33"/>
      <c r="I623" s="33"/>
      <c r="J623" s="33"/>
      <c r="K623" s="33"/>
      <c r="L623" s="33"/>
      <c r="M623" s="33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32"/>
      <c r="AT623" s="35"/>
      <c r="AU623" s="35"/>
    </row>
    <row r="624" spans="1:47" ht="21" customHeight="1">
      <c r="A624" s="26"/>
      <c r="B624" s="26"/>
      <c r="C624" s="26"/>
      <c r="D624" s="32"/>
      <c r="E624" s="33"/>
      <c r="F624" s="33"/>
      <c r="G624" s="26"/>
      <c r="H624" s="33"/>
      <c r="I624" s="33"/>
      <c r="J624" s="33"/>
      <c r="K624" s="33"/>
      <c r="L624" s="33"/>
      <c r="M624" s="33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32"/>
      <c r="AT624" s="35"/>
      <c r="AU624" s="35"/>
    </row>
    <row r="625" spans="1:47" ht="21" customHeight="1">
      <c r="A625" s="26"/>
      <c r="B625" s="26"/>
      <c r="C625" s="26"/>
      <c r="D625" s="32"/>
      <c r="E625" s="33"/>
      <c r="F625" s="33"/>
      <c r="G625" s="26"/>
      <c r="H625" s="33"/>
      <c r="I625" s="33"/>
      <c r="J625" s="33"/>
      <c r="K625" s="33"/>
      <c r="L625" s="33"/>
      <c r="M625" s="33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32"/>
      <c r="AT625" s="35"/>
      <c r="AU625" s="35"/>
    </row>
    <row r="626" spans="1:47" ht="21" customHeight="1">
      <c r="A626" s="26"/>
      <c r="B626" s="26"/>
      <c r="C626" s="26"/>
      <c r="D626" s="32"/>
      <c r="E626" s="33"/>
      <c r="F626" s="33"/>
      <c r="G626" s="26"/>
      <c r="H626" s="33"/>
      <c r="I626" s="33"/>
      <c r="J626" s="33"/>
      <c r="K626" s="33"/>
      <c r="L626" s="33"/>
      <c r="M626" s="33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32"/>
      <c r="AT626" s="35"/>
      <c r="AU626" s="35"/>
    </row>
    <row r="627" spans="1:47" ht="21" customHeight="1">
      <c r="A627" s="26"/>
      <c r="B627" s="26"/>
      <c r="C627" s="26"/>
      <c r="D627" s="32"/>
      <c r="E627" s="33"/>
      <c r="F627" s="33"/>
      <c r="G627" s="26"/>
      <c r="H627" s="33"/>
      <c r="I627" s="33"/>
      <c r="J627" s="33"/>
      <c r="K627" s="33"/>
      <c r="L627" s="33"/>
      <c r="M627" s="33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32"/>
      <c r="AT627" s="35"/>
      <c r="AU627" s="35"/>
    </row>
    <row r="628" spans="1:47" ht="21" customHeight="1">
      <c r="A628" s="26"/>
      <c r="B628" s="26"/>
      <c r="C628" s="26"/>
      <c r="D628" s="32"/>
      <c r="E628" s="33"/>
      <c r="F628" s="33"/>
      <c r="G628" s="26"/>
      <c r="H628" s="33"/>
      <c r="I628" s="33"/>
      <c r="J628" s="33"/>
      <c r="K628" s="33"/>
      <c r="L628" s="33"/>
      <c r="M628" s="33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32"/>
      <c r="AT628" s="35"/>
      <c r="AU628" s="35"/>
    </row>
    <row r="629" spans="1:47" ht="21" customHeight="1">
      <c r="A629" s="26"/>
      <c r="B629" s="26"/>
      <c r="C629" s="26"/>
      <c r="D629" s="32"/>
      <c r="E629" s="33"/>
      <c r="F629" s="33"/>
      <c r="G629" s="26"/>
      <c r="H629" s="33"/>
      <c r="I629" s="33"/>
      <c r="J629" s="33"/>
      <c r="K629" s="33"/>
      <c r="L629" s="33"/>
      <c r="M629" s="33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32"/>
      <c r="AT629" s="35"/>
      <c r="AU629" s="35"/>
    </row>
    <row r="630" spans="1:47" ht="21" customHeight="1">
      <c r="A630" s="26"/>
      <c r="B630" s="26"/>
      <c r="C630" s="26"/>
      <c r="D630" s="32"/>
      <c r="E630" s="33"/>
      <c r="F630" s="33"/>
      <c r="G630" s="26"/>
      <c r="H630" s="33"/>
      <c r="I630" s="33"/>
      <c r="J630" s="33"/>
      <c r="K630" s="33"/>
      <c r="L630" s="33"/>
      <c r="M630" s="33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32"/>
      <c r="AT630" s="35"/>
      <c r="AU630" s="35"/>
    </row>
    <row r="631" spans="1:47" ht="21" customHeight="1">
      <c r="A631" s="26"/>
      <c r="B631" s="26"/>
      <c r="C631" s="26"/>
      <c r="D631" s="32"/>
      <c r="E631" s="33"/>
      <c r="F631" s="33"/>
      <c r="G631" s="26"/>
      <c r="H631" s="33"/>
      <c r="I631" s="33"/>
      <c r="J631" s="33"/>
      <c r="K631" s="33"/>
      <c r="L631" s="33"/>
      <c r="M631" s="33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32"/>
      <c r="AT631" s="35"/>
      <c r="AU631" s="35"/>
    </row>
    <row r="632" spans="1:47" ht="21" customHeight="1">
      <c r="A632" s="26"/>
      <c r="B632" s="26"/>
      <c r="C632" s="26"/>
      <c r="D632" s="32"/>
      <c r="E632" s="33"/>
      <c r="F632" s="33"/>
      <c r="G632" s="26"/>
      <c r="H632" s="33"/>
      <c r="I632" s="33"/>
      <c r="J632" s="33"/>
      <c r="K632" s="33"/>
      <c r="L632" s="33"/>
      <c r="M632" s="33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32"/>
      <c r="AT632" s="35"/>
      <c r="AU632" s="35"/>
    </row>
    <row r="633" spans="1:47" ht="21" customHeight="1">
      <c r="A633" s="26"/>
      <c r="B633" s="26"/>
      <c r="C633" s="26"/>
      <c r="D633" s="32"/>
      <c r="E633" s="33"/>
      <c r="F633" s="33"/>
      <c r="G633" s="26"/>
      <c r="H633" s="33"/>
      <c r="I633" s="33"/>
      <c r="J633" s="33"/>
      <c r="K633" s="33"/>
      <c r="L633" s="33"/>
      <c r="M633" s="33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32"/>
      <c r="AT633" s="35"/>
      <c r="AU633" s="35"/>
    </row>
    <row r="634" spans="1:47" ht="21" customHeight="1">
      <c r="A634" s="26"/>
      <c r="B634" s="26"/>
      <c r="C634" s="26"/>
      <c r="D634" s="32"/>
      <c r="E634" s="33"/>
      <c r="F634" s="33"/>
      <c r="G634" s="26"/>
      <c r="H634" s="33"/>
      <c r="I634" s="33"/>
      <c r="J634" s="33"/>
      <c r="K634" s="33"/>
      <c r="L634" s="33"/>
      <c r="M634" s="33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32"/>
      <c r="AT634" s="35"/>
      <c r="AU634" s="35"/>
    </row>
    <row r="635" spans="1:47" ht="21" customHeight="1">
      <c r="A635" s="26"/>
      <c r="B635" s="26"/>
      <c r="C635" s="26"/>
      <c r="D635" s="32"/>
      <c r="E635" s="33"/>
      <c r="F635" s="33"/>
      <c r="G635" s="26"/>
      <c r="H635" s="33"/>
      <c r="I635" s="33"/>
      <c r="J635" s="33"/>
      <c r="K635" s="33"/>
      <c r="L635" s="33"/>
      <c r="M635" s="33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32"/>
      <c r="AT635" s="35"/>
      <c r="AU635" s="35"/>
    </row>
    <row r="636" spans="1:47" ht="21" customHeight="1">
      <c r="A636" s="26"/>
      <c r="B636" s="26"/>
      <c r="C636" s="26"/>
      <c r="D636" s="32"/>
      <c r="E636" s="33"/>
      <c r="F636" s="33"/>
      <c r="G636" s="26"/>
      <c r="H636" s="33"/>
      <c r="I636" s="33"/>
      <c r="J636" s="33"/>
      <c r="K636" s="33"/>
      <c r="L636" s="33"/>
      <c r="M636" s="33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32"/>
      <c r="AT636" s="35"/>
      <c r="AU636" s="35"/>
    </row>
    <row r="637" spans="1:47" ht="21" customHeight="1">
      <c r="A637" s="26"/>
      <c r="B637" s="26"/>
      <c r="C637" s="26"/>
      <c r="D637" s="32"/>
      <c r="E637" s="33"/>
      <c r="F637" s="33"/>
      <c r="G637" s="26"/>
      <c r="H637" s="33"/>
      <c r="I637" s="33"/>
      <c r="J637" s="33"/>
      <c r="K637" s="33"/>
      <c r="L637" s="33"/>
      <c r="M637" s="33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32"/>
      <c r="AT637" s="35"/>
      <c r="AU637" s="35"/>
    </row>
    <row r="638" spans="1:47" ht="21" customHeight="1">
      <c r="A638" s="26"/>
      <c r="B638" s="26"/>
      <c r="C638" s="26"/>
      <c r="D638" s="32"/>
      <c r="E638" s="33"/>
      <c r="F638" s="33"/>
      <c r="G638" s="26"/>
      <c r="H638" s="33"/>
      <c r="I638" s="33"/>
      <c r="J638" s="33"/>
      <c r="K638" s="33"/>
      <c r="L638" s="33"/>
      <c r="M638" s="33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32"/>
      <c r="AT638" s="35"/>
      <c r="AU638" s="35"/>
    </row>
    <row r="639" spans="1:47" ht="21" customHeight="1">
      <c r="A639" s="26"/>
      <c r="B639" s="26"/>
      <c r="C639" s="26"/>
      <c r="D639" s="32"/>
      <c r="E639" s="33"/>
      <c r="F639" s="33"/>
      <c r="G639" s="26"/>
      <c r="H639" s="33"/>
      <c r="I639" s="33"/>
      <c r="J639" s="33"/>
      <c r="K639" s="33"/>
      <c r="L639" s="33"/>
      <c r="M639" s="33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32"/>
      <c r="AT639" s="35"/>
      <c r="AU639" s="35"/>
    </row>
    <row r="640" spans="1:47" ht="21" customHeight="1">
      <c r="A640" s="26"/>
      <c r="B640" s="26"/>
      <c r="C640" s="26"/>
      <c r="D640" s="32"/>
      <c r="E640" s="33"/>
      <c r="F640" s="33"/>
      <c r="G640" s="26"/>
      <c r="H640" s="33"/>
      <c r="I640" s="33"/>
      <c r="J640" s="33"/>
      <c r="K640" s="33"/>
      <c r="L640" s="33"/>
      <c r="M640" s="33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32"/>
      <c r="AT640" s="35"/>
      <c r="AU640" s="35"/>
    </row>
    <row r="641" spans="1:47" ht="21" customHeight="1">
      <c r="A641" s="26"/>
      <c r="B641" s="26"/>
      <c r="C641" s="26"/>
      <c r="D641" s="32"/>
      <c r="E641" s="33"/>
      <c r="F641" s="33"/>
      <c r="G641" s="26"/>
      <c r="H641" s="33"/>
      <c r="I641" s="33"/>
      <c r="J641" s="33"/>
      <c r="K641" s="33"/>
      <c r="L641" s="33"/>
      <c r="M641" s="33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32"/>
      <c r="AT641" s="35"/>
      <c r="AU641" s="35"/>
    </row>
    <row r="642" spans="1:47" ht="21" customHeight="1">
      <c r="A642" s="26"/>
      <c r="B642" s="26"/>
      <c r="C642" s="26"/>
      <c r="D642" s="32"/>
      <c r="E642" s="33"/>
      <c r="F642" s="33"/>
      <c r="G642" s="26"/>
      <c r="H642" s="33"/>
      <c r="I642" s="33"/>
      <c r="J642" s="33"/>
      <c r="K642" s="33"/>
      <c r="L642" s="33"/>
      <c r="M642" s="33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32"/>
      <c r="AT642" s="35"/>
      <c r="AU642" s="35"/>
    </row>
    <row r="643" spans="1:47" ht="21" customHeight="1">
      <c r="A643" s="26"/>
      <c r="B643" s="26"/>
      <c r="C643" s="26"/>
      <c r="D643" s="32"/>
      <c r="E643" s="33"/>
      <c r="F643" s="33"/>
      <c r="G643" s="26"/>
      <c r="H643" s="33"/>
      <c r="I643" s="33"/>
      <c r="J643" s="33"/>
      <c r="K643" s="33"/>
      <c r="L643" s="33"/>
      <c r="M643" s="33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32"/>
      <c r="AT643" s="35"/>
      <c r="AU643" s="35"/>
    </row>
    <row r="644" spans="1:47" ht="21" customHeight="1">
      <c r="A644" s="26"/>
      <c r="B644" s="26"/>
      <c r="C644" s="26"/>
      <c r="D644" s="32"/>
      <c r="E644" s="33"/>
      <c r="F644" s="33"/>
      <c r="G644" s="26"/>
      <c r="H644" s="33"/>
      <c r="I644" s="33"/>
      <c r="J644" s="33"/>
      <c r="K644" s="33"/>
      <c r="L644" s="33"/>
      <c r="M644" s="33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32"/>
      <c r="AT644" s="35"/>
      <c r="AU644" s="35"/>
    </row>
    <row r="645" spans="1:47" ht="21" customHeight="1">
      <c r="A645" s="26"/>
      <c r="B645" s="26"/>
      <c r="C645" s="26"/>
      <c r="D645" s="32"/>
      <c r="E645" s="33"/>
      <c r="F645" s="33"/>
      <c r="G645" s="26"/>
      <c r="H645" s="33"/>
      <c r="I645" s="33"/>
      <c r="J645" s="33"/>
      <c r="K645" s="33"/>
      <c r="L645" s="33"/>
      <c r="M645" s="33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32"/>
      <c r="AT645" s="35"/>
      <c r="AU645" s="35"/>
    </row>
    <row r="646" spans="1:47" ht="21" customHeight="1">
      <c r="A646" s="26"/>
      <c r="B646" s="26"/>
      <c r="C646" s="26"/>
      <c r="D646" s="32"/>
      <c r="E646" s="33"/>
      <c r="F646" s="33"/>
      <c r="G646" s="26"/>
      <c r="H646" s="33"/>
      <c r="I646" s="33"/>
      <c r="J646" s="33"/>
      <c r="K646" s="33"/>
      <c r="L646" s="33"/>
      <c r="M646" s="33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32"/>
      <c r="AT646" s="35"/>
      <c r="AU646" s="35"/>
    </row>
    <row r="647" spans="1:47" ht="21" customHeight="1">
      <c r="A647" s="26"/>
      <c r="B647" s="26"/>
      <c r="C647" s="26"/>
      <c r="D647" s="32"/>
      <c r="E647" s="33"/>
      <c r="F647" s="33"/>
      <c r="G647" s="26"/>
      <c r="H647" s="33"/>
      <c r="I647" s="33"/>
      <c r="J647" s="33"/>
      <c r="K647" s="33"/>
      <c r="L647" s="33"/>
      <c r="M647" s="33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32"/>
      <c r="AT647" s="35"/>
      <c r="AU647" s="35"/>
    </row>
    <row r="648" spans="1:47" ht="21" customHeight="1">
      <c r="A648" s="26"/>
      <c r="B648" s="26"/>
      <c r="C648" s="26"/>
      <c r="D648" s="32"/>
      <c r="E648" s="33"/>
      <c r="F648" s="33"/>
      <c r="G648" s="26"/>
      <c r="H648" s="33"/>
      <c r="I648" s="33"/>
      <c r="J648" s="33"/>
      <c r="K648" s="33"/>
      <c r="L648" s="33"/>
      <c r="M648" s="33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32"/>
      <c r="AT648" s="35"/>
      <c r="AU648" s="35"/>
    </row>
    <row r="649" spans="1:47" ht="21" customHeight="1">
      <c r="A649" s="26"/>
      <c r="B649" s="26"/>
      <c r="C649" s="26"/>
      <c r="D649" s="32"/>
      <c r="E649" s="33"/>
      <c r="F649" s="33"/>
      <c r="G649" s="26"/>
      <c r="H649" s="33"/>
      <c r="I649" s="33"/>
      <c r="J649" s="33"/>
      <c r="K649" s="33"/>
      <c r="L649" s="33"/>
      <c r="M649" s="33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32"/>
      <c r="AT649" s="35"/>
      <c r="AU649" s="35"/>
    </row>
    <row r="650" spans="1:47" ht="21" customHeight="1">
      <c r="A650" s="26"/>
      <c r="B650" s="26"/>
      <c r="C650" s="26"/>
      <c r="D650" s="32"/>
      <c r="E650" s="33"/>
      <c r="F650" s="33"/>
      <c r="G650" s="26"/>
      <c r="H650" s="33"/>
      <c r="I650" s="33"/>
      <c r="J650" s="33"/>
      <c r="K650" s="33"/>
      <c r="L650" s="33"/>
      <c r="M650" s="33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32"/>
      <c r="AT650" s="35"/>
      <c r="AU650" s="35"/>
    </row>
    <row r="651" spans="1:47" ht="21" customHeight="1">
      <c r="A651" s="26"/>
      <c r="B651" s="26"/>
      <c r="C651" s="26"/>
      <c r="D651" s="32"/>
      <c r="E651" s="33"/>
      <c r="F651" s="33"/>
      <c r="G651" s="26"/>
      <c r="H651" s="33"/>
      <c r="I651" s="33"/>
      <c r="J651" s="33"/>
      <c r="K651" s="33"/>
      <c r="L651" s="33"/>
      <c r="M651" s="33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32"/>
      <c r="AT651" s="35"/>
      <c r="AU651" s="35"/>
    </row>
    <row r="652" spans="1:47" ht="21" customHeight="1">
      <c r="A652" s="26"/>
      <c r="B652" s="26"/>
      <c r="C652" s="26"/>
      <c r="D652" s="32"/>
      <c r="E652" s="33"/>
      <c r="F652" s="33"/>
      <c r="G652" s="26"/>
      <c r="H652" s="33"/>
      <c r="I652" s="33"/>
      <c r="J652" s="33"/>
      <c r="K652" s="33"/>
      <c r="L652" s="33"/>
      <c r="M652" s="33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32"/>
      <c r="AT652" s="35"/>
      <c r="AU652" s="35"/>
    </row>
    <row r="653" spans="1:47" ht="21" customHeight="1">
      <c r="A653" s="26"/>
      <c r="B653" s="26"/>
      <c r="C653" s="26"/>
      <c r="D653" s="32"/>
      <c r="E653" s="33"/>
      <c r="F653" s="33"/>
      <c r="G653" s="26"/>
      <c r="H653" s="33"/>
      <c r="I653" s="33"/>
      <c r="J653" s="33"/>
      <c r="K653" s="33"/>
      <c r="L653" s="33"/>
      <c r="M653" s="33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32"/>
      <c r="AT653" s="35"/>
      <c r="AU653" s="35"/>
    </row>
    <row r="654" spans="1:47" ht="21" customHeight="1">
      <c r="A654" s="26"/>
      <c r="B654" s="26"/>
      <c r="C654" s="26"/>
      <c r="D654" s="32"/>
      <c r="E654" s="33"/>
      <c r="F654" s="33"/>
      <c r="G654" s="26"/>
      <c r="H654" s="33"/>
      <c r="I654" s="33"/>
      <c r="J654" s="33"/>
      <c r="K654" s="33"/>
      <c r="L654" s="33"/>
      <c r="M654" s="33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32"/>
      <c r="AT654" s="35"/>
      <c r="AU654" s="35"/>
    </row>
    <row r="655" spans="1:47" ht="21" customHeight="1">
      <c r="A655" s="26"/>
      <c r="B655" s="26"/>
      <c r="C655" s="26"/>
      <c r="D655" s="32"/>
      <c r="E655" s="33"/>
      <c r="F655" s="33"/>
      <c r="G655" s="26"/>
      <c r="H655" s="33"/>
      <c r="I655" s="33"/>
      <c r="J655" s="33"/>
      <c r="K655" s="33"/>
      <c r="L655" s="33"/>
      <c r="M655" s="33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32"/>
      <c r="AT655" s="35"/>
      <c r="AU655" s="35"/>
    </row>
    <row r="656" spans="1:47" ht="21" customHeight="1">
      <c r="A656" s="26"/>
      <c r="B656" s="26"/>
      <c r="C656" s="26"/>
      <c r="D656" s="32"/>
      <c r="E656" s="33"/>
      <c r="F656" s="33"/>
      <c r="G656" s="26"/>
      <c r="H656" s="33"/>
      <c r="I656" s="33"/>
      <c r="J656" s="33"/>
      <c r="K656" s="33"/>
      <c r="L656" s="33"/>
      <c r="M656" s="33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32"/>
      <c r="AT656" s="35"/>
      <c r="AU656" s="35"/>
    </row>
    <row r="657" spans="1:47" ht="21" customHeight="1">
      <c r="A657" s="26"/>
      <c r="B657" s="26"/>
      <c r="C657" s="26"/>
      <c r="D657" s="32"/>
      <c r="E657" s="33"/>
      <c r="F657" s="33"/>
      <c r="G657" s="26"/>
      <c r="H657" s="33"/>
      <c r="I657" s="33"/>
      <c r="J657" s="33"/>
      <c r="K657" s="33"/>
      <c r="L657" s="33"/>
      <c r="M657" s="33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32"/>
      <c r="AT657" s="35"/>
      <c r="AU657" s="35"/>
    </row>
    <row r="658" spans="1:47" ht="21" customHeight="1">
      <c r="A658" s="26"/>
      <c r="B658" s="26"/>
      <c r="C658" s="26"/>
      <c r="D658" s="32"/>
      <c r="E658" s="33"/>
      <c r="F658" s="33"/>
      <c r="G658" s="26"/>
      <c r="H658" s="33"/>
      <c r="I658" s="33"/>
      <c r="J658" s="33"/>
      <c r="K658" s="33"/>
      <c r="L658" s="33"/>
      <c r="M658" s="33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32"/>
      <c r="AT658" s="35"/>
      <c r="AU658" s="35"/>
    </row>
    <row r="659" spans="1:47" ht="21" customHeight="1">
      <c r="A659" s="26"/>
      <c r="B659" s="26"/>
      <c r="C659" s="26"/>
      <c r="D659" s="32"/>
      <c r="E659" s="33"/>
      <c r="F659" s="33"/>
      <c r="G659" s="26"/>
      <c r="H659" s="33"/>
      <c r="I659" s="33"/>
      <c r="J659" s="33"/>
      <c r="K659" s="33"/>
      <c r="L659" s="33"/>
      <c r="M659" s="33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32"/>
      <c r="AT659" s="35"/>
      <c r="AU659" s="35"/>
    </row>
    <row r="660" spans="1:47" ht="21" customHeight="1">
      <c r="A660" s="26"/>
      <c r="B660" s="26"/>
      <c r="C660" s="26"/>
      <c r="D660" s="32"/>
      <c r="E660" s="33"/>
      <c r="F660" s="33"/>
      <c r="G660" s="26"/>
      <c r="H660" s="33"/>
      <c r="I660" s="33"/>
      <c r="J660" s="33"/>
      <c r="K660" s="33"/>
      <c r="L660" s="33"/>
      <c r="M660" s="33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32"/>
      <c r="AT660" s="35"/>
      <c r="AU660" s="35"/>
    </row>
    <row r="661" spans="1:47" ht="21" customHeight="1">
      <c r="A661" s="26"/>
      <c r="B661" s="26"/>
      <c r="C661" s="26"/>
      <c r="D661" s="32"/>
      <c r="E661" s="33"/>
      <c r="F661" s="33"/>
      <c r="G661" s="26"/>
      <c r="H661" s="33"/>
      <c r="I661" s="33"/>
      <c r="J661" s="33"/>
      <c r="K661" s="33"/>
      <c r="L661" s="33"/>
      <c r="M661" s="33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32"/>
      <c r="AT661" s="35"/>
      <c r="AU661" s="35"/>
    </row>
    <row r="662" spans="1:47" ht="21" customHeight="1">
      <c r="A662" s="26"/>
      <c r="B662" s="26"/>
      <c r="C662" s="26"/>
      <c r="D662" s="32"/>
      <c r="E662" s="33"/>
      <c r="F662" s="33"/>
      <c r="G662" s="26"/>
      <c r="H662" s="33"/>
      <c r="I662" s="33"/>
      <c r="J662" s="33"/>
      <c r="K662" s="33"/>
      <c r="L662" s="33"/>
      <c r="M662" s="33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32"/>
      <c r="AT662" s="35"/>
      <c r="AU662" s="35"/>
    </row>
    <row r="663" spans="1:47" ht="21" customHeight="1">
      <c r="A663" s="26"/>
      <c r="B663" s="26"/>
      <c r="C663" s="26"/>
      <c r="D663" s="32"/>
      <c r="E663" s="33"/>
      <c r="F663" s="33"/>
      <c r="G663" s="26"/>
      <c r="H663" s="33"/>
      <c r="I663" s="33"/>
      <c r="J663" s="33"/>
      <c r="K663" s="33"/>
      <c r="L663" s="33"/>
      <c r="M663" s="33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32"/>
      <c r="AT663" s="35"/>
      <c r="AU663" s="35"/>
    </row>
    <row r="664" spans="1:47" ht="21" customHeight="1">
      <c r="A664" s="26"/>
      <c r="B664" s="26"/>
      <c r="C664" s="26"/>
      <c r="D664" s="32"/>
      <c r="E664" s="33"/>
      <c r="F664" s="33"/>
      <c r="G664" s="26"/>
      <c r="H664" s="33"/>
      <c r="I664" s="33"/>
      <c r="J664" s="33"/>
      <c r="K664" s="33"/>
      <c r="L664" s="33"/>
      <c r="M664" s="33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32"/>
      <c r="AT664" s="35"/>
      <c r="AU664" s="35"/>
    </row>
    <row r="665" spans="1:47" ht="21" customHeight="1">
      <c r="A665" s="26"/>
      <c r="B665" s="26"/>
      <c r="C665" s="26"/>
      <c r="D665" s="32"/>
      <c r="E665" s="33"/>
      <c r="F665" s="33"/>
      <c r="G665" s="26"/>
      <c r="H665" s="33"/>
      <c r="I665" s="33"/>
      <c r="J665" s="33"/>
      <c r="K665" s="33"/>
      <c r="L665" s="33"/>
      <c r="M665" s="33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32"/>
      <c r="AT665" s="35"/>
      <c r="AU665" s="35"/>
    </row>
    <row r="666" spans="1:47" ht="21" customHeight="1">
      <c r="A666" s="26"/>
      <c r="B666" s="26"/>
      <c r="C666" s="26"/>
      <c r="D666" s="32"/>
      <c r="E666" s="33"/>
      <c r="F666" s="33"/>
      <c r="G666" s="26"/>
      <c r="H666" s="33"/>
      <c r="I666" s="33"/>
      <c r="J666" s="33"/>
      <c r="K666" s="33"/>
      <c r="L666" s="33"/>
      <c r="M666" s="33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32"/>
      <c r="AT666" s="35"/>
      <c r="AU666" s="35"/>
    </row>
    <row r="667" spans="1:47" ht="21" customHeight="1">
      <c r="A667" s="26"/>
      <c r="B667" s="26"/>
      <c r="C667" s="26"/>
      <c r="D667" s="32"/>
      <c r="E667" s="33"/>
      <c r="F667" s="33"/>
      <c r="G667" s="26"/>
      <c r="H667" s="33"/>
      <c r="I667" s="33"/>
      <c r="J667" s="33"/>
      <c r="K667" s="33"/>
      <c r="L667" s="33"/>
      <c r="M667" s="33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32"/>
      <c r="AT667" s="35"/>
      <c r="AU667" s="35"/>
    </row>
    <row r="668" spans="1:47" ht="21" customHeight="1">
      <c r="A668" s="26"/>
      <c r="B668" s="26"/>
      <c r="C668" s="26"/>
      <c r="D668" s="32"/>
      <c r="E668" s="33"/>
      <c r="F668" s="33"/>
      <c r="G668" s="26"/>
      <c r="H668" s="33"/>
      <c r="I668" s="33"/>
      <c r="J668" s="33"/>
      <c r="K668" s="33"/>
      <c r="L668" s="33"/>
      <c r="M668" s="33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32"/>
      <c r="AT668" s="35"/>
      <c r="AU668" s="35"/>
    </row>
    <row r="669" spans="1:47" ht="21" customHeight="1">
      <c r="A669" s="26"/>
      <c r="B669" s="26"/>
      <c r="C669" s="26"/>
      <c r="D669" s="32"/>
      <c r="E669" s="33"/>
      <c r="F669" s="33"/>
      <c r="G669" s="26"/>
      <c r="H669" s="33"/>
      <c r="I669" s="33"/>
      <c r="J669" s="33"/>
      <c r="K669" s="33"/>
      <c r="L669" s="33"/>
      <c r="M669" s="33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32"/>
      <c r="AT669" s="35"/>
      <c r="AU669" s="35"/>
    </row>
    <row r="670" spans="1:47" ht="21" customHeight="1">
      <c r="A670" s="26"/>
      <c r="B670" s="26"/>
      <c r="C670" s="26"/>
      <c r="D670" s="32"/>
      <c r="E670" s="33"/>
      <c r="F670" s="33"/>
      <c r="G670" s="26"/>
      <c r="H670" s="33"/>
      <c r="I670" s="33"/>
      <c r="J670" s="33"/>
      <c r="K670" s="33"/>
      <c r="L670" s="33"/>
      <c r="M670" s="33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32"/>
      <c r="AT670" s="35"/>
      <c r="AU670" s="35"/>
    </row>
    <row r="671" spans="1:47" ht="21" customHeight="1">
      <c r="A671" s="26"/>
      <c r="B671" s="26"/>
      <c r="C671" s="26"/>
      <c r="D671" s="32"/>
      <c r="E671" s="33"/>
      <c r="F671" s="33"/>
      <c r="G671" s="26"/>
      <c r="H671" s="33"/>
      <c r="I671" s="33"/>
      <c r="J671" s="33"/>
      <c r="K671" s="33"/>
      <c r="L671" s="33"/>
      <c r="M671" s="33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32"/>
      <c r="AT671" s="35"/>
      <c r="AU671" s="35"/>
    </row>
    <row r="672" spans="1:47" ht="21" customHeight="1">
      <c r="A672" s="26"/>
      <c r="B672" s="26"/>
      <c r="C672" s="26"/>
      <c r="D672" s="32"/>
      <c r="E672" s="33"/>
      <c r="F672" s="33"/>
      <c r="G672" s="26"/>
      <c r="H672" s="33"/>
      <c r="I672" s="33"/>
      <c r="J672" s="33"/>
      <c r="K672" s="33"/>
      <c r="L672" s="33"/>
      <c r="M672" s="33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32"/>
      <c r="AT672" s="35"/>
      <c r="AU672" s="35"/>
    </row>
    <row r="673" spans="1:47" ht="21" customHeight="1">
      <c r="A673" s="26"/>
      <c r="B673" s="26"/>
      <c r="C673" s="26"/>
      <c r="D673" s="32"/>
      <c r="E673" s="33"/>
      <c r="F673" s="33"/>
      <c r="G673" s="26"/>
      <c r="H673" s="33"/>
      <c r="I673" s="33"/>
      <c r="J673" s="33"/>
      <c r="K673" s="33"/>
      <c r="L673" s="33"/>
      <c r="M673" s="33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32"/>
      <c r="AT673" s="35"/>
      <c r="AU673" s="35"/>
    </row>
    <row r="674" spans="1:47" ht="21" customHeight="1">
      <c r="A674" s="26"/>
      <c r="B674" s="26"/>
      <c r="C674" s="26"/>
      <c r="D674" s="32"/>
      <c r="E674" s="33"/>
      <c r="F674" s="33"/>
      <c r="G674" s="26"/>
      <c r="H674" s="33"/>
      <c r="I674" s="33"/>
      <c r="J674" s="33"/>
      <c r="K674" s="33"/>
      <c r="L674" s="33"/>
      <c r="M674" s="33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32"/>
      <c r="AT674" s="35"/>
      <c r="AU674" s="35"/>
    </row>
    <row r="675" spans="1:47" ht="21" customHeight="1">
      <c r="A675" s="26"/>
      <c r="B675" s="26"/>
      <c r="C675" s="26"/>
      <c r="D675" s="32"/>
      <c r="E675" s="33"/>
      <c r="F675" s="33"/>
      <c r="G675" s="26"/>
      <c r="H675" s="33"/>
      <c r="I675" s="33"/>
      <c r="J675" s="33"/>
      <c r="K675" s="33"/>
      <c r="L675" s="33"/>
      <c r="M675" s="33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32"/>
      <c r="AT675" s="35"/>
      <c r="AU675" s="35"/>
    </row>
    <row r="676" spans="1:47" ht="21" customHeight="1">
      <c r="A676" s="26"/>
      <c r="B676" s="26"/>
      <c r="C676" s="26"/>
      <c r="D676" s="32"/>
      <c r="E676" s="33"/>
      <c r="F676" s="33"/>
      <c r="G676" s="26"/>
      <c r="H676" s="33"/>
      <c r="I676" s="33"/>
      <c r="J676" s="33"/>
      <c r="K676" s="33"/>
      <c r="L676" s="33"/>
      <c r="M676" s="33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32"/>
      <c r="AT676" s="35"/>
      <c r="AU676" s="35"/>
    </row>
    <row r="677" spans="1:47" ht="21" customHeight="1">
      <c r="A677" s="26"/>
      <c r="B677" s="26"/>
      <c r="C677" s="26"/>
      <c r="D677" s="32"/>
      <c r="E677" s="33"/>
      <c r="F677" s="33"/>
      <c r="G677" s="26"/>
      <c r="H677" s="33"/>
      <c r="I677" s="33"/>
      <c r="J677" s="33"/>
      <c r="K677" s="33"/>
      <c r="L677" s="33"/>
      <c r="M677" s="33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32"/>
      <c r="AT677" s="35"/>
      <c r="AU677" s="35"/>
    </row>
    <row r="678" spans="1:47" ht="21" customHeight="1">
      <c r="A678" s="26"/>
      <c r="B678" s="26"/>
      <c r="C678" s="26"/>
      <c r="D678" s="32"/>
      <c r="E678" s="33"/>
      <c r="F678" s="33"/>
      <c r="G678" s="26"/>
      <c r="H678" s="33"/>
      <c r="I678" s="33"/>
      <c r="J678" s="33"/>
      <c r="K678" s="33"/>
      <c r="L678" s="33"/>
      <c r="M678" s="33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32"/>
      <c r="AT678" s="35"/>
      <c r="AU678" s="35"/>
    </row>
    <row r="679" spans="1:47" ht="21" customHeight="1">
      <c r="A679" s="26"/>
      <c r="B679" s="26"/>
      <c r="C679" s="26"/>
      <c r="D679" s="32"/>
      <c r="E679" s="33"/>
      <c r="F679" s="33"/>
      <c r="G679" s="26"/>
      <c r="H679" s="33"/>
      <c r="I679" s="33"/>
      <c r="J679" s="33"/>
      <c r="K679" s="33"/>
      <c r="L679" s="33"/>
      <c r="M679" s="33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32"/>
      <c r="AT679" s="35"/>
      <c r="AU679" s="35"/>
    </row>
    <row r="680" spans="1:47" ht="21" customHeight="1">
      <c r="A680" s="26"/>
      <c r="B680" s="26"/>
      <c r="C680" s="26"/>
      <c r="D680" s="32"/>
      <c r="E680" s="33"/>
      <c r="F680" s="33"/>
      <c r="G680" s="26"/>
      <c r="H680" s="33"/>
      <c r="I680" s="33"/>
      <c r="J680" s="33"/>
      <c r="K680" s="33"/>
      <c r="L680" s="33"/>
      <c r="M680" s="33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32"/>
      <c r="AT680" s="35"/>
      <c r="AU680" s="35"/>
    </row>
    <row r="681" spans="1:47" ht="21" customHeight="1">
      <c r="A681" s="26"/>
      <c r="B681" s="26"/>
      <c r="C681" s="26"/>
      <c r="D681" s="32"/>
      <c r="E681" s="33"/>
      <c r="F681" s="33"/>
      <c r="G681" s="26"/>
      <c r="H681" s="33"/>
      <c r="I681" s="33"/>
      <c r="J681" s="33"/>
      <c r="K681" s="33"/>
      <c r="L681" s="33"/>
      <c r="M681" s="33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32"/>
      <c r="AT681" s="35"/>
      <c r="AU681" s="35"/>
    </row>
    <row r="682" spans="1:47" ht="21" customHeight="1">
      <c r="A682" s="26"/>
      <c r="B682" s="26"/>
      <c r="C682" s="26"/>
      <c r="D682" s="32"/>
      <c r="E682" s="33"/>
      <c r="F682" s="33"/>
      <c r="G682" s="26"/>
      <c r="H682" s="33"/>
      <c r="I682" s="33"/>
      <c r="J682" s="33"/>
      <c r="K682" s="33"/>
      <c r="L682" s="33"/>
      <c r="M682" s="33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32"/>
      <c r="AT682" s="35"/>
      <c r="AU682" s="35"/>
    </row>
    <row r="683" spans="1:47" ht="21" customHeight="1">
      <c r="A683" s="26"/>
      <c r="B683" s="26"/>
      <c r="C683" s="26"/>
      <c r="D683" s="32"/>
      <c r="E683" s="33"/>
      <c r="F683" s="33"/>
      <c r="G683" s="26"/>
      <c r="H683" s="33"/>
      <c r="I683" s="33"/>
      <c r="J683" s="33"/>
      <c r="K683" s="33"/>
      <c r="L683" s="33"/>
      <c r="M683" s="33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32"/>
      <c r="AT683" s="35"/>
      <c r="AU683" s="35"/>
    </row>
    <row r="684" spans="1:47" ht="21" customHeight="1">
      <c r="A684" s="26"/>
      <c r="B684" s="26"/>
      <c r="C684" s="26"/>
      <c r="D684" s="32"/>
      <c r="E684" s="33"/>
      <c r="F684" s="33"/>
      <c r="G684" s="26"/>
      <c r="H684" s="33"/>
      <c r="I684" s="33"/>
      <c r="J684" s="33"/>
      <c r="K684" s="33"/>
      <c r="L684" s="33"/>
      <c r="M684" s="33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32"/>
      <c r="AT684" s="35"/>
      <c r="AU684" s="35"/>
    </row>
    <row r="685" spans="1:47" ht="21" customHeight="1">
      <c r="A685" s="26"/>
      <c r="B685" s="26"/>
      <c r="C685" s="26"/>
      <c r="D685" s="32"/>
      <c r="E685" s="33"/>
      <c r="F685" s="33"/>
      <c r="G685" s="26"/>
      <c r="H685" s="33"/>
      <c r="I685" s="33"/>
      <c r="J685" s="33"/>
      <c r="K685" s="33"/>
      <c r="L685" s="33"/>
      <c r="M685" s="33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32"/>
      <c r="AT685" s="35"/>
      <c r="AU685" s="35"/>
    </row>
    <row r="686" spans="1:47" ht="21" customHeight="1">
      <c r="A686" s="26"/>
      <c r="B686" s="26"/>
      <c r="C686" s="26"/>
      <c r="D686" s="32"/>
      <c r="E686" s="33"/>
      <c r="F686" s="33"/>
      <c r="G686" s="26"/>
      <c r="H686" s="33"/>
      <c r="I686" s="33"/>
      <c r="J686" s="33"/>
      <c r="K686" s="33"/>
      <c r="L686" s="33"/>
      <c r="M686" s="33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32"/>
      <c r="AT686" s="35"/>
      <c r="AU686" s="35"/>
    </row>
    <row r="687" spans="1:47" ht="21" customHeight="1">
      <c r="A687" s="26"/>
      <c r="B687" s="26"/>
      <c r="C687" s="26"/>
      <c r="D687" s="32"/>
      <c r="E687" s="33"/>
      <c r="F687" s="33"/>
      <c r="G687" s="26"/>
      <c r="H687" s="33"/>
      <c r="I687" s="33"/>
      <c r="J687" s="33"/>
      <c r="K687" s="33"/>
      <c r="L687" s="33"/>
      <c r="M687" s="33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32"/>
      <c r="AT687" s="35"/>
      <c r="AU687" s="35"/>
    </row>
    <row r="688" spans="1:47" ht="21" customHeight="1">
      <c r="A688" s="26"/>
      <c r="B688" s="26"/>
      <c r="C688" s="26"/>
      <c r="D688" s="32"/>
      <c r="E688" s="33"/>
      <c r="F688" s="33"/>
      <c r="G688" s="26"/>
      <c r="H688" s="33"/>
      <c r="I688" s="33"/>
      <c r="J688" s="33"/>
      <c r="K688" s="33"/>
      <c r="L688" s="33"/>
      <c r="M688" s="33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32"/>
      <c r="AT688" s="35"/>
      <c r="AU688" s="35"/>
    </row>
    <row r="689" spans="1:47" ht="21" customHeight="1">
      <c r="A689" s="26"/>
      <c r="B689" s="26"/>
      <c r="C689" s="26"/>
      <c r="D689" s="32"/>
      <c r="E689" s="33"/>
      <c r="F689" s="33"/>
      <c r="G689" s="26"/>
      <c r="H689" s="33"/>
      <c r="I689" s="33"/>
      <c r="J689" s="33"/>
      <c r="K689" s="33"/>
      <c r="L689" s="33"/>
      <c r="M689" s="33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32"/>
      <c r="AT689" s="35"/>
      <c r="AU689" s="35"/>
    </row>
    <row r="690" spans="1:47" ht="21" customHeight="1">
      <c r="A690" s="26"/>
      <c r="B690" s="26"/>
      <c r="C690" s="26"/>
      <c r="D690" s="32"/>
      <c r="E690" s="33"/>
      <c r="F690" s="33"/>
      <c r="G690" s="26"/>
      <c r="H690" s="33"/>
      <c r="I690" s="33"/>
      <c r="J690" s="33"/>
      <c r="K690" s="33"/>
      <c r="L690" s="33"/>
      <c r="M690" s="33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32"/>
      <c r="AT690" s="35"/>
      <c r="AU690" s="35"/>
    </row>
    <row r="691" spans="1:47" ht="21" customHeight="1">
      <c r="A691" s="26"/>
      <c r="B691" s="26"/>
      <c r="C691" s="26"/>
      <c r="D691" s="32"/>
      <c r="E691" s="33"/>
      <c r="F691" s="33"/>
      <c r="G691" s="26"/>
      <c r="H691" s="33"/>
      <c r="I691" s="33"/>
      <c r="J691" s="33"/>
      <c r="K691" s="33"/>
      <c r="L691" s="33"/>
      <c r="M691" s="33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32"/>
      <c r="AT691" s="35"/>
      <c r="AU691" s="35"/>
    </row>
    <row r="692" spans="1:47" ht="21" customHeight="1">
      <c r="A692" s="26"/>
      <c r="B692" s="26"/>
      <c r="C692" s="26"/>
      <c r="D692" s="32"/>
      <c r="E692" s="33"/>
      <c r="F692" s="33"/>
      <c r="G692" s="26"/>
      <c r="H692" s="33"/>
      <c r="I692" s="33"/>
      <c r="J692" s="33"/>
      <c r="K692" s="33"/>
      <c r="L692" s="33"/>
      <c r="M692" s="33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32"/>
      <c r="AT692" s="35"/>
      <c r="AU692" s="35"/>
    </row>
    <row r="693" spans="1:47" ht="21" customHeight="1">
      <c r="A693" s="26"/>
      <c r="B693" s="26"/>
      <c r="C693" s="26"/>
      <c r="D693" s="32"/>
      <c r="E693" s="33"/>
      <c r="F693" s="33"/>
      <c r="G693" s="26"/>
      <c r="H693" s="33"/>
      <c r="I693" s="33"/>
      <c r="J693" s="33"/>
      <c r="K693" s="33"/>
      <c r="L693" s="33"/>
      <c r="M693" s="33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32"/>
      <c r="AT693" s="35"/>
      <c r="AU693" s="35"/>
    </row>
    <row r="694" spans="1:47" ht="21" customHeight="1">
      <c r="A694" s="26"/>
      <c r="B694" s="26"/>
      <c r="C694" s="26"/>
      <c r="D694" s="32"/>
      <c r="E694" s="33"/>
      <c r="F694" s="33"/>
      <c r="G694" s="26"/>
      <c r="H694" s="33"/>
      <c r="I694" s="33"/>
      <c r="J694" s="33"/>
      <c r="K694" s="33"/>
      <c r="L694" s="33"/>
      <c r="M694" s="33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32"/>
      <c r="AT694" s="35"/>
      <c r="AU694" s="35"/>
    </row>
    <row r="695" spans="1:47" ht="21" customHeight="1">
      <c r="A695" s="26"/>
      <c r="B695" s="26"/>
      <c r="C695" s="26"/>
      <c r="D695" s="32"/>
      <c r="E695" s="33"/>
      <c r="F695" s="33"/>
      <c r="G695" s="26"/>
      <c r="H695" s="33"/>
      <c r="I695" s="33"/>
      <c r="J695" s="33"/>
      <c r="K695" s="33"/>
      <c r="L695" s="33"/>
      <c r="M695" s="33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32"/>
      <c r="AT695" s="35"/>
      <c r="AU695" s="35"/>
    </row>
    <row r="696" spans="1:47" ht="21" customHeight="1">
      <c r="A696" s="26"/>
      <c r="B696" s="26"/>
      <c r="C696" s="26"/>
      <c r="D696" s="32"/>
      <c r="E696" s="33"/>
      <c r="F696" s="33"/>
      <c r="G696" s="26"/>
      <c r="H696" s="33"/>
      <c r="I696" s="33"/>
      <c r="J696" s="33"/>
      <c r="K696" s="33"/>
      <c r="L696" s="33"/>
      <c r="M696" s="33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32"/>
      <c r="AT696" s="35"/>
      <c r="AU696" s="35"/>
    </row>
    <row r="697" spans="1:47" ht="21" customHeight="1">
      <c r="A697" s="26"/>
      <c r="B697" s="26"/>
      <c r="C697" s="26"/>
      <c r="D697" s="32"/>
      <c r="E697" s="33"/>
      <c r="F697" s="33"/>
      <c r="G697" s="26"/>
      <c r="H697" s="33"/>
      <c r="I697" s="33"/>
      <c r="J697" s="33"/>
      <c r="K697" s="33"/>
      <c r="L697" s="33"/>
      <c r="M697" s="33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32"/>
      <c r="AT697" s="35"/>
      <c r="AU697" s="35"/>
    </row>
    <row r="698" spans="1:47" ht="21" customHeight="1">
      <c r="A698" s="26"/>
      <c r="B698" s="26"/>
      <c r="C698" s="26"/>
      <c r="D698" s="32"/>
      <c r="E698" s="33"/>
      <c r="F698" s="33"/>
      <c r="G698" s="26"/>
      <c r="H698" s="33"/>
      <c r="I698" s="33"/>
      <c r="J698" s="33"/>
      <c r="K698" s="33"/>
      <c r="L698" s="33"/>
      <c r="M698" s="33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32"/>
      <c r="AT698" s="35"/>
      <c r="AU698" s="35"/>
    </row>
    <row r="699" spans="1:47" ht="21" customHeight="1">
      <c r="A699" s="26"/>
      <c r="B699" s="26"/>
      <c r="C699" s="26"/>
      <c r="D699" s="32"/>
      <c r="E699" s="33"/>
      <c r="F699" s="33"/>
      <c r="G699" s="26"/>
      <c r="H699" s="33"/>
      <c r="I699" s="33"/>
      <c r="J699" s="33"/>
      <c r="K699" s="33"/>
      <c r="L699" s="33"/>
      <c r="M699" s="33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32"/>
      <c r="AT699" s="35"/>
      <c r="AU699" s="35"/>
    </row>
    <row r="700" spans="1:47" ht="21" customHeight="1">
      <c r="A700" s="26"/>
      <c r="B700" s="26"/>
      <c r="C700" s="26"/>
      <c r="D700" s="32"/>
      <c r="E700" s="33"/>
      <c r="F700" s="33"/>
      <c r="G700" s="26"/>
      <c r="H700" s="33"/>
      <c r="I700" s="33"/>
      <c r="J700" s="33"/>
      <c r="K700" s="33"/>
      <c r="L700" s="33"/>
      <c r="M700" s="33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32"/>
      <c r="AT700" s="35"/>
      <c r="AU700" s="35"/>
    </row>
    <row r="701" spans="1:47" ht="21" customHeight="1">
      <c r="A701" s="26"/>
      <c r="B701" s="26"/>
      <c r="C701" s="26"/>
      <c r="D701" s="32"/>
      <c r="E701" s="33"/>
      <c r="F701" s="33"/>
      <c r="G701" s="26"/>
      <c r="H701" s="33"/>
      <c r="I701" s="33"/>
      <c r="J701" s="33"/>
      <c r="K701" s="33"/>
      <c r="L701" s="33"/>
      <c r="M701" s="33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32"/>
      <c r="AT701" s="35"/>
      <c r="AU701" s="35"/>
    </row>
    <row r="702" spans="1:47" ht="21" customHeight="1">
      <c r="A702" s="26"/>
      <c r="B702" s="26"/>
      <c r="C702" s="26"/>
      <c r="D702" s="32"/>
      <c r="E702" s="33"/>
      <c r="F702" s="33"/>
      <c r="G702" s="26"/>
      <c r="H702" s="33"/>
      <c r="I702" s="33"/>
      <c r="J702" s="33"/>
      <c r="K702" s="33"/>
      <c r="L702" s="33"/>
      <c r="M702" s="33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32"/>
      <c r="AT702" s="35"/>
      <c r="AU702" s="35"/>
    </row>
    <row r="703" spans="1:47" ht="21" customHeight="1">
      <c r="A703" s="26"/>
      <c r="B703" s="26"/>
      <c r="C703" s="26"/>
      <c r="D703" s="32"/>
      <c r="E703" s="33"/>
      <c r="F703" s="33"/>
      <c r="G703" s="26"/>
      <c r="H703" s="33"/>
      <c r="I703" s="33"/>
      <c r="J703" s="33"/>
      <c r="K703" s="33"/>
      <c r="L703" s="33"/>
      <c r="M703" s="33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32"/>
      <c r="AT703" s="35"/>
      <c r="AU703" s="35"/>
    </row>
    <row r="704" spans="1:47" ht="21" customHeight="1">
      <c r="A704" s="26"/>
      <c r="B704" s="26"/>
      <c r="C704" s="26"/>
      <c r="D704" s="32"/>
      <c r="E704" s="33"/>
      <c r="F704" s="33"/>
      <c r="G704" s="26"/>
      <c r="H704" s="33"/>
      <c r="I704" s="33"/>
      <c r="J704" s="33"/>
      <c r="K704" s="33"/>
      <c r="L704" s="33"/>
      <c r="M704" s="33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32"/>
      <c r="AT704" s="35"/>
      <c r="AU704" s="35"/>
    </row>
    <row r="705" spans="1:47" ht="21" customHeight="1">
      <c r="A705" s="26"/>
      <c r="B705" s="26"/>
      <c r="C705" s="26"/>
      <c r="D705" s="32"/>
      <c r="E705" s="33"/>
      <c r="F705" s="33"/>
      <c r="G705" s="26"/>
      <c r="H705" s="33"/>
      <c r="I705" s="33"/>
      <c r="J705" s="33"/>
      <c r="K705" s="33"/>
      <c r="L705" s="33"/>
      <c r="M705" s="33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32"/>
      <c r="AT705" s="35"/>
      <c r="AU705" s="35"/>
    </row>
    <row r="706" spans="1:47" ht="21" customHeight="1">
      <c r="A706" s="26"/>
      <c r="B706" s="26"/>
      <c r="C706" s="26"/>
      <c r="D706" s="32"/>
      <c r="E706" s="33"/>
      <c r="F706" s="33"/>
      <c r="G706" s="26"/>
      <c r="H706" s="33"/>
      <c r="I706" s="33"/>
      <c r="J706" s="33"/>
      <c r="K706" s="33"/>
      <c r="L706" s="33"/>
      <c r="M706" s="33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32"/>
      <c r="AT706" s="35"/>
      <c r="AU706" s="35"/>
    </row>
    <row r="707" spans="1:47" ht="21" customHeight="1">
      <c r="A707" s="26"/>
      <c r="B707" s="26"/>
      <c r="C707" s="26"/>
      <c r="D707" s="32"/>
      <c r="E707" s="33"/>
      <c r="F707" s="33"/>
      <c r="G707" s="26"/>
      <c r="H707" s="33"/>
      <c r="I707" s="33"/>
      <c r="J707" s="33"/>
      <c r="K707" s="33"/>
      <c r="L707" s="33"/>
      <c r="M707" s="33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32"/>
      <c r="AT707" s="35"/>
      <c r="AU707" s="35"/>
    </row>
    <row r="708" spans="1:47" ht="21" customHeight="1">
      <c r="A708" s="26"/>
      <c r="B708" s="26"/>
      <c r="C708" s="26"/>
      <c r="D708" s="32"/>
      <c r="E708" s="33"/>
      <c r="F708" s="33"/>
      <c r="G708" s="26"/>
      <c r="H708" s="33"/>
      <c r="I708" s="33"/>
      <c r="J708" s="33"/>
      <c r="K708" s="33"/>
      <c r="L708" s="33"/>
      <c r="M708" s="33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32"/>
      <c r="AT708" s="35"/>
      <c r="AU708" s="35"/>
    </row>
    <row r="709" spans="1:47" ht="21" customHeight="1">
      <c r="A709" s="26"/>
      <c r="B709" s="26"/>
      <c r="C709" s="26"/>
      <c r="D709" s="32"/>
      <c r="E709" s="33"/>
      <c r="F709" s="33"/>
      <c r="G709" s="26"/>
      <c r="H709" s="33"/>
      <c r="I709" s="33"/>
      <c r="J709" s="33"/>
      <c r="K709" s="33"/>
      <c r="L709" s="33"/>
      <c r="M709" s="33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32"/>
      <c r="AT709" s="35"/>
      <c r="AU709" s="35"/>
    </row>
    <row r="710" spans="1:47" ht="21" customHeight="1">
      <c r="A710" s="26"/>
      <c r="B710" s="26"/>
      <c r="C710" s="26"/>
      <c r="D710" s="32"/>
      <c r="E710" s="33"/>
      <c r="F710" s="33"/>
      <c r="G710" s="26"/>
      <c r="H710" s="33"/>
      <c r="I710" s="33"/>
      <c r="J710" s="33"/>
      <c r="K710" s="33"/>
      <c r="L710" s="33"/>
      <c r="M710" s="33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32"/>
      <c r="AT710" s="35"/>
      <c r="AU710" s="35"/>
    </row>
    <row r="711" spans="1:47" ht="21" customHeight="1">
      <c r="A711" s="26"/>
      <c r="B711" s="26"/>
      <c r="C711" s="26"/>
      <c r="D711" s="32"/>
      <c r="E711" s="33"/>
      <c r="F711" s="33"/>
      <c r="G711" s="26"/>
      <c r="H711" s="33"/>
      <c r="I711" s="33"/>
      <c r="J711" s="33"/>
      <c r="K711" s="33"/>
      <c r="L711" s="33"/>
      <c r="M711" s="33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32"/>
      <c r="AT711" s="35"/>
      <c r="AU711" s="35"/>
    </row>
    <row r="712" spans="1:47" ht="21" customHeight="1">
      <c r="A712" s="26"/>
      <c r="B712" s="26"/>
      <c r="C712" s="26"/>
      <c r="D712" s="32"/>
      <c r="E712" s="33"/>
      <c r="F712" s="33"/>
      <c r="G712" s="26"/>
      <c r="H712" s="33"/>
      <c r="I712" s="33"/>
      <c r="J712" s="33"/>
      <c r="K712" s="33"/>
      <c r="L712" s="33"/>
      <c r="M712" s="33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32"/>
      <c r="AT712" s="35"/>
      <c r="AU712" s="35"/>
    </row>
    <row r="713" spans="1:47" ht="21" customHeight="1">
      <c r="A713" s="26"/>
      <c r="B713" s="26"/>
      <c r="C713" s="26"/>
      <c r="D713" s="32"/>
      <c r="E713" s="33"/>
      <c r="F713" s="33"/>
      <c r="G713" s="26"/>
      <c r="H713" s="33"/>
      <c r="I713" s="33"/>
      <c r="J713" s="33"/>
      <c r="K713" s="33"/>
      <c r="L713" s="33"/>
      <c r="M713" s="33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32"/>
      <c r="AT713" s="35"/>
      <c r="AU713" s="35"/>
    </row>
    <row r="714" spans="1:47" ht="21" customHeight="1">
      <c r="A714" s="26"/>
      <c r="B714" s="26"/>
      <c r="C714" s="26"/>
      <c r="D714" s="32"/>
      <c r="E714" s="33"/>
      <c r="F714" s="33"/>
      <c r="G714" s="26"/>
      <c r="H714" s="33"/>
      <c r="I714" s="33"/>
      <c r="J714" s="33"/>
      <c r="K714" s="33"/>
      <c r="L714" s="33"/>
      <c r="M714" s="33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32"/>
      <c r="AT714" s="35"/>
      <c r="AU714" s="35"/>
    </row>
    <row r="715" spans="1:47" ht="21" customHeight="1">
      <c r="A715" s="26"/>
      <c r="B715" s="26"/>
      <c r="C715" s="26"/>
      <c r="D715" s="32"/>
      <c r="E715" s="33"/>
      <c r="F715" s="33"/>
      <c r="G715" s="26"/>
      <c r="H715" s="33"/>
      <c r="I715" s="33"/>
      <c r="J715" s="33"/>
      <c r="K715" s="33"/>
      <c r="L715" s="33"/>
      <c r="M715" s="33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32"/>
      <c r="AT715" s="35"/>
      <c r="AU715" s="35"/>
    </row>
    <row r="716" spans="1:47" ht="21" customHeight="1">
      <c r="A716" s="26"/>
      <c r="B716" s="26"/>
      <c r="C716" s="26"/>
      <c r="D716" s="32"/>
      <c r="E716" s="33"/>
      <c r="F716" s="33"/>
      <c r="G716" s="26"/>
      <c r="H716" s="33"/>
      <c r="I716" s="33"/>
      <c r="J716" s="33"/>
      <c r="K716" s="33"/>
      <c r="L716" s="33"/>
      <c r="M716" s="33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32"/>
      <c r="AT716" s="35"/>
      <c r="AU716" s="35"/>
    </row>
    <row r="717" spans="1:47" ht="21" customHeight="1">
      <c r="A717" s="26"/>
      <c r="B717" s="26"/>
      <c r="C717" s="26"/>
      <c r="D717" s="32"/>
      <c r="E717" s="33"/>
      <c r="F717" s="33"/>
      <c r="G717" s="26"/>
      <c r="H717" s="33"/>
      <c r="I717" s="33"/>
      <c r="J717" s="33"/>
      <c r="K717" s="33"/>
      <c r="L717" s="33"/>
      <c r="M717" s="33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32"/>
      <c r="AT717" s="35"/>
      <c r="AU717" s="35"/>
    </row>
    <row r="718" spans="1:47" ht="21" customHeight="1">
      <c r="A718" s="26"/>
      <c r="B718" s="26"/>
      <c r="C718" s="26"/>
      <c r="D718" s="32"/>
      <c r="E718" s="33"/>
      <c r="F718" s="33"/>
      <c r="G718" s="26"/>
      <c r="H718" s="33"/>
      <c r="I718" s="33"/>
      <c r="J718" s="33"/>
      <c r="K718" s="33"/>
      <c r="L718" s="33"/>
      <c r="M718" s="33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32"/>
      <c r="AT718" s="35"/>
      <c r="AU718" s="35"/>
    </row>
    <row r="719" spans="1:47" ht="21" customHeight="1">
      <c r="A719" s="26"/>
      <c r="B719" s="26"/>
      <c r="C719" s="26"/>
      <c r="D719" s="32"/>
      <c r="E719" s="33"/>
      <c r="F719" s="33"/>
      <c r="G719" s="26"/>
      <c r="H719" s="33"/>
      <c r="I719" s="33"/>
      <c r="J719" s="33"/>
      <c r="K719" s="33"/>
      <c r="L719" s="33"/>
      <c r="M719" s="33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32"/>
      <c r="AT719" s="35"/>
      <c r="AU719" s="35"/>
    </row>
    <row r="720" spans="1:47" ht="21" customHeight="1">
      <c r="A720" s="26"/>
      <c r="B720" s="26"/>
      <c r="C720" s="26"/>
      <c r="D720" s="32"/>
      <c r="E720" s="33"/>
      <c r="F720" s="33"/>
      <c r="G720" s="26"/>
      <c r="H720" s="33"/>
      <c r="I720" s="33"/>
      <c r="J720" s="33"/>
      <c r="K720" s="33"/>
      <c r="L720" s="33"/>
      <c r="M720" s="33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32"/>
      <c r="AT720" s="35"/>
      <c r="AU720" s="35"/>
    </row>
    <row r="721" spans="1:47" ht="21" customHeight="1">
      <c r="A721" s="26"/>
      <c r="B721" s="26"/>
      <c r="C721" s="26"/>
      <c r="D721" s="32"/>
      <c r="E721" s="33"/>
      <c r="F721" s="33"/>
      <c r="G721" s="26"/>
      <c r="H721" s="33"/>
      <c r="I721" s="33"/>
      <c r="J721" s="33"/>
      <c r="K721" s="33"/>
      <c r="L721" s="33"/>
      <c r="M721" s="33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32"/>
      <c r="AT721" s="35"/>
      <c r="AU721" s="35"/>
    </row>
    <row r="722" spans="1:47" ht="21" customHeight="1">
      <c r="A722" s="26"/>
      <c r="B722" s="26"/>
      <c r="C722" s="26"/>
      <c r="D722" s="32"/>
      <c r="E722" s="33"/>
      <c r="F722" s="33"/>
      <c r="G722" s="26"/>
      <c r="H722" s="33"/>
      <c r="I722" s="33"/>
      <c r="J722" s="33"/>
      <c r="K722" s="33"/>
      <c r="L722" s="33"/>
      <c r="M722" s="33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32"/>
      <c r="AT722" s="35"/>
      <c r="AU722" s="35"/>
    </row>
    <row r="723" spans="1:47" ht="21" customHeight="1">
      <c r="A723" s="26"/>
      <c r="B723" s="26"/>
      <c r="C723" s="26"/>
      <c r="D723" s="32"/>
      <c r="E723" s="33"/>
      <c r="F723" s="33"/>
      <c r="G723" s="26"/>
      <c r="H723" s="33"/>
      <c r="I723" s="33"/>
      <c r="J723" s="33"/>
      <c r="K723" s="33"/>
      <c r="L723" s="33"/>
      <c r="M723" s="33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32"/>
      <c r="AT723" s="35"/>
      <c r="AU723" s="35"/>
    </row>
    <row r="724" spans="1:47" ht="21" customHeight="1">
      <c r="A724" s="26"/>
      <c r="B724" s="26"/>
      <c r="C724" s="26"/>
      <c r="D724" s="32"/>
      <c r="E724" s="33"/>
      <c r="F724" s="33"/>
      <c r="G724" s="26"/>
      <c r="H724" s="33"/>
      <c r="I724" s="33"/>
      <c r="J724" s="33"/>
      <c r="K724" s="33"/>
      <c r="L724" s="33"/>
      <c r="M724" s="33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32"/>
      <c r="AT724" s="35"/>
      <c r="AU724" s="35"/>
    </row>
    <row r="725" spans="1:47" ht="21" customHeight="1">
      <c r="A725" s="26"/>
      <c r="B725" s="26"/>
      <c r="C725" s="26"/>
      <c r="D725" s="32"/>
      <c r="E725" s="33"/>
      <c r="F725" s="33"/>
      <c r="G725" s="26"/>
      <c r="H725" s="33"/>
      <c r="I725" s="33"/>
      <c r="J725" s="33"/>
      <c r="K725" s="33"/>
      <c r="L725" s="33"/>
      <c r="M725" s="33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32"/>
      <c r="AT725" s="35"/>
      <c r="AU725" s="35"/>
    </row>
    <row r="726" spans="1:47" ht="21" customHeight="1">
      <c r="A726" s="26"/>
      <c r="B726" s="26"/>
      <c r="C726" s="26"/>
      <c r="D726" s="32"/>
      <c r="E726" s="33"/>
      <c r="F726" s="33"/>
      <c r="G726" s="26"/>
      <c r="H726" s="33"/>
      <c r="I726" s="33"/>
      <c r="J726" s="33"/>
      <c r="K726" s="33"/>
      <c r="L726" s="33"/>
      <c r="M726" s="33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32"/>
      <c r="AT726" s="35"/>
      <c r="AU726" s="35"/>
    </row>
    <row r="727" spans="1:47" ht="21" customHeight="1">
      <c r="A727" s="26"/>
      <c r="B727" s="26"/>
      <c r="C727" s="26"/>
      <c r="D727" s="32"/>
      <c r="E727" s="33"/>
      <c r="F727" s="33"/>
      <c r="G727" s="26"/>
      <c r="H727" s="33"/>
      <c r="I727" s="33"/>
      <c r="J727" s="33"/>
      <c r="K727" s="33"/>
      <c r="L727" s="33"/>
      <c r="M727" s="33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32"/>
      <c r="AT727" s="35"/>
      <c r="AU727" s="35"/>
    </row>
    <row r="728" spans="1:47" ht="21" customHeight="1">
      <c r="A728" s="26"/>
      <c r="B728" s="26"/>
      <c r="C728" s="26"/>
      <c r="D728" s="32"/>
      <c r="E728" s="33"/>
      <c r="F728" s="33"/>
      <c r="G728" s="26"/>
      <c r="H728" s="33"/>
      <c r="I728" s="33"/>
      <c r="J728" s="33"/>
      <c r="K728" s="33"/>
      <c r="L728" s="33"/>
      <c r="M728" s="33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32"/>
      <c r="AT728" s="35"/>
      <c r="AU728" s="35"/>
    </row>
    <row r="729" spans="1:47" ht="21" customHeight="1">
      <c r="A729" s="26"/>
      <c r="B729" s="26"/>
      <c r="C729" s="26"/>
      <c r="D729" s="32"/>
      <c r="E729" s="33"/>
      <c r="F729" s="33"/>
      <c r="G729" s="26"/>
      <c r="H729" s="33"/>
      <c r="I729" s="33"/>
      <c r="J729" s="33"/>
      <c r="K729" s="33"/>
      <c r="L729" s="33"/>
      <c r="M729" s="33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32"/>
      <c r="AT729" s="35"/>
      <c r="AU729" s="35"/>
    </row>
    <row r="730" spans="1:47" ht="21" customHeight="1">
      <c r="A730" s="26"/>
      <c r="B730" s="26"/>
      <c r="C730" s="26"/>
      <c r="D730" s="32"/>
      <c r="E730" s="33"/>
      <c r="F730" s="33"/>
      <c r="G730" s="26"/>
      <c r="H730" s="33"/>
      <c r="I730" s="33"/>
      <c r="J730" s="33"/>
      <c r="K730" s="33"/>
      <c r="L730" s="33"/>
      <c r="M730" s="33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32"/>
      <c r="AT730" s="35"/>
      <c r="AU730" s="35"/>
    </row>
    <row r="731" spans="1:47" ht="21" customHeight="1">
      <c r="A731" s="26"/>
      <c r="B731" s="26"/>
      <c r="C731" s="26"/>
      <c r="D731" s="32"/>
      <c r="E731" s="33"/>
      <c r="F731" s="33"/>
      <c r="G731" s="26"/>
      <c r="H731" s="33"/>
      <c r="I731" s="33"/>
      <c r="J731" s="33"/>
      <c r="K731" s="33"/>
      <c r="L731" s="33"/>
      <c r="M731" s="33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32"/>
      <c r="AT731" s="35"/>
      <c r="AU731" s="35"/>
    </row>
    <row r="732" spans="1:47" ht="21" customHeight="1">
      <c r="A732" s="26"/>
      <c r="B732" s="26"/>
      <c r="C732" s="26"/>
      <c r="D732" s="32"/>
      <c r="E732" s="33"/>
      <c r="F732" s="33"/>
      <c r="G732" s="26"/>
      <c r="H732" s="33"/>
      <c r="I732" s="33"/>
      <c r="J732" s="33"/>
      <c r="K732" s="33"/>
      <c r="L732" s="33"/>
      <c r="M732" s="33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32"/>
      <c r="AT732" s="35"/>
      <c r="AU732" s="35"/>
    </row>
    <row r="733" spans="1:47" ht="21" customHeight="1">
      <c r="A733" s="26"/>
      <c r="B733" s="26"/>
      <c r="C733" s="26"/>
      <c r="D733" s="32"/>
      <c r="E733" s="33"/>
      <c r="F733" s="33"/>
      <c r="G733" s="26"/>
      <c r="H733" s="33"/>
      <c r="I733" s="33"/>
      <c r="J733" s="33"/>
      <c r="K733" s="33"/>
      <c r="L733" s="33"/>
      <c r="M733" s="33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32"/>
      <c r="AT733" s="35"/>
      <c r="AU733" s="35"/>
    </row>
    <row r="734" spans="1:47" ht="21" customHeight="1">
      <c r="A734" s="26"/>
      <c r="B734" s="26"/>
      <c r="C734" s="26"/>
      <c r="D734" s="32"/>
      <c r="E734" s="33"/>
      <c r="F734" s="33"/>
      <c r="G734" s="26"/>
      <c r="H734" s="33"/>
      <c r="I734" s="33"/>
      <c r="J734" s="33"/>
      <c r="K734" s="33"/>
      <c r="L734" s="33"/>
      <c r="M734" s="33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32"/>
      <c r="AT734" s="35"/>
      <c r="AU734" s="35"/>
    </row>
    <row r="735" spans="1:47" ht="21" customHeight="1">
      <c r="A735" s="26"/>
      <c r="B735" s="26"/>
      <c r="C735" s="26"/>
      <c r="D735" s="32"/>
      <c r="E735" s="33"/>
      <c r="F735" s="33"/>
      <c r="G735" s="26"/>
      <c r="H735" s="33"/>
      <c r="I735" s="33"/>
      <c r="J735" s="33"/>
      <c r="K735" s="33"/>
      <c r="L735" s="33"/>
      <c r="M735" s="33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32"/>
      <c r="AT735" s="35"/>
      <c r="AU735" s="35"/>
    </row>
    <row r="736" spans="1:47" ht="21" customHeight="1">
      <c r="A736" s="26"/>
      <c r="B736" s="26"/>
      <c r="C736" s="26"/>
      <c r="D736" s="32"/>
      <c r="E736" s="33"/>
      <c r="F736" s="33"/>
      <c r="G736" s="26"/>
      <c r="H736" s="33"/>
      <c r="I736" s="33"/>
      <c r="J736" s="33"/>
      <c r="K736" s="33"/>
      <c r="L736" s="33"/>
      <c r="M736" s="33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32"/>
      <c r="AT736" s="35"/>
      <c r="AU736" s="35"/>
    </row>
    <row r="737" spans="1:47" ht="21" customHeight="1">
      <c r="A737" s="26"/>
      <c r="B737" s="26"/>
      <c r="C737" s="26"/>
      <c r="D737" s="32"/>
      <c r="E737" s="33"/>
      <c r="F737" s="33"/>
      <c r="G737" s="26"/>
      <c r="H737" s="33"/>
      <c r="I737" s="33"/>
      <c r="J737" s="33"/>
      <c r="K737" s="33"/>
      <c r="L737" s="33"/>
      <c r="M737" s="33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32"/>
      <c r="AT737" s="35"/>
      <c r="AU737" s="35"/>
    </row>
    <row r="738" spans="1:47" ht="21" customHeight="1">
      <c r="A738" s="26"/>
      <c r="B738" s="26"/>
      <c r="C738" s="26"/>
      <c r="D738" s="32"/>
      <c r="E738" s="33"/>
      <c r="F738" s="33"/>
      <c r="G738" s="26"/>
      <c r="H738" s="33"/>
      <c r="I738" s="33"/>
      <c r="J738" s="33"/>
      <c r="K738" s="33"/>
      <c r="L738" s="33"/>
      <c r="M738" s="33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32"/>
      <c r="AT738" s="35"/>
      <c r="AU738" s="35"/>
    </row>
    <row r="739" spans="1:47" ht="21" customHeight="1">
      <c r="A739" s="26"/>
      <c r="B739" s="26"/>
      <c r="C739" s="26"/>
      <c r="D739" s="32"/>
      <c r="E739" s="33"/>
      <c r="F739" s="33"/>
      <c r="G739" s="26"/>
      <c r="H739" s="33"/>
      <c r="I739" s="33"/>
      <c r="J739" s="33"/>
      <c r="K739" s="33"/>
      <c r="L739" s="33"/>
      <c r="M739" s="33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32"/>
      <c r="AT739" s="35"/>
      <c r="AU739" s="35"/>
    </row>
    <row r="740" spans="1:47" ht="21" customHeight="1">
      <c r="A740" s="26"/>
      <c r="B740" s="26"/>
      <c r="C740" s="26"/>
      <c r="D740" s="32"/>
      <c r="E740" s="33"/>
      <c r="F740" s="33"/>
      <c r="G740" s="26"/>
      <c r="H740" s="33"/>
      <c r="I740" s="33"/>
      <c r="J740" s="33"/>
      <c r="K740" s="33"/>
      <c r="L740" s="33"/>
      <c r="M740" s="33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32"/>
      <c r="AT740" s="35"/>
      <c r="AU740" s="35"/>
    </row>
    <row r="741" spans="1:47" ht="21" customHeight="1">
      <c r="A741" s="26"/>
      <c r="B741" s="26"/>
      <c r="C741" s="26"/>
      <c r="D741" s="32"/>
      <c r="E741" s="33"/>
      <c r="F741" s="33"/>
      <c r="G741" s="26"/>
      <c r="H741" s="33"/>
      <c r="I741" s="33"/>
      <c r="J741" s="33"/>
      <c r="K741" s="33"/>
      <c r="L741" s="33"/>
      <c r="M741" s="33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32"/>
      <c r="AT741" s="35"/>
      <c r="AU741" s="35"/>
    </row>
    <row r="742" spans="1:47" ht="21" customHeight="1">
      <c r="A742" s="26"/>
      <c r="B742" s="26"/>
      <c r="C742" s="26"/>
      <c r="D742" s="32"/>
      <c r="E742" s="33"/>
      <c r="F742" s="33"/>
      <c r="G742" s="26"/>
      <c r="H742" s="33"/>
      <c r="I742" s="33"/>
      <c r="J742" s="33"/>
      <c r="K742" s="33"/>
      <c r="L742" s="33"/>
      <c r="M742" s="33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32"/>
      <c r="AT742" s="35"/>
      <c r="AU742" s="35"/>
    </row>
    <row r="743" spans="1:47" ht="21" customHeight="1">
      <c r="A743" s="26"/>
      <c r="B743" s="26"/>
      <c r="C743" s="26"/>
      <c r="D743" s="32"/>
      <c r="E743" s="33"/>
      <c r="F743" s="33"/>
      <c r="G743" s="26"/>
      <c r="H743" s="33"/>
      <c r="I743" s="33"/>
      <c r="J743" s="33"/>
      <c r="K743" s="33"/>
      <c r="L743" s="33"/>
      <c r="M743" s="33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32"/>
      <c r="AT743" s="35"/>
      <c r="AU743" s="35"/>
    </row>
    <row r="744" spans="1:47" ht="21" customHeight="1">
      <c r="A744" s="26"/>
      <c r="B744" s="26"/>
      <c r="C744" s="26"/>
      <c r="D744" s="32"/>
      <c r="E744" s="33"/>
      <c r="F744" s="33"/>
      <c r="G744" s="26"/>
      <c r="H744" s="33"/>
      <c r="I744" s="33"/>
      <c r="J744" s="33"/>
      <c r="K744" s="33"/>
      <c r="L744" s="33"/>
      <c r="M744" s="33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32"/>
      <c r="AT744" s="35"/>
      <c r="AU744" s="35"/>
    </row>
    <row r="745" spans="1:47" ht="21" customHeight="1">
      <c r="A745" s="26"/>
      <c r="B745" s="26"/>
      <c r="C745" s="26"/>
      <c r="D745" s="32"/>
      <c r="E745" s="33"/>
      <c r="F745" s="33"/>
      <c r="G745" s="26"/>
      <c r="H745" s="33"/>
      <c r="I745" s="33"/>
      <c r="J745" s="33"/>
      <c r="K745" s="33"/>
      <c r="L745" s="33"/>
      <c r="M745" s="33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32"/>
      <c r="AT745" s="35"/>
      <c r="AU745" s="35"/>
    </row>
    <row r="746" spans="1:47" ht="21" customHeight="1">
      <c r="A746" s="26"/>
      <c r="B746" s="26"/>
      <c r="C746" s="26"/>
      <c r="D746" s="32"/>
      <c r="E746" s="33"/>
      <c r="F746" s="33"/>
      <c r="G746" s="26"/>
      <c r="H746" s="33"/>
      <c r="I746" s="33"/>
      <c r="J746" s="33"/>
      <c r="K746" s="33"/>
      <c r="L746" s="33"/>
      <c r="M746" s="33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32"/>
      <c r="AT746" s="35"/>
      <c r="AU746" s="35"/>
    </row>
    <row r="747" spans="1:47" ht="21" customHeight="1">
      <c r="A747" s="26"/>
      <c r="B747" s="26"/>
      <c r="C747" s="26"/>
      <c r="D747" s="32"/>
      <c r="E747" s="33"/>
      <c r="F747" s="33"/>
      <c r="G747" s="26"/>
      <c r="H747" s="33"/>
      <c r="I747" s="33"/>
      <c r="J747" s="33"/>
      <c r="K747" s="33"/>
      <c r="L747" s="33"/>
      <c r="M747" s="33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32"/>
      <c r="AT747" s="35"/>
      <c r="AU747" s="35"/>
    </row>
    <row r="748" spans="1:47" ht="21" customHeight="1">
      <c r="A748" s="26"/>
      <c r="B748" s="26"/>
      <c r="C748" s="26"/>
      <c r="D748" s="32"/>
      <c r="E748" s="33"/>
      <c r="F748" s="33"/>
      <c r="G748" s="26"/>
      <c r="H748" s="33"/>
      <c r="I748" s="33"/>
      <c r="J748" s="33"/>
      <c r="K748" s="33"/>
      <c r="L748" s="33"/>
      <c r="M748" s="33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32"/>
      <c r="AT748" s="35"/>
      <c r="AU748" s="35"/>
    </row>
    <row r="749" spans="1:47" ht="21" customHeight="1">
      <c r="A749" s="26"/>
      <c r="B749" s="26"/>
      <c r="C749" s="26"/>
      <c r="D749" s="32"/>
      <c r="E749" s="33"/>
      <c r="F749" s="33"/>
      <c r="G749" s="26"/>
      <c r="H749" s="33"/>
      <c r="I749" s="33"/>
      <c r="J749" s="33"/>
      <c r="K749" s="33"/>
      <c r="L749" s="33"/>
      <c r="M749" s="33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32"/>
      <c r="AT749" s="35"/>
      <c r="AU749" s="35"/>
    </row>
    <row r="750" spans="1:47" ht="21" customHeight="1">
      <c r="A750" s="26"/>
      <c r="B750" s="26"/>
      <c r="C750" s="26"/>
      <c r="D750" s="32"/>
      <c r="E750" s="33"/>
      <c r="F750" s="33"/>
      <c r="G750" s="26"/>
      <c r="H750" s="33"/>
      <c r="I750" s="33"/>
      <c r="J750" s="33"/>
      <c r="K750" s="33"/>
      <c r="L750" s="33"/>
      <c r="M750" s="33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32"/>
      <c r="AT750" s="35"/>
      <c r="AU750" s="35"/>
    </row>
    <row r="751" spans="1:47" ht="21" customHeight="1">
      <c r="A751" s="26"/>
      <c r="B751" s="26"/>
      <c r="C751" s="26"/>
      <c r="D751" s="32"/>
      <c r="E751" s="33"/>
      <c r="F751" s="33"/>
      <c r="G751" s="26"/>
      <c r="H751" s="33"/>
      <c r="I751" s="33"/>
      <c r="J751" s="33"/>
      <c r="K751" s="33"/>
      <c r="L751" s="33"/>
      <c r="M751" s="33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32"/>
      <c r="AT751" s="35"/>
      <c r="AU751" s="35"/>
    </row>
    <row r="752" spans="1:47" ht="21" customHeight="1">
      <c r="A752" s="26"/>
      <c r="B752" s="26"/>
      <c r="C752" s="26"/>
      <c r="D752" s="32"/>
      <c r="E752" s="33"/>
      <c r="F752" s="33"/>
      <c r="G752" s="26"/>
      <c r="H752" s="33"/>
      <c r="I752" s="33"/>
      <c r="J752" s="33"/>
      <c r="K752" s="33"/>
      <c r="L752" s="33"/>
      <c r="M752" s="33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32"/>
      <c r="AT752" s="35"/>
      <c r="AU752" s="35"/>
    </row>
    <row r="753" spans="1:47" ht="21" customHeight="1">
      <c r="A753" s="26"/>
      <c r="B753" s="26"/>
      <c r="C753" s="26"/>
      <c r="D753" s="32"/>
      <c r="E753" s="33"/>
      <c r="F753" s="33"/>
      <c r="G753" s="26"/>
      <c r="H753" s="33"/>
      <c r="I753" s="33"/>
      <c r="J753" s="33"/>
      <c r="K753" s="33"/>
      <c r="L753" s="33"/>
      <c r="M753" s="33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32"/>
      <c r="AT753" s="35"/>
      <c r="AU753" s="35"/>
    </row>
    <row r="754" spans="1:47" ht="21" customHeight="1">
      <c r="A754" s="26"/>
      <c r="B754" s="26"/>
      <c r="C754" s="26"/>
      <c r="D754" s="32"/>
      <c r="E754" s="33"/>
      <c r="F754" s="33"/>
      <c r="G754" s="26"/>
      <c r="H754" s="33"/>
      <c r="I754" s="33"/>
      <c r="J754" s="33"/>
      <c r="K754" s="33"/>
      <c r="L754" s="33"/>
      <c r="M754" s="33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32"/>
      <c r="AT754" s="35"/>
      <c r="AU754" s="35"/>
    </row>
    <row r="755" spans="1:47" ht="21" customHeight="1">
      <c r="A755" s="26"/>
      <c r="B755" s="26"/>
      <c r="C755" s="26"/>
      <c r="D755" s="32"/>
      <c r="E755" s="33"/>
      <c r="F755" s="33"/>
      <c r="G755" s="26"/>
      <c r="H755" s="33"/>
      <c r="I755" s="33"/>
      <c r="J755" s="33"/>
      <c r="K755" s="33"/>
      <c r="L755" s="33"/>
      <c r="M755" s="33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32"/>
      <c r="AT755" s="35"/>
      <c r="AU755" s="35"/>
    </row>
    <row r="756" spans="1:47" ht="21" customHeight="1">
      <c r="A756" s="26"/>
      <c r="B756" s="26"/>
      <c r="C756" s="26"/>
      <c r="D756" s="32"/>
      <c r="E756" s="33"/>
      <c r="F756" s="33"/>
      <c r="G756" s="26"/>
      <c r="H756" s="33"/>
      <c r="I756" s="33"/>
      <c r="J756" s="33"/>
      <c r="K756" s="33"/>
      <c r="L756" s="33"/>
      <c r="M756" s="33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32"/>
      <c r="AT756" s="35"/>
      <c r="AU756" s="35"/>
    </row>
    <row r="757" spans="1:47" ht="21" customHeight="1">
      <c r="A757" s="26"/>
      <c r="B757" s="26"/>
      <c r="C757" s="26"/>
      <c r="D757" s="32"/>
      <c r="E757" s="33"/>
      <c r="F757" s="33"/>
      <c r="G757" s="26"/>
      <c r="H757" s="33"/>
      <c r="I757" s="33"/>
      <c r="J757" s="33"/>
      <c r="K757" s="33"/>
      <c r="L757" s="33"/>
      <c r="M757" s="33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32"/>
      <c r="AT757" s="35"/>
      <c r="AU757" s="35"/>
    </row>
    <row r="758" spans="1:47" ht="21" customHeight="1">
      <c r="A758" s="26"/>
      <c r="B758" s="26"/>
      <c r="C758" s="26"/>
      <c r="D758" s="32"/>
      <c r="E758" s="33"/>
      <c r="F758" s="33"/>
      <c r="G758" s="26"/>
      <c r="H758" s="33"/>
      <c r="I758" s="33"/>
      <c r="J758" s="33"/>
      <c r="K758" s="33"/>
      <c r="L758" s="33"/>
      <c r="M758" s="33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32"/>
      <c r="AT758" s="35"/>
      <c r="AU758" s="35"/>
    </row>
    <row r="759" spans="1:47" ht="21" customHeight="1">
      <c r="A759" s="26"/>
      <c r="B759" s="26"/>
      <c r="C759" s="26"/>
      <c r="D759" s="32"/>
      <c r="E759" s="33"/>
      <c r="F759" s="33"/>
      <c r="G759" s="26"/>
      <c r="H759" s="33"/>
      <c r="I759" s="33"/>
      <c r="J759" s="33"/>
      <c r="K759" s="33"/>
      <c r="L759" s="33"/>
      <c r="M759" s="33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32"/>
      <c r="AT759" s="35"/>
      <c r="AU759" s="35"/>
    </row>
    <row r="760" spans="1:47" ht="21" customHeight="1">
      <c r="A760" s="26"/>
      <c r="B760" s="26"/>
      <c r="C760" s="26"/>
      <c r="D760" s="32"/>
      <c r="E760" s="33"/>
      <c r="F760" s="33"/>
      <c r="G760" s="26"/>
      <c r="H760" s="33"/>
      <c r="I760" s="33"/>
      <c r="J760" s="33"/>
      <c r="K760" s="33"/>
      <c r="L760" s="33"/>
      <c r="M760" s="33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32"/>
      <c r="AT760" s="35"/>
      <c r="AU760" s="35"/>
    </row>
    <row r="761" spans="1:47" ht="21" customHeight="1">
      <c r="A761" s="26"/>
      <c r="B761" s="26"/>
      <c r="C761" s="26"/>
      <c r="D761" s="32"/>
      <c r="E761" s="33"/>
      <c r="F761" s="33"/>
      <c r="G761" s="26"/>
      <c r="H761" s="33"/>
      <c r="I761" s="33"/>
      <c r="J761" s="33"/>
      <c r="K761" s="33"/>
      <c r="L761" s="33"/>
      <c r="M761" s="33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32"/>
      <c r="AT761" s="35"/>
      <c r="AU761" s="35"/>
    </row>
    <row r="762" spans="1:47" ht="21" customHeight="1">
      <c r="A762" s="26"/>
      <c r="B762" s="26"/>
      <c r="C762" s="26"/>
      <c r="D762" s="32"/>
      <c r="E762" s="33"/>
      <c r="F762" s="33"/>
      <c r="G762" s="26"/>
      <c r="H762" s="33"/>
      <c r="I762" s="33"/>
      <c r="J762" s="33"/>
      <c r="K762" s="33"/>
      <c r="L762" s="33"/>
      <c r="M762" s="33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32"/>
      <c r="AT762" s="35"/>
      <c r="AU762" s="35"/>
    </row>
    <row r="763" spans="1:47" ht="21" customHeight="1">
      <c r="A763" s="26"/>
      <c r="B763" s="26"/>
      <c r="C763" s="26"/>
      <c r="D763" s="32"/>
      <c r="E763" s="33"/>
      <c r="F763" s="33"/>
      <c r="G763" s="26"/>
      <c r="H763" s="33"/>
      <c r="I763" s="33"/>
      <c r="J763" s="33"/>
      <c r="K763" s="33"/>
      <c r="L763" s="33"/>
      <c r="M763" s="33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32"/>
      <c r="AT763" s="35"/>
      <c r="AU763" s="35"/>
    </row>
    <row r="764" spans="1:47" ht="21" customHeight="1">
      <c r="A764" s="26"/>
      <c r="B764" s="26"/>
      <c r="C764" s="26"/>
      <c r="D764" s="32"/>
      <c r="E764" s="33"/>
      <c r="F764" s="33"/>
      <c r="G764" s="26"/>
      <c r="H764" s="33"/>
      <c r="I764" s="33"/>
      <c r="J764" s="33"/>
      <c r="K764" s="33"/>
      <c r="L764" s="33"/>
      <c r="M764" s="33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32"/>
      <c r="AT764" s="35"/>
      <c r="AU764" s="35"/>
    </row>
    <row r="765" spans="1:47" ht="21" customHeight="1">
      <c r="A765" s="26"/>
      <c r="B765" s="26"/>
      <c r="C765" s="26"/>
      <c r="D765" s="32"/>
      <c r="E765" s="33"/>
      <c r="F765" s="33"/>
      <c r="G765" s="26"/>
      <c r="H765" s="33"/>
      <c r="I765" s="33"/>
      <c r="J765" s="33"/>
      <c r="K765" s="33"/>
      <c r="L765" s="33"/>
      <c r="M765" s="33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32"/>
      <c r="AT765" s="35"/>
      <c r="AU765" s="35"/>
    </row>
    <row r="766" spans="1:47" ht="21" customHeight="1">
      <c r="A766" s="26"/>
      <c r="B766" s="26"/>
      <c r="C766" s="26"/>
      <c r="D766" s="32"/>
      <c r="E766" s="33"/>
      <c r="F766" s="33"/>
      <c r="G766" s="26"/>
      <c r="H766" s="33"/>
      <c r="I766" s="33"/>
      <c r="J766" s="33"/>
      <c r="K766" s="33"/>
      <c r="L766" s="33"/>
      <c r="M766" s="33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32"/>
      <c r="AT766" s="35"/>
      <c r="AU766" s="35"/>
    </row>
    <row r="767" spans="1:47" ht="21" customHeight="1">
      <c r="A767" s="26"/>
      <c r="B767" s="26"/>
      <c r="C767" s="26"/>
      <c r="D767" s="32"/>
      <c r="E767" s="33"/>
      <c r="F767" s="33"/>
      <c r="G767" s="26"/>
      <c r="H767" s="33"/>
      <c r="I767" s="33"/>
      <c r="J767" s="33"/>
      <c r="K767" s="33"/>
      <c r="L767" s="33"/>
      <c r="M767" s="33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32"/>
      <c r="AT767" s="35"/>
      <c r="AU767" s="35"/>
    </row>
    <row r="768" spans="1:47" ht="21" customHeight="1">
      <c r="A768" s="26"/>
      <c r="B768" s="26"/>
      <c r="C768" s="26"/>
      <c r="D768" s="32"/>
      <c r="E768" s="33"/>
      <c r="F768" s="33"/>
      <c r="G768" s="26"/>
      <c r="H768" s="33"/>
      <c r="I768" s="33"/>
      <c r="J768" s="33"/>
      <c r="K768" s="33"/>
      <c r="L768" s="33"/>
      <c r="M768" s="33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32"/>
      <c r="AT768" s="35"/>
      <c r="AU768" s="35"/>
    </row>
    <row r="769" spans="1:47" ht="21" customHeight="1">
      <c r="A769" s="26"/>
      <c r="B769" s="26"/>
      <c r="C769" s="26"/>
      <c r="D769" s="32"/>
      <c r="E769" s="33"/>
      <c r="F769" s="33"/>
      <c r="G769" s="26"/>
      <c r="H769" s="33"/>
      <c r="I769" s="33"/>
      <c r="J769" s="33"/>
      <c r="K769" s="33"/>
      <c r="L769" s="33"/>
      <c r="M769" s="33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32"/>
      <c r="AT769" s="35"/>
      <c r="AU769" s="35"/>
    </row>
    <row r="770" spans="1:47" ht="21" customHeight="1">
      <c r="A770" s="26"/>
      <c r="B770" s="26"/>
      <c r="C770" s="26"/>
      <c r="D770" s="32"/>
      <c r="E770" s="33"/>
      <c r="F770" s="33"/>
      <c r="G770" s="26"/>
      <c r="H770" s="33"/>
      <c r="I770" s="33"/>
      <c r="J770" s="33"/>
      <c r="K770" s="33"/>
      <c r="L770" s="33"/>
      <c r="M770" s="33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32"/>
      <c r="AT770" s="35"/>
      <c r="AU770" s="35"/>
    </row>
    <row r="771" spans="1:47" ht="21" customHeight="1">
      <c r="A771" s="26"/>
      <c r="B771" s="26"/>
      <c r="C771" s="26"/>
      <c r="D771" s="32"/>
      <c r="E771" s="33"/>
      <c r="F771" s="33"/>
      <c r="G771" s="26"/>
      <c r="H771" s="33"/>
      <c r="I771" s="33"/>
      <c r="J771" s="33"/>
      <c r="K771" s="33"/>
      <c r="L771" s="33"/>
      <c r="M771" s="33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32"/>
      <c r="AT771" s="35"/>
      <c r="AU771" s="35"/>
    </row>
    <row r="772" spans="1:47" ht="21" customHeight="1">
      <c r="A772" s="26"/>
      <c r="B772" s="26"/>
      <c r="C772" s="26"/>
      <c r="D772" s="32"/>
      <c r="E772" s="33"/>
      <c r="F772" s="33"/>
      <c r="G772" s="26"/>
      <c r="H772" s="33"/>
      <c r="I772" s="33"/>
      <c r="J772" s="33"/>
      <c r="K772" s="33"/>
      <c r="L772" s="33"/>
      <c r="M772" s="33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32"/>
      <c r="AT772" s="35"/>
      <c r="AU772" s="35"/>
    </row>
    <row r="773" spans="1:47" ht="21" customHeight="1">
      <c r="A773" s="26"/>
      <c r="B773" s="26"/>
      <c r="C773" s="26"/>
      <c r="D773" s="32"/>
      <c r="E773" s="33"/>
      <c r="F773" s="33"/>
      <c r="G773" s="26"/>
      <c r="H773" s="33"/>
      <c r="I773" s="33"/>
      <c r="J773" s="33"/>
      <c r="K773" s="33"/>
      <c r="L773" s="33"/>
      <c r="M773" s="33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32"/>
      <c r="AT773" s="35"/>
      <c r="AU773" s="35"/>
    </row>
    <row r="774" spans="1:47" ht="21" customHeight="1">
      <c r="A774" s="26"/>
      <c r="B774" s="26"/>
      <c r="C774" s="26"/>
      <c r="D774" s="32"/>
      <c r="E774" s="33"/>
      <c r="F774" s="33"/>
      <c r="G774" s="26"/>
      <c r="H774" s="33"/>
      <c r="I774" s="33"/>
      <c r="J774" s="33"/>
      <c r="K774" s="33"/>
      <c r="L774" s="33"/>
      <c r="M774" s="33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32"/>
      <c r="AT774" s="35"/>
      <c r="AU774" s="35"/>
    </row>
    <row r="775" spans="1:47" ht="21" customHeight="1">
      <c r="A775" s="26"/>
      <c r="B775" s="26"/>
      <c r="C775" s="26"/>
      <c r="D775" s="32"/>
      <c r="E775" s="33"/>
      <c r="F775" s="33"/>
      <c r="G775" s="26"/>
      <c r="H775" s="33"/>
      <c r="I775" s="33"/>
      <c r="J775" s="33"/>
      <c r="K775" s="33"/>
      <c r="L775" s="33"/>
      <c r="M775" s="33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32"/>
      <c r="AT775" s="35"/>
      <c r="AU775" s="35"/>
    </row>
    <row r="776" spans="1:47" ht="21" customHeight="1">
      <c r="A776" s="26"/>
      <c r="B776" s="26"/>
      <c r="C776" s="26"/>
      <c r="D776" s="32"/>
      <c r="E776" s="33"/>
      <c r="F776" s="33"/>
      <c r="G776" s="26"/>
      <c r="H776" s="33"/>
      <c r="I776" s="33"/>
      <c r="J776" s="33"/>
      <c r="K776" s="33"/>
      <c r="L776" s="33"/>
      <c r="M776" s="33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32"/>
      <c r="AT776" s="35"/>
      <c r="AU776" s="35"/>
    </row>
    <row r="777" spans="1:47" ht="21" customHeight="1">
      <c r="A777" s="26"/>
      <c r="B777" s="26"/>
      <c r="C777" s="26"/>
      <c r="D777" s="32"/>
      <c r="E777" s="33"/>
      <c r="F777" s="33"/>
      <c r="G777" s="26"/>
      <c r="H777" s="33"/>
      <c r="I777" s="33"/>
      <c r="J777" s="33"/>
      <c r="K777" s="33"/>
      <c r="L777" s="33"/>
      <c r="M777" s="33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32"/>
      <c r="AT777" s="35"/>
      <c r="AU777" s="35"/>
    </row>
    <row r="778" spans="1:47" ht="21" customHeight="1">
      <c r="A778" s="26"/>
      <c r="B778" s="26"/>
      <c r="C778" s="26"/>
      <c r="D778" s="32"/>
      <c r="E778" s="33"/>
      <c r="F778" s="33"/>
      <c r="G778" s="26"/>
      <c r="H778" s="33"/>
      <c r="I778" s="33"/>
      <c r="J778" s="33"/>
      <c r="K778" s="33"/>
      <c r="L778" s="33"/>
      <c r="M778" s="33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32"/>
      <c r="AT778" s="35"/>
      <c r="AU778" s="35"/>
    </row>
    <row r="779" spans="1:47" ht="21" customHeight="1">
      <c r="A779" s="26"/>
      <c r="B779" s="26"/>
      <c r="C779" s="26"/>
      <c r="D779" s="32"/>
      <c r="E779" s="33"/>
      <c r="F779" s="33"/>
      <c r="G779" s="26"/>
      <c r="H779" s="33"/>
      <c r="I779" s="33"/>
      <c r="J779" s="33"/>
      <c r="K779" s="33"/>
      <c r="L779" s="33"/>
      <c r="M779" s="33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32"/>
      <c r="AT779" s="35"/>
      <c r="AU779" s="35"/>
    </row>
    <row r="780" spans="1:47" ht="21" customHeight="1">
      <c r="A780" s="26"/>
      <c r="B780" s="26"/>
      <c r="C780" s="26"/>
      <c r="D780" s="32"/>
      <c r="E780" s="33"/>
      <c r="F780" s="33"/>
      <c r="G780" s="26"/>
      <c r="H780" s="33"/>
      <c r="I780" s="33"/>
      <c r="J780" s="33"/>
      <c r="K780" s="33"/>
      <c r="L780" s="33"/>
      <c r="M780" s="33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32"/>
      <c r="AT780" s="35"/>
      <c r="AU780" s="35"/>
    </row>
    <row r="781" spans="1:47" ht="21" customHeight="1">
      <c r="A781" s="26"/>
      <c r="B781" s="26"/>
      <c r="C781" s="26"/>
      <c r="D781" s="32"/>
      <c r="E781" s="33"/>
      <c r="F781" s="33"/>
      <c r="G781" s="26"/>
      <c r="H781" s="33"/>
      <c r="I781" s="33"/>
      <c r="J781" s="33"/>
      <c r="K781" s="33"/>
      <c r="L781" s="33"/>
      <c r="M781" s="33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32"/>
      <c r="AT781" s="35"/>
      <c r="AU781" s="35"/>
    </row>
    <row r="782" spans="1:47" ht="21" customHeight="1">
      <c r="A782" s="26"/>
      <c r="B782" s="26"/>
      <c r="C782" s="26"/>
      <c r="D782" s="32"/>
      <c r="E782" s="33"/>
      <c r="F782" s="33"/>
      <c r="G782" s="26"/>
      <c r="H782" s="33"/>
      <c r="I782" s="33"/>
      <c r="J782" s="33"/>
      <c r="K782" s="33"/>
      <c r="L782" s="33"/>
      <c r="M782" s="33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32"/>
      <c r="AT782" s="35"/>
      <c r="AU782" s="35"/>
    </row>
    <row r="783" spans="1:47" ht="21" customHeight="1">
      <c r="A783" s="26"/>
      <c r="B783" s="26"/>
      <c r="C783" s="26"/>
      <c r="D783" s="32"/>
      <c r="E783" s="33"/>
      <c r="F783" s="33"/>
      <c r="G783" s="26"/>
      <c r="H783" s="33"/>
      <c r="I783" s="33"/>
      <c r="J783" s="33"/>
      <c r="K783" s="33"/>
      <c r="L783" s="33"/>
      <c r="M783" s="33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32"/>
      <c r="AT783" s="35"/>
      <c r="AU783" s="35"/>
    </row>
    <row r="784" spans="1:47" ht="21" customHeight="1">
      <c r="A784" s="26"/>
      <c r="B784" s="26"/>
      <c r="C784" s="26"/>
      <c r="D784" s="32"/>
      <c r="E784" s="33"/>
      <c r="F784" s="33"/>
      <c r="G784" s="26"/>
      <c r="H784" s="33"/>
      <c r="I784" s="33"/>
      <c r="J784" s="33"/>
      <c r="K784" s="33"/>
      <c r="L784" s="33"/>
      <c r="M784" s="33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32"/>
      <c r="AT784" s="35"/>
      <c r="AU784" s="35"/>
    </row>
    <row r="785" spans="1:47" ht="21" customHeight="1">
      <c r="A785" s="26"/>
      <c r="B785" s="26"/>
      <c r="C785" s="26"/>
      <c r="D785" s="32"/>
      <c r="E785" s="33"/>
      <c r="F785" s="33"/>
      <c r="G785" s="26"/>
      <c r="H785" s="33"/>
      <c r="I785" s="33"/>
      <c r="J785" s="33"/>
      <c r="K785" s="33"/>
      <c r="L785" s="33"/>
      <c r="M785" s="33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32"/>
      <c r="AT785" s="35"/>
      <c r="AU785" s="35"/>
    </row>
    <row r="786" spans="1:47" ht="21" customHeight="1">
      <c r="A786" s="26"/>
      <c r="B786" s="26"/>
      <c r="C786" s="26"/>
      <c r="D786" s="32"/>
      <c r="E786" s="33"/>
      <c r="F786" s="33"/>
      <c r="G786" s="26"/>
      <c r="H786" s="33"/>
      <c r="I786" s="33"/>
      <c r="J786" s="33"/>
      <c r="K786" s="33"/>
      <c r="L786" s="33"/>
      <c r="M786" s="33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32"/>
      <c r="AT786" s="35"/>
      <c r="AU786" s="35"/>
    </row>
    <row r="787" spans="1:47" ht="21" customHeight="1">
      <c r="A787" s="26"/>
      <c r="B787" s="26"/>
      <c r="C787" s="26"/>
      <c r="D787" s="32"/>
      <c r="E787" s="33"/>
      <c r="F787" s="33"/>
      <c r="G787" s="26"/>
      <c r="H787" s="33"/>
      <c r="I787" s="33"/>
      <c r="J787" s="33"/>
      <c r="K787" s="33"/>
      <c r="L787" s="33"/>
      <c r="M787" s="33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32"/>
      <c r="AT787" s="35"/>
      <c r="AU787" s="35"/>
    </row>
    <row r="788" spans="1:47" ht="21" customHeight="1">
      <c r="A788" s="26"/>
      <c r="B788" s="26"/>
      <c r="C788" s="26"/>
      <c r="D788" s="32"/>
      <c r="E788" s="33"/>
      <c r="F788" s="33"/>
      <c r="G788" s="26"/>
      <c r="H788" s="33"/>
      <c r="I788" s="33"/>
      <c r="J788" s="33"/>
      <c r="K788" s="33"/>
      <c r="L788" s="33"/>
      <c r="M788" s="33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32"/>
      <c r="AT788" s="35"/>
      <c r="AU788" s="35"/>
    </row>
    <row r="789" spans="1:47" ht="21" customHeight="1">
      <c r="A789" s="26"/>
      <c r="B789" s="26"/>
      <c r="C789" s="26"/>
      <c r="D789" s="32"/>
      <c r="E789" s="33"/>
      <c r="F789" s="33"/>
      <c r="G789" s="26"/>
      <c r="H789" s="33"/>
      <c r="I789" s="33"/>
      <c r="J789" s="33"/>
      <c r="K789" s="33"/>
      <c r="L789" s="33"/>
      <c r="M789" s="33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32"/>
      <c r="AT789" s="35"/>
      <c r="AU789" s="35"/>
    </row>
    <row r="790" spans="1:47" ht="21" customHeight="1">
      <c r="A790" s="26"/>
      <c r="B790" s="26"/>
      <c r="C790" s="26"/>
      <c r="D790" s="32"/>
      <c r="E790" s="33"/>
      <c r="F790" s="33"/>
      <c r="G790" s="26"/>
      <c r="H790" s="33"/>
      <c r="I790" s="33"/>
      <c r="J790" s="33"/>
      <c r="K790" s="33"/>
      <c r="L790" s="33"/>
      <c r="M790" s="33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32"/>
      <c r="AT790" s="35"/>
      <c r="AU790" s="35"/>
    </row>
    <row r="791" spans="1:47" ht="21" customHeight="1">
      <c r="A791" s="26"/>
      <c r="B791" s="26"/>
      <c r="C791" s="26"/>
      <c r="D791" s="32"/>
      <c r="E791" s="33"/>
      <c r="F791" s="33"/>
      <c r="G791" s="26"/>
      <c r="H791" s="33"/>
      <c r="I791" s="33"/>
      <c r="J791" s="33"/>
      <c r="K791" s="33"/>
      <c r="L791" s="33"/>
      <c r="M791" s="33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32"/>
      <c r="AT791" s="35"/>
      <c r="AU791" s="35"/>
    </row>
    <row r="792" spans="1:47" ht="21" customHeight="1">
      <c r="A792" s="26"/>
      <c r="B792" s="26"/>
      <c r="C792" s="26"/>
      <c r="D792" s="32"/>
      <c r="E792" s="33"/>
      <c r="F792" s="33"/>
      <c r="G792" s="26"/>
      <c r="H792" s="33"/>
      <c r="I792" s="33"/>
      <c r="J792" s="33"/>
      <c r="K792" s="33"/>
      <c r="L792" s="33"/>
      <c r="M792" s="33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32"/>
      <c r="AT792" s="35"/>
      <c r="AU792" s="35"/>
    </row>
    <row r="793" spans="1:47" ht="21" customHeight="1">
      <c r="A793" s="26"/>
      <c r="B793" s="26"/>
      <c r="C793" s="26"/>
      <c r="D793" s="32"/>
      <c r="E793" s="33"/>
      <c r="F793" s="33"/>
      <c r="G793" s="26"/>
      <c r="H793" s="33"/>
      <c r="I793" s="33"/>
      <c r="J793" s="33"/>
      <c r="K793" s="33"/>
      <c r="L793" s="33"/>
      <c r="M793" s="33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32"/>
      <c r="AT793" s="35"/>
      <c r="AU793" s="35"/>
    </row>
    <row r="794" spans="1:47" ht="21" customHeight="1">
      <c r="A794" s="26"/>
      <c r="B794" s="26"/>
      <c r="C794" s="26"/>
      <c r="D794" s="32"/>
      <c r="E794" s="33"/>
      <c r="F794" s="33"/>
      <c r="G794" s="26"/>
      <c r="H794" s="33"/>
      <c r="I794" s="33"/>
      <c r="J794" s="33"/>
      <c r="K794" s="33"/>
      <c r="L794" s="33"/>
      <c r="M794" s="33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32"/>
      <c r="AT794" s="35"/>
      <c r="AU794" s="35"/>
    </row>
    <row r="795" spans="1:47" ht="21" customHeight="1">
      <c r="A795" s="26"/>
      <c r="B795" s="26"/>
      <c r="C795" s="26"/>
      <c r="D795" s="32"/>
      <c r="E795" s="33"/>
      <c r="F795" s="33"/>
      <c r="G795" s="26"/>
      <c r="H795" s="33"/>
      <c r="I795" s="33"/>
      <c r="J795" s="33"/>
      <c r="K795" s="33"/>
      <c r="L795" s="33"/>
      <c r="M795" s="33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32"/>
      <c r="AT795" s="35"/>
      <c r="AU795" s="35"/>
    </row>
    <row r="796" spans="1:47" ht="21" customHeight="1">
      <c r="A796" s="26"/>
      <c r="B796" s="26"/>
      <c r="C796" s="26"/>
      <c r="D796" s="32"/>
      <c r="E796" s="33"/>
      <c r="F796" s="33"/>
      <c r="G796" s="26"/>
      <c r="H796" s="33"/>
      <c r="I796" s="33"/>
      <c r="J796" s="33"/>
      <c r="K796" s="33"/>
      <c r="L796" s="33"/>
      <c r="M796" s="33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32"/>
      <c r="AT796" s="35"/>
      <c r="AU796" s="35"/>
    </row>
    <row r="797" spans="1:47" ht="21" customHeight="1">
      <c r="A797" s="26"/>
      <c r="B797" s="26"/>
      <c r="C797" s="26"/>
      <c r="D797" s="32"/>
      <c r="E797" s="33"/>
      <c r="F797" s="33"/>
      <c r="G797" s="26"/>
      <c r="H797" s="33"/>
      <c r="I797" s="33"/>
      <c r="J797" s="33"/>
      <c r="K797" s="33"/>
      <c r="L797" s="33"/>
      <c r="M797" s="33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32"/>
      <c r="AT797" s="35"/>
      <c r="AU797" s="35"/>
    </row>
    <row r="798" spans="1:47" ht="21" customHeight="1">
      <c r="A798" s="26"/>
      <c r="B798" s="26"/>
      <c r="C798" s="26"/>
      <c r="D798" s="32"/>
      <c r="E798" s="33"/>
      <c r="F798" s="33"/>
      <c r="G798" s="26"/>
      <c r="H798" s="33"/>
      <c r="I798" s="33"/>
      <c r="J798" s="33"/>
      <c r="K798" s="33"/>
      <c r="L798" s="33"/>
      <c r="M798" s="33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32"/>
      <c r="AT798" s="35"/>
      <c r="AU798" s="35"/>
    </row>
    <row r="799" spans="1:47" ht="21" customHeight="1">
      <c r="A799" s="26"/>
      <c r="B799" s="26"/>
      <c r="C799" s="26"/>
      <c r="D799" s="32"/>
      <c r="E799" s="33"/>
      <c r="F799" s="33"/>
      <c r="G799" s="26"/>
      <c r="H799" s="33"/>
      <c r="I799" s="33"/>
      <c r="J799" s="33"/>
      <c r="K799" s="33"/>
      <c r="L799" s="33"/>
      <c r="M799" s="33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32"/>
      <c r="AT799" s="35"/>
      <c r="AU799" s="35"/>
    </row>
    <row r="800" spans="1:47" ht="21" customHeight="1">
      <c r="A800" s="26"/>
      <c r="B800" s="26"/>
      <c r="C800" s="26"/>
      <c r="D800" s="32"/>
      <c r="E800" s="33"/>
      <c r="F800" s="33"/>
      <c r="G800" s="26"/>
      <c r="H800" s="33"/>
      <c r="I800" s="33"/>
      <c r="J800" s="33"/>
      <c r="K800" s="33"/>
      <c r="L800" s="33"/>
      <c r="M800" s="33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32"/>
      <c r="AT800" s="35"/>
      <c r="AU800" s="35"/>
    </row>
    <row r="801" spans="1:47" ht="21" customHeight="1">
      <c r="A801" s="26"/>
      <c r="B801" s="26"/>
      <c r="C801" s="26"/>
      <c r="D801" s="32"/>
      <c r="E801" s="33"/>
      <c r="F801" s="33"/>
      <c r="G801" s="26"/>
      <c r="H801" s="33"/>
      <c r="I801" s="33"/>
      <c r="J801" s="33"/>
      <c r="K801" s="33"/>
      <c r="L801" s="33"/>
      <c r="M801" s="33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32"/>
      <c r="AT801" s="35"/>
      <c r="AU801" s="35"/>
    </row>
    <row r="802" spans="1:47" ht="21" customHeight="1">
      <c r="A802" s="26"/>
      <c r="B802" s="26"/>
      <c r="C802" s="26"/>
      <c r="D802" s="32"/>
      <c r="E802" s="33"/>
      <c r="F802" s="33"/>
      <c r="G802" s="26"/>
      <c r="H802" s="33"/>
      <c r="I802" s="33"/>
      <c r="J802" s="33"/>
      <c r="K802" s="33"/>
      <c r="L802" s="33"/>
      <c r="M802" s="33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32"/>
      <c r="AT802" s="35"/>
      <c r="AU802" s="35"/>
    </row>
    <row r="803" spans="1:47" ht="21" customHeight="1">
      <c r="A803" s="26"/>
      <c r="B803" s="26"/>
      <c r="C803" s="26"/>
      <c r="D803" s="32"/>
      <c r="E803" s="33"/>
      <c r="F803" s="33"/>
      <c r="G803" s="26"/>
      <c r="H803" s="33"/>
      <c r="I803" s="33"/>
      <c r="J803" s="33"/>
      <c r="K803" s="33"/>
      <c r="L803" s="33"/>
      <c r="M803" s="33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32"/>
      <c r="AT803" s="35"/>
      <c r="AU803" s="35"/>
    </row>
    <row r="804" spans="1:47" ht="21" customHeight="1">
      <c r="A804" s="26"/>
      <c r="B804" s="26"/>
      <c r="C804" s="26"/>
      <c r="D804" s="32"/>
      <c r="E804" s="33"/>
      <c r="F804" s="33"/>
      <c r="G804" s="26"/>
      <c r="H804" s="33"/>
      <c r="I804" s="33"/>
      <c r="J804" s="33"/>
      <c r="K804" s="33"/>
      <c r="L804" s="33"/>
      <c r="M804" s="33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32"/>
      <c r="AT804" s="35"/>
      <c r="AU804" s="35"/>
    </row>
    <row r="805" spans="1:47" ht="21" customHeight="1">
      <c r="A805" s="26"/>
      <c r="B805" s="26"/>
      <c r="C805" s="26"/>
      <c r="D805" s="32"/>
      <c r="E805" s="33"/>
      <c r="F805" s="33"/>
      <c r="G805" s="26"/>
      <c r="H805" s="33"/>
      <c r="I805" s="33"/>
      <c r="J805" s="33"/>
      <c r="K805" s="33"/>
      <c r="L805" s="33"/>
      <c r="M805" s="33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32"/>
      <c r="AT805" s="35"/>
      <c r="AU805" s="35"/>
    </row>
    <row r="806" spans="1:47" ht="21" customHeight="1">
      <c r="A806" s="26"/>
      <c r="B806" s="26"/>
      <c r="C806" s="26"/>
      <c r="D806" s="32"/>
      <c r="E806" s="33"/>
      <c r="F806" s="33"/>
      <c r="G806" s="26"/>
      <c r="H806" s="33"/>
      <c r="I806" s="33"/>
      <c r="J806" s="33"/>
      <c r="K806" s="33"/>
      <c r="L806" s="33"/>
      <c r="M806" s="33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32"/>
      <c r="AT806" s="35"/>
      <c r="AU806" s="35"/>
    </row>
    <row r="807" spans="1:47" ht="21" customHeight="1">
      <c r="A807" s="26"/>
      <c r="B807" s="26"/>
      <c r="C807" s="26"/>
      <c r="D807" s="32"/>
      <c r="E807" s="33"/>
      <c r="F807" s="33"/>
      <c r="G807" s="26"/>
      <c r="H807" s="33"/>
      <c r="I807" s="33"/>
      <c r="J807" s="33"/>
      <c r="K807" s="33"/>
      <c r="L807" s="33"/>
      <c r="M807" s="33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32"/>
      <c r="AT807" s="35"/>
      <c r="AU807" s="35"/>
    </row>
    <row r="808" spans="1:47" ht="21" customHeight="1">
      <c r="A808" s="26"/>
      <c r="B808" s="26"/>
      <c r="C808" s="26"/>
      <c r="D808" s="32"/>
      <c r="E808" s="33"/>
      <c r="F808" s="33"/>
      <c r="G808" s="26"/>
      <c r="H808" s="33"/>
      <c r="I808" s="33"/>
      <c r="J808" s="33"/>
      <c r="K808" s="33"/>
      <c r="L808" s="33"/>
      <c r="M808" s="33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32"/>
      <c r="AT808" s="35"/>
      <c r="AU808" s="35"/>
    </row>
    <row r="809" spans="1:47" ht="21" customHeight="1">
      <c r="A809" s="26"/>
      <c r="B809" s="26"/>
      <c r="C809" s="26"/>
      <c r="D809" s="32"/>
      <c r="E809" s="33"/>
      <c r="F809" s="33"/>
      <c r="G809" s="26"/>
      <c r="H809" s="33"/>
      <c r="I809" s="33"/>
      <c r="J809" s="33"/>
      <c r="K809" s="33"/>
      <c r="L809" s="33"/>
      <c r="M809" s="33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32"/>
      <c r="AT809" s="35"/>
      <c r="AU809" s="35"/>
    </row>
    <row r="810" spans="1:47" ht="21" customHeight="1">
      <c r="A810" s="26"/>
      <c r="B810" s="26"/>
      <c r="C810" s="26"/>
      <c r="D810" s="32"/>
      <c r="E810" s="33"/>
      <c r="F810" s="33"/>
      <c r="G810" s="26"/>
      <c r="H810" s="33"/>
      <c r="I810" s="33"/>
      <c r="J810" s="33"/>
      <c r="K810" s="33"/>
      <c r="L810" s="33"/>
      <c r="M810" s="33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32"/>
      <c r="AT810" s="35"/>
      <c r="AU810" s="35"/>
    </row>
    <row r="811" spans="1:47" ht="21" customHeight="1">
      <c r="A811" s="26"/>
      <c r="B811" s="26"/>
      <c r="C811" s="26"/>
      <c r="D811" s="32"/>
      <c r="E811" s="33"/>
      <c r="F811" s="33"/>
      <c r="G811" s="26"/>
      <c r="H811" s="33"/>
      <c r="I811" s="33"/>
      <c r="J811" s="33"/>
      <c r="K811" s="33"/>
      <c r="L811" s="33"/>
      <c r="M811" s="33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32"/>
      <c r="AT811" s="35"/>
      <c r="AU811" s="35"/>
    </row>
    <row r="812" spans="1:47" ht="21" customHeight="1">
      <c r="A812" s="26"/>
      <c r="B812" s="26"/>
      <c r="C812" s="26"/>
      <c r="D812" s="32"/>
      <c r="E812" s="33"/>
      <c r="F812" s="33"/>
      <c r="G812" s="26"/>
      <c r="H812" s="33"/>
      <c r="I812" s="33"/>
      <c r="J812" s="33"/>
      <c r="K812" s="33"/>
      <c r="L812" s="33"/>
      <c r="M812" s="33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32"/>
      <c r="AT812" s="35"/>
      <c r="AU812" s="35"/>
    </row>
    <row r="813" spans="1:47" ht="21" customHeight="1">
      <c r="A813" s="26"/>
      <c r="B813" s="26"/>
      <c r="C813" s="26"/>
      <c r="D813" s="32"/>
      <c r="E813" s="33"/>
      <c r="F813" s="33"/>
      <c r="G813" s="26"/>
      <c r="H813" s="33"/>
      <c r="I813" s="33"/>
      <c r="J813" s="33"/>
      <c r="K813" s="33"/>
      <c r="L813" s="33"/>
      <c r="M813" s="33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32"/>
      <c r="AT813" s="35"/>
      <c r="AU813" s="35"/>
    </row>
    <row r="814" spans="1:47" ht="21" customHeight="1">
      <c r="A814" s="26"/>
      <c r="B814" s="26"/>
      <c r="C814" s="26"/>
      <c r="D814" s="32"/>
      <c r="E814" s="33"/>
      <c r="F814" s="33"/>
      <c r="G814" s="26"/>
      <c r="H814" s="33"/>
      <c r="I814" s="33"/>
      <c r="J814" s="33"/>
      <c r="K814" s="33"/>
      <c r="L814" s="33"/>
      <c r="M814" s="33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32"/>
      <c r="AT814" s="35"/>
      <c r="AU814" s="35"/>
    </row>
    <row r="815" spans="1:47" ht="21" customHeight="1">
      <c r="A815" s="26"/>
      <c r="B815" s="26"/>
      <c r="C815" s="26"/>
      <c r="D815" s="32"/>
      <c r="E815" s="33"/>
      <c r="F815" s="33"/>
      <c r="G815" s="26"/>
      <c r="H815" s="33"/>
      <c r="I815" s="33"/>
      <c r="J815" s="33"/>
      <c r="K815" s="33"/>
      <c r="L815" s="33"/>
      <c r="M815" s="33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32"/>
      <c r="AT815" s="35"/>
      <c r="AU815" s="35"/>
    </row>
    <row r="816" spans="1:47" ht="21" customHeight="1">
      <c r="A816" s="26"/>
      <c r="B816" s="26"/>
      <c r="C816" s="26"/>
      <c r="D816" s="32"/>
      <c r="E816" s="33"/>
      <c r="F816" s="33"/>
      <c r="G816" s="26"/>
      <c r="H816" s="33"/>
      <c r="I816" s="33"/>
      <c r="J816" s="33"/>
      <c r="K816" s="33"/>
      <c r="L816" s="33"/>
      <c r="M816" s="33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32"/>
      <c r="AT816" s="35"/>
      <c r="AU816" s="35"/>
    </row>
    <row r="817" spans="1:47" ht="21" customHeight="1">
      <c r="A817" s="26"/>
      <c r="B817" s="26"/>
      <c r="C817" s="26"/>
      <c r="D817" s="32"/>
      <c r="E817" s="33"/>
      <c r="F817" s="33"/>
      <c r="G817" s="26"/>
      <c r="H817" s="33"/>
      <c r="I817" s="33"/>
      <c r="J817" s="33"/>
      <c r="K817" s="33"/>
      <c r="L817" s="33"/>
      <c r="M817" s="33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32"/>
      <c r="AT817" s="35"/>
      <c r="AU817" s="35"/>
    </row>
    <row r="818" spans="1:47" ht="21" customHeight="1">
      <c r="A818" s="26"/>
      <c r="B818" s="26"/>
      <c r="C818" s="26"/>
      <c r="D818" s="32"/>
      <c r="E818" s="33"/>
      <c r="F818" s="33"/>
      <c r="G818" s="26"/>
      <c r="H818" s="33"/>
      <c r="I818" s="33"/>
      <c r="J818" s="33"/>
      <c r="K818" s="33"/>
      <c r="L818" s="33"/>
      <c r="M818" s="33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32"/>
      <c r="AT818" s="35"/>
      <c r="AU818" s="35"/>
    </row>
    <row r="819" spans="1:47" ht="21" customHeight="1">
      <c r="A819" s="26"/>
      <c r="B819" s="26"/>
      <c r="C819" s="26"/>
      <c r="D819" s="32"/>
      <c r="E819" s="33"/>
      <c r="F819" s="33"/>
      <c r="G819" s="26"/>
      <c r="H819" s="33"/>
      <c r="I819" s="33"/>
      <c r="J819" s="33"/>
      <c r="K819" s="33"/>
      <c r="L819" s="33"/>
      <c r="M819" s="33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32"/>
      <c r="AT819" s="35"/>
      <c r="AU819" s="35"/>
    </row>
    <row r="820" spans="1:47" ht="21" customHeight="1">
      <c r="A820" s="26"/>
      <c r="B820" s="26"/>
      <c r="C820" s="26"/>
      <c r="D820" s="32"/>
      <c r="E820" s="33"/>
      <c r="F820" s="33"/>
      <c r="G820" s="26"/>
      <c r="H820" s="33"/>
      <c r="I820" s="33"/>
      <c r="J820" s="33"/>
      <c r="K820" s="33"/>
      <c r="L820" s="33"/>
      <c r="M820" s="33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32"/>
      <c r="AT820" s="35"/>
      <c r="AU820" s="35"/>
    </row>
    <row r="821" spans="1:47" ht="21" customHeight="1">
      <c r="A821" s="26"/>
      <c r="B821" s="26"/>
      <c r="C821" s="26"/>
      <c r="D821" s="32"/>
      <c r="E821" s="33"/>
      <c r="F821" s="33"/>
      <c r="G821" s="26"/>
      <c r="H821" s="33"/>
      <c r="I821" s="33"/>
      <c r="J821" s="33"/>
      <c r="K821" s="33"/>
      <c r="L821" s="33"/>
      <c r="M821" s="33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32"/>
      <c r="AT821" s="35"/>
      <c r="AU821" s="35"/>
    </row>
    <row r="822" spans="1:47" ht="21" customHeight="1">
      <c r="A822" s="26"/>
      <c r="B822" s="26"/>
      <c r="C822" s="26"/>
      <c r="D822" s="32"/>
      <c r="E822" s="33"/>
      <c r="F822" s="33"/>
      <c r="G822" s="26"/>
      <c r="H822" s="33"/>
      <c r="I822" s="33"/>
      <c r="J822" s="33"/>
      <c r="K822" s="33"/>
      <c r="L822" s="33"/>
      <c r="M822" s="33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32"/>
      <c r="AT822" s="35"/>
      <c r="AU822" s="35"/>
    </row>
    <row r="823" spans="1:47" ht="21" customHeight="1">
      <c r="A823" s="26"/>
      <c r="B823" s="26"/>
      <c r="C823" s="26"/>
      <c r="D823" s="32"/>
      <c r="E823" s="33"/>
      <c r="F823" s="33"/>
      <c r="G823" s="26"/>
      <c r="H823" s="33"/>
      <c r="I823" s="33"/>
      <c r="J823" s="33"/>
      <c r="K823" s="33"/>
      <c r="L823" s="33"/>
      <c r="M823" s="33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32"/>
      <c r="AT823" s="35"/>
      <c r="AU823" s="35"/>
    </row>
    <row r="824" spans="1:47" ht="21" customHeight="1">
      <c r="A824" s="26"/>
      <c r="B824" s="26"/>
      <c r="C824" s="26"/>
      <c r="D824" s="32"/>
      <c r="E824" s="33"/>
      <c r="F824" s="33"/>
      <c r="G824" s="26"/>
      <c r="H824" s="33"/>
      <c r="I824" s="33"/>
      <c r="J824" s="33"/>
      <c r="K824" s="33"/>
      <c r="L824" s="33"/>
      <c r="M824" s="33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32"/>
      <c r="AT824" s="35"/>
      <c r="AU824" s="35"/>
    </row>
    <row r="825" spans="1:47" ht="21" customHeight="1">
      <c r="A825" s="26"/>
      <c r="B825" s="26"/>
      <c r="C825" s="26"/>
      <c r="D825" s="32"/>
      <c r="E825" s="33"/>
      <c r="F825" s="33"/>
      <c r="G825" s="26"/>
      <c r="H825" s="33"/>
      <c r="I825" s="33"/>
      <c r="J825" s="33"/>
      <c r="K825" s="33"/>
      <c r="L825" s="33"/>
      <c r="M825" s="33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32"/>
      <c r="AT825" s="35"/>
      <c r="AU825" s="35"/>
    </row>
    <row r="826" spans="1:47" ht="21" customHeight="1">
      <c r="A826" s="26"/>
      <c r="B826" s="26"/>
      <c r="C826" s="26"/>
      <c r="D826" s="32"/>
      <c r="E826" s="33"/>
      <c r="F826" s="33"/>
      <c r="G826" s="26"/>
      <c r="H826" s="33"/>
      <c r="I826" s="33"/>
      <c r="J826" s="33"/>
      <c r="K826" s="33"/>
      <c r="L826" s="33"/>
      <c r="M826" s="33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32"/>
      <c r="AT826" s="35"/>
      <c r="AU826" s="35"/>
    </row>
    <row r="827" spans="1:47" ht="21" customHeight="1">
      <c r="A827" s="26"/>
      <c r="B827" s="26"/>
      <c r="C827" s="26"/>
      <c r="D827" s="32"/>
      <c r="E827" s="33"/>
      <c r="F827" s="33"/>
      <c r="G827" s="26"/>
      <c r="H827" s="33"/>
      <c r="I827" s="33"/>
      <c r="J827" s="33"/>
      <c r="K827" s="33"/>
      <c r="L827" s="33"/>
      <c r="M827" s="33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32"/>
      <c r="AT827" s="35"/>
      <c r="AU827" s="35"/>
    </row>
    <row r="828" spans="1:47" ht="21" customHeight="1">
      <c r="A828" s="26"/>
      <c r="B828" s="26"/>
      <c r="C828" s="26"/>
      <c r="D828" s="32"/>
      <c r="E828" s="33"/>
      <c r="F828" s="33"/>
      <c r="G828" s="26"/>
      <c r="H828" s="33"/>
      <c r="I828" s="33"/>
      <c r="J828" s="33"/>
      <c r="K828" s="33"/>
      <c r="L828" s="33"/>
      <c r="M828" s="33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32"/>
      <c r="AT828" s="35"/>
      <c r="AU828" s="35"/>
    </row>
    <row r="829" spans="1:47" ht="21" customHeight="1">
      <c r="A829" s="26"/>
      <c r="B829" s="26"/>
      <c r="C829" s="26"/>
      <c r="D829" s="32"/>
      <c r="E829" s="33"/>
      <c r="F829" s="33"/>
      <c r="G829" s="26"/>
      <c r="H829" s="33"/>
      <c r="I829" s="33"/>
      <c r="J829" s="33"/>
      <c r="K829" s="33"/>
      <c r="L829" s="33"/>
      <c r="M829" s="33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32"/>
      <c r="AT829" s="35"/>
      <c r="AU829" s="35"/>
    </row>
    <row r="830" spans="1:47" ht="21" customHeight="1">
      <c r="A830" s="26"/>
      <c r="B830" s="26"/>
      <c r="C830" s="26"/>
      <c r="D830" s="32"/>
      <c r="E830" s="33"/>
      <c r="F830" s="33"/>
      <c r="G830" s="26"/>
      <c r="H830" s="33"/>
      <c r="I830" s="33"/>
      <c r="J830" s="33"/>
      <c r="K830" s="33"/>
      <c r="L830" s="33"/>
      <c r="M830" s="33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32"/>
      <c r="AT830" s="35"/>
      <c r="AU830" s="35"/>
    </row>
    <row r="831" spans="1:47" ht="21" customHeight="1">
      <c r="A831" s="26"/>
      <c r="B831" s="26"/>
      <c r="C831" s="26"/>
      <c r="D831" s="32"/>
      <c r="E831" s="33"/>
      <c r="F831" s="33"/>
      <c r="G831" s="26"/>
      <c r="H831" s="33"/>
      <c r="I831" s="33"/>
      <c r="J831" s="33"/>
      <c r="K831" s="33"/>
      <c r="L831" s="33"/>
      <c r="M831" s="33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32"/>
      <c r="AT831" s="35"/>
      <c r="AU831" s="35"/>
    </row>
    <row r="832" spans="1:47" ht="21" customHeight="1">
      <c r="A832" s="26"/>
      <c r="B832" s="26"/>
      <c r="C832" s="26"/>
      <c r="D832" s="32"/>
      <c r="E832" s="33"/>
      <c r="F832" s="33"/>
      <c r="G832" s="26"/>
      <c r="H832" s="33"/>
      <c r="I832" s="33"/>
      <c r="J832" s="33"/>
      <c r="K832" s="33"/>
      <c r="L832" s="33"/>
      <c r="M832" s="33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32"/>
      <c r="AT832" s="35"/>
      <c r="AU832" s="35"/>
    </row>
    <row r="833" spans="1:47" ht="21" customHeight="1">
      <c r="A833" s="26"/>
      <c r="B833" s="26"/>
      <c r="C833" s="26"/>
      <c r="D833" s="32"/>
      <c r="E833" s="33"/>
      <c r="F833" s="33"/>
      <c r="G833" s="26"/>
      <c r="H833" s="33"/>
      <c r="I833" s="33"/>
      <c r="J833" s="33"/>
      <c r="K833" s="33"/>
      <c r="L833" s="33"/>
      <c r="M833" s="33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32"/>
      <c r="AT833" s="35"/>
      <c r="AU833" s="35"/>
    </row>
    <row r="834" spans="1:47" ht="21" customHeight="1">
      <c r="A834" s="26"/>
      <c r="B834" s="26"/>
      <c r="C834" s="26"/>
      <c r="D834" s="32"/>
      <c r="E834" s="33"/>
      <c r="F834" s="33"/>
      <c r="G834" s="26"/>
      <c r="H834" s="33"/>
      <c r="I834" s="33"/>
      <c r="J834" s="33"/>
      <c r="K834" s="33"/>
      <c r="L834" s="33"/>
      <c r="M834" s="33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32"/>
      <c r="AT834" s="35"/>
      <c r="AU834" s="35"/>
    </row>
    <row r="835" spans="1:47" ht="21" customHeight="1">
      <c r="A835" s="26"/>
      <c r="B835" s="26"/>
      <c r="C835" s="26"/>
      <c r="D835" s="32"/>
      <c r="E835" s="33"/>
      <c r="F835" s="33"/>
      <c r="G835" s="26"/>
      <c r="H835" s="33"/>
      <c r="I835" s="33"/>
      <c r="J835" s="33"/>
      <c r="K835" s="33"/>
      <c r="L835" s="33"/>
      <c r="M835" s="33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32"/>
      <c r="AT835" s="35"/>
      <c r="AU835" s="35"/>
    </row>
    <row r="836" spans="1:47" ht="21" customHeight="1">
      <c r="A836" s="26"/>
      <c r="B836" s="26"/>
      <c r="C836" s="26"/>
      <c r="D836" s="32"/>
      <c r="E836" s="33"/>
      <c r="F836" s="33"/>
      <c r="G836" s="26"/>
      <c r="H836" s="33"/>
      <c r="I836" s="33"/>
      <c r="J836" s="33"/>
      <c r="K836" s="33"/>
      <c r="L836" s="33"/>
      <c r="M836" s="33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32"/>
      <c r="AT836" s="35"/>
      <c r="AU836" s="35"/>
    </row>
    <row r="837" spans="1:47" ht="21" customHeight="1">
      <c r="A837" s="26"/>
      <c r="B837" s="26"/>
      <c r="C837" s="26"/>
      <c r="D837" s="32"/>
      <c r="E837" s="33"/>
      <c r="F837" s="33"/>
      <c r="G837" s="26"/>
      <c r="H837" s="33"/>
      <c r="I837" s="33"/>
      <c r="J837" s="33"/>
      <c r="K837" s="33"/>
      <c r="L837" s="33"/>
      <c r="M837" s="33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32"/>
      <c r="AT837" s="35"/>
      <c r="AU837" s="35"/>
    </row>
    <row r="838" spans="1:47" ht="21" customHeight="1">
      <c r="A838" s="26"/>
      <c r="B838" s="26"/>
      <c r="C838" s="26"/>
      <c r="D838" s="32"/>
      <c r="E838" s="33"/>
      <c r="F838" s="33"/>
      <c r="G838" s="26"/>
      <c r="H838" s="33"/>
      <c r="I838" s="33"/>
      <c r="J838" s="33"/>
      <c r="K838" s="33"/>
      <c r="L838" s="33"/>
      <c r="M838" s="33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32"/>
      <c r="AT838" s="35"/>
      <c r="AU838" s="35"/>
    </row>
    <row r="839" spans="1:47" ht="21" customHeight="1">
      <c r="A839" s="26"/>
      <c r="B839" s="26"/>
      <c r="C839" s="26"/>
      <c r="D839" s="32"/>
      <c r="E839" s="33"/>
      <c r="F839" s="33"/>
      <c r="G839" s="26"/>
      <c r="H839" s="33"/>
      <c r="I839" s="33"/>
      <c r="J839" s="33"/>
      <c r="K839" s="33"/>
      <c r="L839" s="33"/>
      <c r="M839" s="33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32"/>
      <c r="AT839" s="35"/>
      <c r="AU839" s="35"/>
    </row>
    <row r="840" spans="1:47" ht="21" customHeight="1">
      <c r="A840" s="26"/>
      <c r="B840" s="26"/>
      <c r="C840" s="26"/>
      <c r="D840" s="32"/>
      <c r="E840" s="33"/>
      <c r="F840" s="33"/>
      <c r="G840" s="26"/>
      <c r="H840" s="33"/>
      <c r="I840" s="33"/>
      <c r="J840" s="33"/>
      <c r="K840" s="33"/>
      <c r="L840" s="33"/>
      <c r="M840" s="33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32"/>
      <c r="AT840" s="35"/>
      <c r="AU840" s="35"/>
    </row>
    <row r="841" spans="1:47" ht="21" customHeight="1">
      <c r="A841" s="26"/>
      <c r="B841" s="26"/>
      <c r="C841" s="26"/>
      <c r="D841" s="32"/>
      <c r="E841" s="33"/>
      <c r="F841" s="33"/>
      <c r="G841" s="26"/>
      <c r="H841" s="33"/>
      <c r="I841" s="33"/>
      <c r="J841" s="33"/>
      <c r="K841" s="33"/>
      <c r="L841" s="33"/>
      <c r="M841" s="33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32"/>
      <c r="AT841" s="35"/>
      <c r="AU841" s="35"/>
    </row>
    <row r="842" spans="1:47" ht="21" customHeight="1">
      <c r="A842" s="26"/>
      <c r="B842" s="26"/>
      <c r="C842" s="26"/>
      <c r="D842" s="32"/>
      <c r="E842" s="33"/>
      <c r="F842" s="33"/>
      <c r="G842" s="26"/>
      <c r="H842" s="33"/>
      <c r="I842" s="33"/>
      <c r="J842" s="33"/>
      <c r="K842" s="33"/>
      <c r="L842" s="33"/>
      <c r="M842" s="33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32"/>
      <c r="AT842" s="35"/>
      <c r="AU842" s="35"/>
    </row>
    <row r="843" spans="1:47" ht="21" customHeight="1">
      <c r="A843" s="26"/>
      <c r="B843" s="26"/>
      <c r="C843" s="26"/>
      <c r="D843" s="32"/>
      <c r="E843" s="33"/>
      <c r="F843" s="33"/>
      <c r="G843" s="26"/>
      <c r="H843" s="33"/>
      <c r="I843" s="33"/>
      <c r="J843" s="33"/>
      <c r="K843" s="33"/>
      <c r="L843" s="33"/>
      <c r="M843" s="33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32"/>
      <c r="AT843" s="35"/>
      <c r="AU843" s="35"/>
    </row>
    <row r="844" spans="1:47" ht="21" customHeight="1">
      <c r="A844" s="26"/>
      <c r="B844" s="26"/>
      <c r="C844" s="26"/>
      <c r="D844" s="32"/>
      <c r="E844" s="33"/>
      <c r="F844" s="33"/>
      <c r="G844" s="26"/>
      <c r="H844" s="33"/>
      <c r="I844" s="33"/>
      <c r="J844" s="33"/>
      <c r="K844" s="33"/>
      <c r="L844" s="33"/>
      <c r="M844" s="33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32"/>
      <c r="AT844" s="35"/>
      <c r="AU844" s="35"/>
    </row>
    <row r="845" spans="1:47" ht="21" customHeight="1">
      <c r="A845" s="26"/>
      <c r="B845" s="26"/>
      <c r="C845" s="26"/>
      <c r="D845" s="32"/>
      <c r="E845" s="33"/>
      <c r="F845" s="33"/>
      <c r="G845" s="26"/>
      <c r="H845" s="33"/>
      <c r="I845" s="33"/>
      <c r="J845" s="33"/>
      <c r="K845" s="33"/>
      <c r="L845" s="33"/>
      <c r="M845" s="33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32"/>
      <c r="AT845" s="35"/>
      <c r="AU845" s="35"/>
    </row>
    <row r="846" spans="1:47" ht="21" customHeight="1">
      <c r="A846" s="26"/>
      <c r="B846" s="26"/>
      <c r="C846" s="26"/>
      <c r="D846" s="32"/>
      <c r="E846" s="33"/>
      <c r="F846" s="33"/>
      <c r="G846" s="26"/>
      <c r="H846" s="33"/>
      <c r="I846" s="33"/>
      <c r="J846" s="33"/>
      <c r="K846" s="33"/>
      <c r="L846" s="33"/>
      <c r="M846" s="33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32"/>
      <c r="AT846" s="35"/>
      <c r="AU846" s="35"/>
    </row>
    <row r="847" spans="1:47" ht="21" customHeight="1">
      <c r="A847" s="26"/>
      <c r="B847" s="26"/>
      <c r="C847" s="26"/>
      <c r="D847" s="32"/>
      <c r="E847" s="33"/>
      <c r="F847" s="33"/>
      <c r="G847" s="26"/>
      <c r="H847" s="33"/>
      <c r="I847" s="33"/>
      <c r="J847" s="33"/>
      <c r="K847" s="33"/>
      <c r="L847" s="33"/>
      <c r="M847" s="33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32"/>
      <c r="AT847" s="35"/>
      <c r="AU847" s="35"/>
    </row>
    <row r="848" spans="1:47" ht="21" customHeight="1">
      <c r="A848" s="26"/>
      <c r="B848" s="26"/>
      <c r="C848" s="26"/>
      <c r="D848" s="32"/>
      <c r="E848" s="33"/>
      <c r="F848" s="33"/>
      <c r="G848" s="26"/>
      <c r="H848" s="33"/>
      <c r="I848" s="33"/>
      <c r="J848" s="33"/>
      <c r="K848" s="33"/>
      <c r="L848" s="33"/>
      <c r="M848" s="33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32"/>
      <c r="AT848" s="35"/>
      <c r="AU848" s="35"/>
    </row>
    <row r="849" spans="1:47" ht="21" customHeight="1">
      <c r="A849" s="26"/>
      <c r="B849" s="26"/>
      <c r="C849" s="26"/>
      <c r="D849" s="32"/>
      <c r="E849" s="33"/>
      <c r="F849" s="33"/>
      <c r="G849" s="26"/>
      <c r="H849" s="33"/>
      <c r="I849" s="33"/>
      <c r="J849" s="33"/>
      <c r="K849" s="33"/>
      <c r="L849" s="33"/>
      <c r="M849" s="33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32"/>
      <c r="AT849" s="35"/>
      <c r="AU849" s="35"/>
    </row>
    <row r="850" spans="1:47" ht="21" customHeight="1">
      <c r="A850" s="26"/>
      <c r="B850" s="26"/>
      <c r="C850" s="26"/>
      <c r="D850" s="32"/>
      <c r="E850" s="33"/>
      <c r="F850" s="33"/>
      <c r="G850" s="26"/>
      <c r="H850" s="33"/>
      <c r="I850" s="33"/>
      <c r="J850" s="33"/>
      <c r="K850" s="33"/>
      <c r="L850" s="33"/>
      <c r="M850" s="33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32"/>
      <c r="AT850" s="35"/>
      <c r="AU850" s="35"/>
    </row>
    <row r="851" spans="1:47" ht="21" customHeight="1">
      <c r="A851" s="26"/>
      <c r="B851" s="26"/>
      <c r="C851" s="26"/>
      <c r="D851" s="32"/>
      <c r="E851" s="33"/>
      <c r="F851" s="33"/>
      <c r="G851" s="26"/>
      <c r="H851" s="33"/>
      <c r="I851" s="33"/>
      <c r="J851" s="33"/>
      <c r="K851" s="33"/>
      <c r="L851" s="33"/>
      <c r="M851" s="33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32"/>
      <c r="AT851" s="35"/>
      <c r="AU851" s="35"/>
    </row>
    <row r="852" spans="1:47" ht="21" customHeight="1">
      <c r="A852" s="26"/>
      <c r="B852" s="26"/>
      <c r="C852" s="26"/>
      <c r="D852" s="32"/>
      <c r="E852" s="33"/>
      <c r="F852" s="33"/>
      <c r="G852" s="26"/>
      <c r="H852" s="33"/>
      <c r="I852" s="33"/>
      <c r="J852" s="33"/>
      <c r="K852" s="33"/>
      <c r="L852" s="33"/>
      <c r="M852" s="33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32"/>
      <c r="AT852" s="35"/>
      <c r="AU852" s="35"/>
    </row>
    <row r="853" spans="1:47" ht="21" customHeight="1">
      <c r="A853" s="26"/>
      <c r="B853" s="26"/>
      <c r="C853" s="26"/>
      <c r="D853" s="32"/>
      <c r="E853" s="33"/>
      <c r="F853" s="33"/>
      <c r="G853" s="26"/>
      <c r="H853" s="33"/>
      <c r="I853" s="33"/>
      <c r="J853" s="33"/>
      <c r="K853" s="33"/>
      <c r="L853" s="33"/>
      <c r="M853" s="33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32"/>
      <c r="AT853" s="35"/>
      <c r="AU853" s="35"/>
    </row>
    <row r="854" spans="1:47" ht="21" customHeight="1">
      <c r="A854" s="26"/>
      <c r="B854" s="26"/>
      <c r="C854" s="26"/>
      <c r="D854" s="32"/>
      <c r="E854" s="33"/>
      <c r="F854" s="33"/>
      <c r="G854" s="26"/>
      <c r="H854" s="33"/>
      <c r="I854" s="33"/>
      <c r="J854" s="33"/>
      <c r="K854" s="33"/>
      <c r="L854" s="33"/>
      <c r="M854" s="33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32"/>
      <c r="AT854" s="35"/>
      <c r="AU854" s="35"/>
    </row>
    <row r="855" spans="1:47" ht="21" customHeight="1">
      <c r="A855" s="26"/>
      <c r="B855" s="26"/>
      <c r="C855" s="26"/>
      <c r="D855" s="32"/>
      <c r="E855" s="33"/>
      <c r="F855" s="33"/>
      <c r="G855" s="26"/>
      <c r="H855" s="33"/>
      <c r="I855" s="33"/>
      <c r="J855" s="33"/>
      <c r="K855" s="33"/>
      <c r="L855" s="33"/>
      <c r="M855" s="33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32"/>
      <c r="AT855" s="35"/>
      <c r="AU855" s="35"/>
    </row>
    <row r="856" spans="1:47" ht="21" customHeight="1">
      <c r="A856" s="26"/>
      <c r="B856" s="26"/>
      <c r="C856" s="26"/>
      <c r="D856" s="32"/>
      <c r="E856" s="33"/>
      <c r="F856" s="33"/>
      <c r="G856" s="26"/>
      <c r="H856" s="33"/>
      <c r="I856" s="33"/>
      <c r="J856" s="33"/>
      <c r="K856" s="33"/>
      <c r="L856" s="33"/>
      <c r="M856" s="33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32"/>
      <c r="AT856" s="35"/>
      <c r="AU856" s="35"/>
    </row>
    <row r="857" spans="1:47" ht="21" customHeight="1">
      <c r="A857" s="26"/>
      <c r="B857" s="26"/>
      <c r="C857" s="26"/>
      <c r="D857" s="32"/>
      <c r="E857" s="33"/>
      <c r="F857" s="33"/>
      <c r="G857" s="26"/>
      <c r="H857" s="33"/>
      <c r="I857" s="33"/>
      <c r="J857" s="33"/>
      <c r="K857" s="33"/>
      <c r="L857" s="33"/>
      <c r="M857" s="33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32"/>
      <c r="AT857" s="35"/>
      <c r="AU857" s="35"/>
    </row>
    <row r="858" spans="1:47" ht="21" customHeight="1">
      <c r="A858" s="26"/>
      <c r="B858" s="26"/>
      <c r="C858" s="26"/>
      <c r="D858" s="32"/>
      <c r="E858" s="33"/>
      <c r="F858" s="33"/>
      <c r="G858" s="26"/>
      <c r="H858" s="33"/>
      <c r="I858" s="33"/>
      <c r="J858" s="33"/>
      <c r="K858" s="33"/>
      <c r="L858" s="33"/>
      <c r="M858" s="33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32"/>
      <c r="AT858" s="35"/>
      <c r="AU858" s="35"/>
    </row>
    <row r="859" spans="1:47" ht="21" customHeight="1">
      <c r="A859" s="26"/>
      <c r="B859" s="26"/>
      <c r="C859" s="26"/>
      <c r="D859" s="32"/>
      <c r="E859" s="33"/>
      <c r="F859" s="33"/>
      <c r="G859" s="26"/>
      <c r="H859" s="33"/>
      <c r="I859" s="33"/>
      <c r="J859" s="33"/>
      <c r="K859" s="33"/>
      <c r="L859" s="33"/>
      <c r="M859" s="33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32"/>
      <c r="AT859" s="35"/>
      <c r="AU859" s="35"/>
    </row>
    <row r="860" spans="1:47" ht="21" customHeight="1">
      <c r="A860" s="26"/>
      <c r="B860" s="26"/>
      <c r="C860" s="26"/>
      <c r="D860" s="32"/>
      <c r="E860" s="33"/>
      <c r="F860" s="33"/>
      <c r="G860" s="26"/>
      <c r="H860" s="33"/>
      <c r="I860" s="33"/>
      <c r="J860" s="33"/>
      <c r="K860" s="33"/>
      <c r="L860" s="33"/>
      <c r="M860" s="33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32"/>
      <c r="AT860" s="35"/>
      <c r="AU860" s="35"/>
    </row>
    <row r="861" spans="1:47" ht="21" customHeight="1">
      <c r="A861" s="26"/>
      <c r="B861" s="26"/>
      <c r="C861" s="26"/>
      <c r="D861" s="32"/>
      <c r="E861" s="33"/>
      <c r="F861" s="33"/>
      <c r="G861" s="26"/>
      <c r="H861" s="33"/>
      <c r="I861" s="33"/>
      <c r="J861" s="33"/>
      <c r="K861" s="33"/>
      <c r="L861" s="33"/>
      <c r="M861" s="33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32"/>
      <c r="AT861" s="35"/>
      <c r="AU861" s="35"/>
    </row>
    <row r="862" spans="1:47" ht="21" customHeight="1">
      <c r="A862" s="26"/>
      <c r="B862" s="26"/>
      <c r="C862" s="26"/>
      <c r="D862" s="32"/>
      <c r="E862" s="33"/>
      <c r="F862" s="33"/>
      <c r="G862" s="26"/>
      <c r="H862" s="33"/>
      <c r="I862" s="33"/>
      <c r="J862" s="33"/>
      <c r="K862" s="33"/>
      <c r="L862" s="33"/>
      <c r="M862" s="33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32"/>
      <c r="AT862" s="35"/>
      <c r="AU862" s="35"/>
    </row>
    <row r="863" spans="1:47" ht="21" customHeight="1">
      <c r="A863" s="26"/>
      <c r="B863" s="26"/>
      <c r="C863" s="26"/>
      <c r="D863" s="32"/>
      <c r="E863" s="33"/>
      <c r="F863" s="33"/>
      <c r="G863" s="26"/>
      <c r="H863" s="33"/>
      <c r="I863" s="33"/>
      <c r="J863" s="33"/>
      <c r="K863" s="33"/>
      <c r="L863" s="33"/>
      <c r="M863" s="33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32"/>
      <c r="AT863" s="35"/>
      <c r="AU863" s="35"/>
    </row>
    <row r="864" spans="1:47" ht="21" customHeight="1">
      <c r="A864" s="26"/>
      <c r="B864" s="26"/>
      <c r="C864" s="26"/>
      <c r="D864" s="32"/>
      <c r="E864" s="33"/>
      <c r="F864" s="33"/>
      <c r="G864" s="26"/>
      <c r="H864" s="33"/>
      <c r="I864" s="33"/>
      <c r="J864" s="33"/>
      <c r="K864" s="33"/>
      <c r="L864" s="33"/>
      <c r="M864" s="33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32"/>
      <c r="AT864" s="35"/>
      <c r="AU864" s="35"/>
    </row>
    <row r="865" spans="1:47" ht="21" customHeight="1">
      <c r="A865" s="26"/>
      <c r="B865" s="26"/>
      <c r="C865" s="26"/>
      <c r="D865" s="32"/>
      <c r="E865" s="33"/>
      <c r="F865" s="33"/>
      <c r="G865" s="26"/>
      <c r="H865" s="33"/>
      <c r="I865" s="33"/>
      <c r="J865" s="33"/>
      <c r="K865" s="33"/>
      <c r="L865" s="33"/>
      <c r="M865" s="33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32"/>
      <c r="AT865" s="35"/>
      <c r="AU865" s="35"/>
    </row>
    <row r="866" spans="1:47" ht="21" customHeight="1">
      <c r="A866" s="26"/>
      <c r="B866" s="26"/>
      <c r="C866" s="26"/>
      <c r="D866" s="32"/>
      <c r="E866" s="33"/>
      <c r="F866" s="33"/>
      <c r="G866" s="26"/>
      <c r="H866" s="33"/>
      <c r="I866" s="33"/>
      <c r="J866" s="33"/>
      <c r="K866" s="33"/>
      <c r="L866" s="33"/>
      <c r="M866" s="33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32"/>
      <c r="AT866" s="35"/>
      <c r="AU866" s="35"/>
    </row>
    <row r="867" spans="1:47" ht="21" customHeight="1">
      <c r="A867" s="26"/>
      <c r="B867" s="26"/>
      <c r="C867" s="26"/>
      <c r="D867" s="32"/>
      <c r="E867" s="33"/>
      <c r="F867" s="33"/>
      <c r="G867" s="26"/>
      <c r="H867" s="33"/>
      <c r="I867" s="33"/>
      <c r="J867" s="33"/>
      <c r="K867" s="33"/>
      <c r="L867" s="33"/>
      <c r="M867" s="33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32"/>
      <c r="AT867" s="35"/>
      <c r="AU867" s="35"/>
    </row>
    <row r="868" spans="1:47" ht="21" customHeight="1">
      <c r="A868" s="26"/>
      <c r="B868" s="26"/>
      <c r="C868" s="26"/>
      <c r="D868" s="32"/>
      <c r="E868" s="33"/>
      <c r="F868" s="33"/>
      <c r="G868" s="26"/>
      <c r="H868" s="33"/>
      <c r="I868" s="33"/>
      <c r="J868" s="33"/>
      <c r="K868" s="33"/>
      <c r="L868" s="33"/>
      <c r="M868" s="33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32"/>
      <c r="AT868" s="35"/>
      <c r="AU868" s="35"/>
    </row>
    <row r="869" spans="1:47" ht="21" customHeight="1">
      <c r="A869" s="26"/>
      <c r="B869" s="26"/>
      <c r="C869" s="26"/>
      <c r="D869" s="32"/>
      <c r="E869" s="33"/>
      <c r="F869" s="33"/>
      <c r="G869" s="26"/>
      <c r="H869" s="33"/>
      <c r="I869" s="33"/>
      <c r="J869" s="33"/>
      <c r="K869" s="33"/>
      <c r="L869" s="33"/>
      <c r="M869" s="33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32"/>
      <c r="AT869" s="35"/>
      <c r="AU869" s="35"/>
    </row>
    <row r="870" spans="1:47" ht="21" customHeight="1">
      <c r="A870" s="26"/>
      <c r="B870" s="26"/>
      <c r="C870" s="26"/>
      <c r="D870" s="32"/>
      <c r="E870" s="33"/>
      <c r="F870" s="33"/>
      <c r="G870" s="26"/>
      <c r="H870" s="33"/>
      <c r="I870" s="33"/>
      <c r="J870" s="33"/>
      <c r="K870" s="33"/>
      <c r="L870" s="33"/>
      <c r="M870" s="33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32"/>
      <c r="AT870" s="35"/>
      <c r="AU870" s="35"/>
    </row>
    <row r="871" spans="1:47" ht="21" customHeight="1">
      <c r="A871" s="26"/>
      <c r="B871" s="26"/>
      <c r="C871" s="26"/>
      <c r="D871" s="32"/>
      <c r="E871" s="33"/>
      <c r="F871" s="33"/>
      <c r="G871" s="26"/>
      <c r="H871" s="33"/>
      <c r="I871" s="33"/>
      <c r="J871" s="33"/>
      <c r="K871" s="33"/>
      <c r="L871" s="33"/>
      <c r="M871" s="33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32"/>
      <c r="AT871" s="35"/>
      <c r="AU871" s="35"/>
    </row>
    <row r="872" spans="1:47" ht="21" customHeight="1">
      <c r="A872" s="26"/>
      <c r="B872" s="26"/>
      <c r="C872" s="26"/>
      <c r="D872" s="32"/>
      <c r="E872" s="33"/>
      <c r="F872" s="33"/>
      <c r="G872" s="26"/>
      <c r="H872" s="33"/>
      <c r="I872" s="33"/>
      <c r="J872" s="33"/>
      <c r="K872" s="33"/>
      <c r="L872" s="33"/>
      <c r="M872" s="33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32"/>
      <c r="AT872" s="35"/>
      <c r="AU872" s="35"/>
    </row>
    <row r="873" spans="1:47" ht="21" customHeight="1">
      <c r="A873" s="26"/>
      <c r="B873" s="26"/>
      <c r="C873" s="26"/>
      <c r="D873" s="32"/>
      <c r="E873" s="33"/>
      <c r="F873" s="33"/>
      <c r="G873" s="26"/>
      <c r="H873" s="33"/>
      <c r="I873" s="33"/>
      <c r="J873" s="33"/>
      <c r="K873" s="33"/>
      <c r="L873" s="33"/>
      <c r="M873" s="33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32"/>
      <c r="AT873" s="35"/>
      <c r="AU873" s="35"/>
    </row>
    <row r="874" spans="1:47" ht="21" customHeight="1">
      <c r="A874" s="26"/>
      <c r="B874" s="26"/>
      <c r="C874" s="26"/>
      <c r="D874" s="32"/>
      <c r="E874" s="33"/>
      <c r="F874" s="33"/>
      <c r="G874" s="26"/>
      <c r="H874" s="33"/>
      <c r="I874" s="33"/>
      <c r="J874" s="33"/>
      <c r="K874" s="33"/>
      <c r="L874" s="33"/>
      <c r="M874" s="33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32"/>
      <c r="AT874" s="35"/>
      <c r="AU874" s="35"/>
    </row>
    <row r="875" spans="1:47" ht="21" customHeight="1">
      <c r="A875" s="26"/>
      <c r="B875" s="26"/>
      <c r="C875" s="26"/>
      <c r="D875" s="32"/>
      <c r="E875" s="33"/>
      <c r="F875" s="33"/>
      <c r="G875" s="26"/>
      <c r="H875" s="33"/>
      <c r="I875" s="33"/>
      <c r="J875" s="33"/>
      <c r="K875" s="33"/>
      <c r="L875" s="33"/>
      <c r="M875" s="33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32"/>
      <c r="AT875" s="35"/>
      <c r="AU875" s="35"/>
    </row>
    <row r="876" spans="1:47" ht="21" customHeight="1">
      <c r="A876" s="26"/>
      <c r="B876" s="26"/>
      <c r="C876" s="26"/>
      <c r="D876" s="32"/>
      <c r="E876" s="33"/>
      <c r="F876" s="33"/>
      <c r="G876" s="26"/>
      <c r="H876" s="33"/>
      <c r="I876" s="33"/>
      <c r="J876" s="33"/>
      <c r="K876" s="33"/>
      <c r="L876" s="33"/>
      <c r="M876" s="33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32"/>
      <c r="AT876" s="35"/>
      <c r="AU876" s="35"/>
    </row>
    <row r="877" spans="1:47" ht="21" customHeight="1">
      <c r="A877" s="26"/>
      <c r="B877" s="26"/>
      <c r="C877" s="26"/>
      <c r="D877" s="32"/>
      <c r="E877" s="33"/>
      <c r="F877" s="33"/>
      <c r="G877" s="26"/>
      <c r="H877" s="33"/>
      <c r="I877" s="33"/>
      <c r="J877" s="33"/>
      <c r="K877" s="33"/>
      <c r="L877" s="33"/>
      <c r="M877" s="33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32"/>
      <c r="AT877" s="35"/>
      <c r="AU877" s="35"/>
    </row>
    <row r="878" spans="1:47" ht="21" customHeight="1">
      <c r="A878" s="26"/>
      <c r="B878" s="26"/>
      <c r="C878" s="26"/>
      <c r="D878" s="32"/>
      <c r="E878" s="33"/>
      <c r="F878" s="33"/>
      <c r="G878" s="26"/>
      <c r="H878" s="33"/>
      <c r="I878" s="33"/>
      <c r="J878" s="33"/>
      <c r="K878" s="33"/>
      <c r="L878" s="33"/>
      <c r="M878" s="33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32"/>
      <c r="AT878" s="35"/>
      <c r="AU878" s="35"/>
    </row>
    <row r="879" spans="1:47" ht="21" customHeight="1">
      <c r="A879" s="26"/>
      <c r="B879" s="26"/>
      <c r="C879" s="26"/>
      <c r="D879" s="32"/>
      <c r="E879" s="33"/>
      <c r="F879" s="33"/>
      <c r="G879" s="26"/>
      <c r="H879" s="33"/>
      <c r="I879" s="33"/>
      <c r="J879" s="33"/>
      <c r="K879" s="33"/>
      <c r="L879" s="33"/>
      <c r="M879" s="33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32"/>
      <c r="AT879" s="35"/>
      <c r="AU879" s="35"/>
    </row>
    <row r="880" spans="1:47" ht="21" customHeight="1">
      <c r="A880" s="26"/>
      <c r="B880" s="26"/>
      <c r="C880" s="26"/>
      <c r="D880" s="32"/>
      <c r="E880" s="33"/>
      <c r="F880" s="33"/>
      <c r="G880" s="26"/>
      <c r="H880" s="33"/>
      <c r="I880" s="33"/>
      <c r="J880" s="33"/>
      <c r="K880" s="33"/>
      <c r="L880" s="33"/>
      <c r="M880" s="33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32"/>
      <c r="AT880" s="35"/>
      <c r="AU880" s="35"/>
    </row>
    <row r="881" spans="1:47" ht="21" customHeight="1">
      <c r="A881" s="26"/>
      <c r="B881" s="26"/>
      <c r="C881" s="26"/>
      <c r="D881" s="32"/>
      <c r="E881" s="33"/>
      <c r="F881" s="33"/>
      <c r="G881" s="26"/>
      <c r="H881" s="33"/>
      <c r="I881" s="33"/>
      <c r="J881" s="33"/>
      <c r="K881" s="33"/>
      <c r="L881" s="33"/>
      <c r="M881" s="33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32"/>
      <c r="AT881" s="35"/>
      <c r="AU881" s="35"/>
    </row>
    <row r="882" spans="1:47" ht="21" customHeight="1">
      <c r="A882" s="26"/>
      <c r="B882" s="26"/>
      <c r="C882" s="26"/>
      <c r="D882" s="32"/>
      <c r="E882" s="33"/>
      <c r="F882" s="33"/>
      <c r="G882" s="26"/>
      <c r="H882" s="33"/>
      <c r="I882" s="33"/>
      <c r="J882" s="33"/>
      <c r="K882" s="33"/>
      <c r="L882" s="33"/>
      <c r="M882" s="33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32"/>
      <c r="AT882" s="35"/>
      <c r="AU882" s="35"/>
    </row>
    <row r="883" spans="1:47" ht="21" customHeight="1">
      <c r="A883" s="26"/>
      <c r="B883" s="26"/>
      <c r="C883" s="26"/>
      <c r="D883" s="32"/>
      <c r="E883" s="33"/>
      <c r="F883" s="33"/>
      <c r="G883" s="26"/>
      <c r="H883" s="33"/>
      <c r="I883" s="33"/>
      <c r="J883" s="33"/>
      <c r="K883" s="33"/>
      <c r="L883" s="33"/>
      <c r="M883" s="33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32"/>
      <c r="AT883" s="35"/>
      <c r="AU883" s="35"/>
    </row>
    <row r="884" spans="1:47" ht="21" customHeight="1">
      <c r="A884" s="26"/>
      <c r="B884" s="26"/>
      <c r="C884" s="26"/>
      <c r="D884" s="32"/>
      <c r="E884" s="33"/>
      <c r="F884" s="33"/>
      <c r="G884" s="26"/>
      <c r="H884" s="33"/>
      <c r="I884" s="33"/>
      <c r="J884" s="33"/>
      <c r="K884" s="33"/>
      <c r="L884" s="33"/>
      <c r="M884" s="33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32"/>
      <c r="AT884" s="35"/>
      <c r="AU884" s="35"/>
    </row>
    <row r="885" spans="1:47" ht="21" customHeight="1">
      <c r="A885" s="26"/>
      <c r="B885" s="26"/>
      <c r="C885" s="26"/>
      <c r="D885" s="32"/>
      <c r="E885" s="33"/>
      <c r="F885" s="33"/>
      <c r="G885" s="26"/>
      <c r="H885" s="33"/>
      <c r="I885" s="33"/>
      <c r="J885" s="33"/>
      <c r="K885" s="33"/>
      <c r="L885" s="33"/>
      <c r="M885" s="33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32"/>
      <c r="AT885" s="35"/>
      <c r="AU885" s="35"/>
    </row>
    <row r="886" spans="1:47" ht="21" customHeight="1">
      <c r="A886" s="26"/>
      <c r="B886" s="26"/>
      <c r="C886" s="26"/>
      <c r="D886" s="32"/>
      <c r="E886" s="33"/>
      <c r="F886" s="33"/>
      <c r="G886" s="26"/>
      <c r="H886" s="33"/>
      <c r="I886" s="33"/>
      <c r="J886" s="33"/>
      <c r="K886" s="33"/>
      <c r="L886" s="33"/>
      <c r="M886" s="33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32"/>
      <c r="AT886" s="35"/>
      <c r="AU886" s="35"/>
    </row>
    <row r="887" spans="1:47" ht="21" customHeight="1">
      <c r="A887" s="26"/>
      <c r="B887" s="26"/>
      <c r="C887" s="26"/>
      <c r="D887" s="32"/>
      <c r="E887" s="33"/>
      <c r="F887" s="33"/>
      <c r="G887" s="26"/>
      <c r="H887" s="33"/>
      <c r="I887" s="33"/>
      <c r="J887" s="33"/>
      <c r="K887" s="33"/>
      <c r="L887" s="33"/>
      <c r="M887" s="33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32"/>
      <c r="AT887" s="35"/>
      <c r="AU887" s="35"/>
    </row>
    <row r="888" spans="1:47" ht="21" customHeight="1">
      <c r="A888" s="26"/>
      <c r="B888" s="26"/>
      <c r="C888" s="26"/>
      <c r="D888" s="32"/>
      <c r="E888" s="33"/>
      <c r="F888" s="33"/>
      <c r="G888" s="26"/>
      <c r="H888" s="33"/>
      <c r="I888" s="33"/>
      <c r="J888" s="33"/>
      <c r="K888" s="33"/>
      <c r="L888" s="33"/>
      <c r="M888" s="33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32"/>
      <c r="AT888" s="35"/>
      <c r="AU888" s="35"/>
    </row>
    <row r="889" spans="1:47" ht="21" customHeight="1">
      <c r="A889" s="26"/>
      <c r="B889" s="26"/>
      <c r="C889" s="26"/>
      <c r="D889" s="32"/>
      <c r="E889" s="33"/>
      <c r="F889" s="33"/>
      <c r="G889" s="26"/>
      <c r="H889" s="33"/>
      <c r="I889" s="33"/>
      <c r="J889" s="33"/>
      <c r="K889" s="33"/>
      <c r="L889" s="33"/>
      <c r="M889" s="33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32"/>
      <c r="AT889" s="35"/>
      <c r="AU889" s="35"/>
    </row>
    <row r="890" spans="1:47" ht="21" customHeight="1">
      <c r="A890" s="26"/>
      <c r="B890" s="26"/>
      <c r="C890" s="26"/>
      <c r="D890" s="32"/>
      <c r="E890" s="33"/>
      <c r="F890" s="33"/>
      <c r="G890" s="26"/>
      <c r="H890" s="33"/>
      <c r="I890" s="33"/>
      <c r="J890" s="33"/>
      <c r="K890" s="33"/>
      <c r="L890" s="33"/>
      <c r="M890" s="33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32"/>
      <c r="AT890" s="35"/>
      <c r="AU890" s="35"/>
    </row>
    <row r="891" spans="1:47" ht="21" customHeight="1">
      <c r="A891" s="26"/>
      <c r="B891" s="26"/>
      <c r="C891" s="26"/>
      <c r="D891" s="32"/>
      <c r="E891" s="33"/>
      <c r="F891" s="33"/>
      <c r="G891" s="26"/>
      <c r="H891" s="33"/>
      <c r="I891" s="33"/>
      <c r="J891" s="33"/>
      <c r="K891" s="33"/>
      <c r="L891" s="33"/>
      <c r="M891" s="33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32"/>
      <c r="AT891" s="35"/>
      <c r="AU891" s="35"/>
    </row>
    <row r="892" spans="1:47" ht="21" customHeight="1">
      <c r="A892" s="26"/>
      <c r="B892" s="26"/>
      <c r="C892" s="26"/>
      <c r="D892" s="32"/>
      <c r="E892" s="33"/>
      <c r="F892" s="33"/>
      <c r="G892" s="26"/>
      <c r="H892" s="33"/>
      <c r="I892" s="33"/>
      <c r="J892" s="33"/>
      <c r="K892" s="33"/>
      <c r="L892" s="33"/>
      <c r="M892" s="33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32"/>
      <c r="AT892" s="35"/>
      <c r="AU892" s="35"/>
    </row>
    <row r="893" spans="1:47" ht="21" customHeight="1">
      <c r="A893" s="26"/>
      <c r="B893" s="26"/>
      <c r="C893" s="26"/>
      <c r="D893" s="32"/>
      <c r="E893" s="33"/>
      <c r="F893" s="33"/>
      <c r="G893" s="26"/>
      <c r="H893" s="33"/>
      <c r="I893" s="33"/>
      <c r="J893" s="33"/>
      <c r="K893" s="33"/>
      <c r="L893" s="33"/>
      <c r="M893" s="33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32"/>
      <c r="AT893" s="35"/>
      <c r="AU893" s="35"/>
    </row>
    <row r="894" spans="1:47" ht="21" customHeight="1">
      <c r="A894" s="26"/>
      <c r="B894" s="26"/>
      <c r="C894" s="26"/>
      <c r="D894" s="32"/>
      <c r="E894" s="33"/>
      <c r="F894" s="33"/>
      <c r="G894" s="26"/>
      <c r="H894" s="33"/>
      <c r="I894" s="33"/>
      <c r="J894" s="33"/>
      <c r="K894" s="33"/>
      <c r="L894" s="33"/>
      <c r="M894" s="33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32"/>
      <c r="AT894" s="35"/>
      <c r="AU894" s="35"/>
    </row>
    <row r="895" spans="1:47" ht="21" customHeight="1">
      <c r="A895" s="26"/>
      <c r="B895" s="26"/>
      <c r="C895" s="26"/>
      <c r="D895" s="32"/>
      <c r="E895" s="33"/>
      <c r="F895" s="33"/>
      <c r="G895" s="26"/>
      <c r="H895" s="33"/>
      <c r="I895" s="33"/>
      <c r="J895" s="33"/>
      <c r="K895" s="33"/>
      <c r="L895" s="33"/>
      <c r="M895" s="33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32"/>
      <c r="AT895" s="35"/>
      <c r="AU895" s="35"/>
    </row>
    <row r="896" spans="1:47" ht="21" customHeight="1">
      <c r="A896" s="26"/>
      <c r="B896" s="26"/>
      <c r="C896" s="26"/>
      <c r="D896" s="32"/>
      <c r="E896" s="33"/>
      <c r="F896" s="33"/>
      <c r="G896" s="26"/>
      <c r="H896" s="33"/>
      <c r="I896" s="33"/>
      <c r="J896" s="33"/>
      <c r="K896" s="33"/>
      <c r="L896" s="33"/>
      <c r="M896" s="33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32"/>
      <c r="AT896" s="35"/>
      <c r="AU896" s="35"/>
    </row>
    <row r="897" spans="1:47" ht="21" customHeight="1">
      <c r="A897" s="26"/>
      <c r="B897" s="26"/>
      <c r="C897" s="26"/>
      <c r="D897" s="32"/>
      <c r="E897" s="33"/>
      <c r="F897" s="33"/>
      <c r="G897" s="26"/>
      <c r="H897" s="33"/>
      <c r="I897" s="33"/>
      <c r="J897" s="33"/>
      <c r="K897" s="33"/>
      <c r="L897" s="33"/>
      <c r="M897" s="33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32"/>
      <c r="AT897" s="35"/>
      <c r="AU897" s="35"/>
    </row>
    <row r="898" spans="1:47" ht="21" customHeight="1">
      <c r="A898" s="26"/>
      <c r="B898" s="26"/>
      <c r="C898" s="26"/>
      <c r="D898" s="32"/>
      <c r="E898" s="33"/>
      <c r="F898" s="33"/>
      <c r="G898" s="26"/>
      <c r="H898" s="33"/>
      <c r="I898" s="33"/>
      <c r="J898" s="33"/>
      <c r="K898" s="33"/>
      <c r="L898" s="33"/>
      <c r="M898" s="33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32"/>
      <c r="AT898" s="35"/>
      <c r="AU898" s="35"/>
    </row>
    <row r="899" spans="1:47" ht="21" customHeight="1">
      <c r="A899" s="26"/>
      <c r="B899" s="26"/>
      <c r="C899" s="26"/>
      <c r="D899" s="32"/>
      <c r="E899" s="33"/>
      <c r="F899" s="33"/>
      <c r="G899" s="26"/>
      <c r="H899" s="33"/>
      <c r="I899" s="33"/>
      <c r="J899" s="33"/>
      <c r="K899" s="33"/>
      <c r="L899" s="33"/>
      <c r="M899" s="33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32"/>
      <c r="AT899" s="35"/>
      <c r="AU899" s="35"/>
    </row>
    <row r="900" spans="1:47" ht="21" customHeight="1">
      <c r="A900" s="26"/>
      <c r="B900" s="26"/>
      <c r="C900" s="26"/>
      <c r="D900" s="32"/>
      <c r="E900" s="33"/>
      <c r="F900" s="33"/>
      <c r="G900" s="26"/>
      <c r="H900" s="33"/>
      <c r="I900" s="33"/>
      <c r="J900" s="33"/>
      <c r="K900" s="33"/>
      <c r="L900" s="33"/>
      <c r="M900" s="33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32"/>
      <c r="AT900" s="35"/>
      <c r="AU900" s="35"/>
    </row>
    <row r="901" spans="1:47" ht="21" customHeight="1">
      <c r="A901" s="26"/>
      <c r="B901" s="26"/>
      <c r="C901" s="26"/>
      <c r="D901" s="32"/>
      <c r="E901" s="33"/>
      <c r="F901" s="33"/>
      <c r="G901" s="26"/>
      <c r="H901" s="33"/>
      <c r="I901" s="33"/>
      <c r="J901" s="33"/>
      <c r="K901" s="33"/>
      <c r="L901" s="33"/>
      <c r="M901" s="33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32"/>
      <c r="AT901" s="35"/>
      <c r="AU901" s="35"/>
    </row>
    <row r="902" spans="1:47" ht="21" customHeight="1">
      <c r="A902" s="26"/>
      <c r="B902" s="26"/>
      <c r="C902" s="26"/>
      <c r="D902" s="32"/>
      <c r="E902" s="33"/>
      <c r="F902" s="33"/>
      <c r="G902" s="26"/>
      <c r="H902" s="33"/>
      <c r="I902" s="33"/>
      <c r="J902" s="33"/>
      <c r="K902" s="33"/>
      <c r="L902" s="33"/>
      <c r="M902" s="33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32"/>
      <c r="AT902" s="35"/>
      <c r="AU902" s="35"/>
    </row>
    <row r="903" spans="1:47" ht="21" customHeight="1">
      <c r="A903" s="26"/>
      <c r="B903" s="26"/>
      <c r="C903" s="26"/>
      <c r="D903" s="32"/>
      <c r="E903" s="33"/>
      <c r="F903" s="33"/>
      <c r="G903" s="26"/>
      <c r="H903" s="33"/>
      <c r="I903" s="33"/>
      <c r="J903" s="33"/>
      <c r="K903" s="33"/>
      <c r="L903" s="33"/>
      <c r="M903" s="33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32"/>
      <c r="AT903" s="35"/>
      <c r="AU903" s="35"/>
    </row>
    <row r="904" spans="1:47" ht="21" customHeight="1">
      <c r="A904" s="26"/>
      <c r="B904" s="26"/>
      <c r="C904" s="26"/>
      <c r="D904" s="32"/>
      <c r="E904" s="33"/>
      <c r="F904" s="33"/>
      <c r="G904" s="26"/>
      <c r="H904" s="33"/>
      <c r="I904" s="33"/>
      <c r="J904" s="33"/>
      <c r="K904" s="33"/>
      <c r="L904" s="33"/>
      <c r="M904" s="33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32"/>
      <c r="AT904" s="35"/>
      <c r="AU904" s="35"/>
    </row>
    <row r="905" spans="1:47" ht="21" customHeight="1">
      <c r="A905" s="26"/>
      <c r="B905" s="26"/>
      <c r="C905" s="26"/>
      <c r="D905" s="32"/>
      <c r="E905" s="33"/>
      <c r="F905" s="33"/>
      <c r="G905" s="26"/>
      <c r="H905" s="33"/>
      <c r="I905" s="33"/>
      <c r="J905" s="33"/>
      <c r="K905" s="33"/>
      <c r="L905" s="33"/>
      <c r="M905" s="33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32"/>
      <c r="AT905" s="35"/>
      <c r="AU905" s="35"/>
    </row>
    <row r="906" spans="1:47" ht="21" customHeight="1">
      <c r="A906" s="26"/>
      <c r="B906" s="26"/>
      <c r="C906" s="26"/>
      <c r="D906" s="32"/>
      <c r="E906" s="33"/>
      <c r="F906" s="33"/>
      <c r="G906" s="26"/>
      <c r="H906" s="33"/>
      <c r="I906" s="33"/>
      <c r="J906" s="33"/>
      <c r="K906" s="33"/>
      <c r="L906" s="33"/>
      <c r="M906" s="33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32"/>
      <c r="AT906" s="35"/>
      <c r="AU906" s="35"/>
    </row>
    <row r="907" spans="1:47" ht="21" customHeight="1">
      <c r="A907" s="26"/>
      <c r="B907" s="26"/>
      <c r="C907" s="26"/>
      <c r="D907" s="32"/>
      <c r="E907" s="33"/>
      <c r="F907" s="33"/>
      <c r="G907" s="26"/>
      <c r="H907" s="33"/>
      <c r="I907" s="33"/>
      <c r="J907" s="33"/>
      <c r="K907" s="33"/>
      <c r="L907" s="33"/>
      <c r="M907" s="33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32"/>
      <c r="AT907" s="35"/>
      <c r="AU907" s="35"/>
    </row>
    <row r="908" spans="1:47" ht="21" customHeight="1">
      <c r="A908" s="26"/>
      <c r="B908" s="26"/>
      <c r="C908" s="26"/>
      <c r="D908" s="32"/>
      <c r="E908" s="33"/>
      <c r="F908" s="33"/>
      <c r="G908" s="26"/>
      <c r="H908" s="33"/>
      <c r="I908" s="33"/>
      <c r="J908" s="33"/>
      <c r="K908" s="33"/>
      <c r="L908" s="33"/>
      <c r="M908" s="33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32"/>
      <c r="AT908" s="35"/>
      <c r="AU908" s="35"/>
    </row>
    <row r="909" spans="1:47" ht="21" customHeight="1">
      <c r="A909" s="26"/>
      <c r="B909" s="26"/>
      <c r="C909" s="26"/>
      <c r="D909" s="32"/>
      <c r="E909" s="33"/>
      <c r="F909" s="33"/>
      <c r="G909" s="26"/>
      <c r="H909" s="33"/>
      <c r="I909" s="33"/>
      <c r="J909" s="33"/>
      <c r="K909" s="33"/>
      <c r="L909" s="33"/>
      <c r="M909" s="33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32"/>
      <c r="AT909" s="35"/>
      <c r="AU909" s="35"/>
    </row>
    <row r="910" spans="1:47" ht="21" customHeight="1">
      <c r="A910" s="26"/>
      <c r="B910" s="26"/>
      <c r="C910" s="26"/>
      <c r="D910" s="32"/>
      <c r="E910" s="33"/>
      <c r="F910" s="33"/>
      <c r="G910" s="26"/>
      <c r="H910" s="33"/>
      <c r="I910" s="33"/>
      <c r="J910" s="33"/>
      <c r="K910" s="33"/>
      <c r="L910" s="33"/>
      <c r="M910" s="33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32"/>
      <c r="AT910" s="35"/>
      <c r="AU910" s="35"/>
    </row>
    <row r="911" spans="1:47" ht="21" customHeight="1">
      <c r="A911" s="26"/>
      <c r="B911" s="26"/>
      <c r="C911" s="26"/>
      <c r="D911" s="32"/>
      <c r="E911" s="33"/>
      <c r="F911" s="33"/>
      <c r="G911" s="26"/>
      <c r="H911" s="33"/>
      <c r="I911" s="33"/>
      <c r="J911" s="33"/>
      <c r="K911" s="33"/>
      <c r="L911" s="33"/>
      <c r="M911" s="33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32"/>
      <c r="AT911" s="35"/>
      <c r="AU911" s="35"/>
    </row>
    <row r="912" spans="1:47" ht="21" customHeight="1">
      <c r="A912" s="26"/>
      <c r="B912" s="26"/>
      <c r="C912" s="26"/>
      <c r="D912" s="32"/>
      <c r="E912" s="33"/>
      <c r="F912" s="33"/>
      <c r="G912" s="26"/>
      <c r="H912" s="33"/>
      <c r="I912" s="33"/>
      <c r="J912" s="33"/>
      <c r="K912" s="33"/>
      <c r="L912" s="33"/>
      <c r="M912" s="33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32"/>
      <c r="AT912" s="35"/>
      <c r="AU912" s="35"/>
    </row>
    <row r="913" spans="1:47" ht="21" customHeight="1">
      <c r="A913" s="26"/>
      <c r="B913" s="26"/>
      <c r="C913" s="26"/>
      <c r="D913" s="32"/>
      <c r="E913" s="33"/>
      <c r="F913" s="33"/>
      <c r="G913" s="26"/>
      <c r="H913" s="33"/>
      <c r="I913" s="33"/>
      <c r="J913" s="33"/>
      <c r="K913" s="33"/>
      <c r="L913" s="33"/>
      <c r="M913" s="33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32"/>
      <c r="AT913" s="35"/>
      <c r="AU913" s="35"/>
    </row>
    <row r="914" spans="1:47" ht="21" customHeight="1">
      <c r="A914" s="26"/>
      <c r="B914" s="26"/>
      <c r="C914" s="26"/>
      <c r="D914" s="32"/>
      <c r="E914" s="33"/>
      <c r="F914" s="33"/>
      <c r="G914" s="26"/>
      <c r="H914" s="33"/>
      <c r="I914" s="33"/>
      <c r="J914" s="33"/>
      <c r="K914" s="33"/>
      <c r="L914" s="33"/>
      <c r="M914" s="33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32"/>
      <c r="AT914" s="35"/>
      <c r="AU914" s="35"/>
    </row>
    <row r="915" spans="1:47" ht="21" customHeight="1">
      <c r="A915" s="26"/>
      <c r="B915" s="26"/>
      <c r="C915" s="26"/>
      <c r="D915" s="32"/>
      <c r="E915" s="33"/>
      <c r="F915" s="33"/>
      <c r="G915" s="26"/>
      <c r="H915" s="33"/>
      <c r="I915" s="33"/>
      <c r="J915" s="33"/>
      <c r="K915" s="33"/>
      <c r="L915" s="33"/>
      <c r="M915" s="33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32"/>
      <c r="AT915" s="35"/>
      <c r="AU915" s="35"/>
    </row>
    <row r="916" spans="1:47" ht="21" customHeight="1">
      <c r="A916" s="26"/>
      <c r="B916" s="26"/>
      <c r="C916" s="26"/>
      <c r="D916" s="32"/>
      <c r="E916" s="33"/>
      <c r="F916" s="33"/>
      <c r="G916" s="26"/>
      <c r="H916" s="33"/>
      <c r="I916" s="33"/>
      <c r="J916" s="33"/>
      <c r="K916" s="33"/>
      <c r="L916" s="33"/>
      <c r="M916" s="33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32"/>
      <c r="AT916" s="35"/>
      <c r="AU916" s="35"/>
    </row>
    <row r="917" spans="1:47" ht="21" customHeight="1">
      <c r="A917" s="26"/>
      <c r="B917" s="26"/>
      <c r="C917" s="26"/>
      <c r="D917" s="32"/>
      <c r="E917" s="33"/>
      <c r="F917" s="33"/>
      <c r="G917" s="26"/>
      <c r="H917" s="33"/>
      <c r="I917" s="33"/>
      <c r="J917" s="33"/>
      <c r="K917" s="33"/>
      <c r="L917" s="33"/>
      <c r="M917" s="33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32"/>
      <c r="AT917" s="35"/>
      <c r="AU917" s="35"/>
    </row>
    <row r="918" spans="1:47" ht="21" customHeight="1">
      <c r="A918" s="26"/>
      <c r="B918" s="26"/>
      <c r="C918" s="26"/>
      <c r="D918" s="32"/>
      <c r="E918" s="33"/>
      <c r="F918" s="33"/>
      <c r="G918" s="26"/>
      <c r="H918" s="33"/>
      <c r="I918" s="33"/>
      <c r="J918" s="33"/>
      <c r="K918" s="33"/>
      <c r="L918" s="33"/>
      <c r="M918" s="33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32"/>
      <c r="AT918" s="35"/>
      <c r="AU918" s="35"/>
    </row>
    <row r="919" spans="1:47" ht="21" customHeight="1">
      <c r="A919" s="26"/>
      <c r="B919" s="26"/>
      <c r="C919" s="26"/>
      <c r="D919" s="32"/>
      <c r="E919" s="33"/>
      <c r="F919" s="33"/>
      <c r="G919" s="26"/>
      <c r="H919" s="33"/>
      <c r="I919" s="33"/>
      <c r="J919" s="33"/>
      <c r="K919" s="33"/>
      <c r="L919" s="33"/>
      <c r="M919" s="33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32"/>
      <c r="AT919" s="35"/>
      <c r="AU919" s="35"/>
    </row>
    <row r="920" spans="1:47" ht="21" customHeight="1">
      <c r="A920" s="26"/>
      <c r="B920" s="26"/>
      <c r="C920" s="26"/>
      <c r="D920" s="32"/>
      <c r="E920" s="33"/>
      <c r="F920" s="33"/>
      <c r="G920" s="26"/>
      <c r="H920" s="33"/>
      <c r="I920" s="33"/>
      <c r="J920" s="33"/>
      <c r="K920" s="33"/>
      <c r="L920" s="33"/>
      <c r="M920" s="33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32"/>
      <c r="AT920" s="35"/>
      <c r="AU920" s="35"/>
    </row>
    <row r="921" spans="1:47" ht="21" customHeight="1">
      <c r="A921" s="26"/>
      <c r="B921" s="26"/>
      <c r="C921" s="26"/>
      <c r="D921" s="32"/>
      <c r="E921" s="33"/>
      <c r="F921" s="33"/>
      <c r="G921" s="26"/>
      <c r="H921" s="33"/>
      <c r="I921" s="33"/>
      <c r="J921" s="33"/>
      <c r="K921" s="33"/>
      <c r="L921" s="33"/>
      <c r="M921" s="33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32"/>
      <c r="AT921" s="35"/>
      <c r="AU921" s="35"/>
    </row>
    <row r="922" spans="1:47" ht="21" customHeight="1">
      <c r="A922" s="26"/>
      <c r="B922" s="26"/>
      <c r="C922" s="26"/>
      <c r="D922" s="32"/>
      <c r="E922" s="33"/>
      <c r="F922" s="33"/>
      <c r="G922" s="26"/>
      <c r="H922" s="33"/>
      <c r="I922" s="33"/>
      <c r="J922" s="33"/>
      <c r="K922" s="33"/>
      <c r="L922" s="33"/>
      <c r="M922" s="33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32"/>
      <c r="AT922" s="35"/>
      <c r="AU922" s="35"/>
    </row>
    <row r="923" spans="1:47" ht="21" customHeight="1">
      <c r="A923" s="26"/>
      <c r="B923" s="26"/>
      <c r="C923" s="26"/>
      <c r="D923" s="32"/>
      <c r="E923" s="33"/>
      <c r="F923" s="33"/>
      <c r="G923" s="26"/>
      <c r="H923" s="33"/>
      <c r="I923" s="33"/>
      <c r="J923" s="33"/>
      <c r="K923" s="33"/>
      <c r="L923" s="33"/>
      <c r="M923" s="33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32"/>
      <c r="AT923" s="35"/>
      <c r="AU923" s="35"/>
    </row>
    <row r="924" spans="1:47" ht="21" customHeight="1">
      <c r="A924" s="26"/>
      <c r="B924" s="26"/>
      <c r="C924" s="26"/>
      <c r="D924" s="32"/>
      <c r="E924" s="33"/>
      <c r="F924" s="33"/>
      <c r="G924" s="26"/>
      <c r="H924" s="33"/>
      <c r="I924" s="33"/>
      <c r="J924" s="33"/>
      <c r="K924" s="33"/>
      <c r="L924" s="33"/>
      <c r="M924" s="33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32"/>
      <c r="AT924" s="35"/>
      <c r="AU924" s="35"/>
    </row>
    <row r="925" spans="1:47" ht="21" customHeight="1">
      <c r="A925" s="26"/>
      <c r="B925" s="26"/>
      <c r="C925" s="26"/>
      <c r="D925" s="32"/>
      <c r="E925" s="33"/>
      <c r="F925" s="33"/>
      <c r="G925" s="26"/>
      <c r="H925" s="33"/>
      <c r="I925" s="33"/>
      <c r="J925" s="33"/>
      <c r="K925" s="33"/>
      <c r="L925" s="33"/>
      <c r="M925" s="33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32"/>
      <c r="AT925" s="35"/>
      <c r="AU925" s="35"/>
    </row>
    <row r="926" spans="1:47" ht="21" customHeight="1">
      <c r="A926" s="26"/>
      <c r="B926" s="26"/>
      <c r="C926" s="26"/>
      <c r="D926" s="32"/>
      <c r="E926" s="33"/>
      <c r="F926" s="33"/>
      <c r="G926" s="26"/>
      <c r="H926" s="33"/>
      <c r="I926" s="33"/>
      <c r="J926" s="33"/>
      <c r="K926" s="33"/>
      <c r="L926" s="33"/>
      <c r="M926" s="33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32"/>
      <c r="AT926" s="35"/>
      <c r="AU926" s="35"/>
    </row>
    <row r="927" spans="1:47" ht="21" customHeight="1">
      <c r="A927" s="26"/>
      <c r="B927" s="26"/>
      <c r="C927" s="26"/>
      <c r="D927" s="32"/>
      <c r="E927" s="33"/>
      <c r="F927" s="33"/>
      <c r="G927" s="26"/>
      <c r="H927" s="33"/>
      <c r="I927" s="33"/>
      <c r="J927" s="33"/>
      <c r="K927" s="33"/>
      <c r="L927" s="33"/>
      <c r="M927" s="33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32"/>
      <c r="AT927" s="35"/>
      <c r="AU927" s="35"/>
    </row>
    <row r="928" spans="1:47" ht="21" customHeight="1">
      <c r="A928" s="26"/>
      <c r="B928" s="26"/>
      <c r="C928" s="26"/>
      <c r="D928" s="32"/>
      <c r="E928" s="33"/>
      <c r="F928" s="33"/>
      <c r="G928" s="26"/>
      <c r="H928" s="33"/>
      <c r="I928" s="33"/>
      <c r="J928" s="33"/>
      <c r="K928" s="33"/>
      <c r="L928" s="33"/>
      <c r="M928" s="33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32"/>
      <c r="AT928" s="35"/>
      <c r="AU928" s="35"/>
    </row>
    <row r="929" spans="1:47" ht="21" customHeight="1">
      <c r="A929" s="26"/>
      <c r="B929" s="26"/>
      <c r="C929" s="26"/>
      <c r="D929" s="32"/>
      <c r="E929" s="33"/>
      <c r="F929" s="33"/>
      <c r="G929" s="26"/>
      <c r="H929" s="33"/>
      <c r="I929" s="33"/>
      <c r="J929" s="33"/>
      <c r="K929" s="33"/>
      <c r="L929" s="33"/>
      <c r="M929" s="33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32"/>
      <c r="AT929" s="35"/>
      <c r="AU929" s="35"/>
    </row>
    <row r="930" spans="1:47" ht="21" customHeight="1">
      <c r="A930" s="26"/>
      <c r="B930" s="26"/>
      <c r="C930" s="26"/>
      <c r="D930" s="32"/>
      <c r="E930" s="33"/>
      <c r="F930" s="33"/>
      <c r="G930" s="26"/>
      <c r="H930" s="33"/>
      <c r="I930" s="33"/>
      <c r="J930" s="33"/>
      <c r="K930" s="33"/>
      <c r="L930" s="33"/>
      <c r="M930" s="33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32"/>
      <c r="AT930" s="35"/>
      <c r="AU930" s="35"/>
    </row>
    <row r="931" spans="1:47" ht="21" customHeight="1">
      <c r="A931" s="26"/>
      <c r="B931" s="26"/>
      <c r="C931" s="26"/>
      <c r="D931" s="32"/>
      <c r="E931" s="33"/>
      <c r="F931" s="33"/>
      <c r="G931" s="26"/>
      <c r="H931" s="33"/>
      <c r="I931" s="33"/>
      <c r="J931" s="33"/>
      <c r="K931" s="33"/>
      <c r="L931" s="33"/>
      <c r="M931" s="33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32"/>
      <c r="AT931" s="35"/>
      <c r="AU931" s="35"/>
    </row>
    <row r="932" spans="1:47" ht="21" customHeight="1">
      <c r="A932" s="26"/>
      <c r="B932" s="26"/>
      <c r="C932" s="26"/>
      <c r="D932" s="32"/>
      <c r="E932" s="33"/>
      <c r="F932" s="33"/>
      <c r="G932" s="26"/>
      <c r="H932" s="33"/>
      <c r="I932" s="33"/>
      <c r="J932" s="33"/>
      <c r="K932" s="33"/>
      <c r="L932" s="33"/>
      <c r="M932" s="33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32"/>
      <c r="AT932" s="35"/>
      <c r="AU932" s="35"/>
    </row>
    <row r="933" spans="1:47" ht="21" customHeight="1">
      <c r="A933" s="26"/>
      <c r="B933" s="26"/>
      <c r="C933" s="26"/>
      <c r="D933" s="32"/>
      <c r="E933" s="33"/>
      <c r="F933" s="33"/>
      <c r="G933" s="26"/>
      <c r="H933" s="33"/>
      <c r="I933" s="33"/>
      <c r="J933" s="33"/>
      <c r="K933" s="33"/>
      <c r="L933" s="33"/>
      <c r="M933" s="33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32"/>
      <c r="AT933" s="35"/>
      <c r="AU933" s="35"/>
    </row>
    <row r="934" spans="1:47" ht="21" customHeight="1">
      <c r="A934" s="26"/>
      <c r="B934" s="26"/>
      <c r="C934" s="26"/>
      <c r="D934" s="32"/>
      <c r="E934" s="33"/>
      <c r="F934" s="33"/>
      <c r="G934" s="26"/>
      <c r="H934" s="33"/>
      <c r="I934" s="33"/>
      <c r="J934" s="33"/>
      <c r="K934" s="33"/>
      <c r="L934" s="33"/>
      <c r="M934" s="33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32"/>
      <c r="AT934" s="35"/>
      <c r="AU934" s="35"/>
    </row>
    <row r="935" spans="1:47" ht="21" customHeight="1">
      <c r="A935" s="26"/>
      <c r="B935" s="26"/>
      <c r="C935" s="26"/>
      <c r="D935" s="32"/>
      <c r="E935" s="33"/>
      <c r="F935" s="33"/>
      <c r="G935" s="26"/>
      <c r="H935" s="33"/>
      <c r="I935" s="33"/>
      <c r="J935" s="33"/>
      <c r="K935" s="33"/>
      <c r="L935" s="33"/>
      <c r="M935" s="33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32"/>
      <c r="AT935" s="35"/>
      <c r="AU935" s="35"/>
    </row>
    <row r="936" spans="1:47" ht="21" customHeight="1">
      <c r="A936" s="26"/>
      <c r="B936" s="26"/>
      <c r="C936" s="26"/>
      <c r="D936" s="32"/>
      <c r="E936" s="33"/>
      <c r="F936" s="33"/>
      <c r="G936" s="26"/>
      <c r="H936" s="33"/>
      <c r="I936" s="33"/>
      <c r="J936" s="33"/>
      <c r="K936" s="33"/>
      <c r="L936" s="33"/>
      <c r="M936" s="33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32"/>
      <c r="AT936" s="35"/>
      <c r="AU936" s="35"/>
    </row>
    <row r="937" spans="1:47" ht="21" customHeight="1">
      <c r="A937" s="26"/>
      <c r="B937" s="26"/>
      <c r="C937" s="26"/>
      <c r="D937" s="32"/>
      <c r="E937" s="33"/>
      <c r="F937" s="33"/>
      <c r="G937" s="26"/>
      <c r="H937" s="33"/>
      <c r="I937" s="33"/>
      <c r="J937" s="33"/>
      <c r="K937" s="33"/>
      <c r="L937" s="33"/>
      <c r="M937" s="33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32"/>
      <c r="AT937" s="35"/>
      <c r="AU937" s="35"/>
    </row>
    <row r="938" spans="1:47" ht="21" customHeight="1">
      <c r="A938" s="26"/>
      <c r="B938" s="26"/>
      <c r="C938" s="26"/>
      <c r="D938" s="32"/>
      <c r="E938" s="33"/>
      <c r="F938" s="33"/>
      <c r="G938" s="26"/>
      <c r="H938" s="33"/>
      <c r="I938" s="33"/>
      <c r="J938" s="33"/>
      <c r="K938" s="33"/>
      <c r="L938" s="33"/>
      <c r="M938" s="33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32"/>
      <c r="AT938" s="35"/>
      <c r="AU938" s="35"/>
    </row>
    <row r="939" spans="1:47" ht="21" customHeight="1">
      <c r="A939" s="26"/>
      <c r="B939" s="26"/>
      <c r="C939" s="26"/>
      <c r="D939" s="32"/>
      <c r="E939" s="33"/>
      <c r="F939" s="33"/>
      <c r="G939" s="26"/>
      <c r="H939" s="33"/>
      <c r="I939" s="33"/>
      <c r="J939" s="33"/>
      <c r="K939" s="33"/>
      <c r="L939" s="33"/>
      <c r="M939" s="33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32"/>
      <c r="AT939" s="35"/>
      <c r="AU939" s="35"/>
    </row>
    <row r="940" spans="1:47" ht="21" customHeight="1">
      <c r="A940" s="26"/>
      <c r="B940" s="26"/>
      <c r="C940" s="26"/>
      <c r="D940" s="32"/>
      <c r="E940" s="33"/>
      <c r="F940" s="33"/>
      <c r="G940" s="26"/>
      <c r="H940" s="33"/>
      <c r="I940" s="33"/>
      <c r="J940" s="33"/>
      <c r="K940" s="33"/>
      <c r="L940" s="33"/>
      <c r="M940" s="33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32"/>
      <c r="AT940" s="35"/>
      <c r="AU940" s="35"/>
    </row>
    <row r="941" spans="1:47" ht="21" customHeight="1">
      <c r="A941" s="26"/>
      <c r="B941" s="26"/>
      <c r="C941" s="26"/>
      <c r="D941" s="32"/>
      <c r="E941" s="33"/>
      <c r="F941" s="33"/>
      <c r="G941" s="26"/>
      <c r="H941" s="33"/>
      <c r="I941" s="33"/>
      <c r="J941" s="33"/>
      <c r="K941" s="33"/>
      <c r="L941" s="33"/>
      <c r="M941" s="33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32"/>
      <c r="AT941" s="35"/>
      <c r="AU941" s="35"/>
    </row>
    <row r="942" spans="1:47" ht="21" customHeight="1">
      <c r="A942" s="26"/>
      <c r="B942" s="26"/>
      <c r="C942" s="26"/>
      <c r="D942" s="32"/>
      <c r="E942" s="33"/>
      <c r="F942" s="33"/>
      <c r="G942" s="26"/>
      <c r="H942" s="33"/>
      <c r="I942" s="33"/>
      <c r="J942" s="33"/>
      <c r="K942" s="33"/>
      <c r="L942" s="33"/>
      <c r="M942" s="33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32"/>
      <c r="AT942" s="35"/>
      <c r="AU942" s="35"/>
    </row>
    <row r="943" spans="1:47" ht="21" customHeight="1">
      <c r="A943" s="26"/>
      <c r="B943" s="26"/>
      <c r="C943" s="26"/>
      <c r="D943" s="32"/>
      <c r="E943" s="33"/>
      <c r="F943" s="33"/>
      <c r="G943" s="26"/>
      <c r="H943" s="33"/>
      <c r="I943" s="33"/>
      <c r="J943" s="33"/>
      <c r="K943" s="33"/>
      <c r="L943" s="33"/>
      <c r="M943" s="33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32"/>
      <c r="AT943" s="35"/>
      <c r="AU943" s="35"/>
    </row>
    <row r="944" spans="1:47" ht="21" customHeight="1">
      <c r="A944" s="26"/>
      <c r="B944" s="26"/>
      <c r="C944" s="26"/>
      <c r="D944" s="32"/>
      <c r="E944" s="33"/>
      <c r="F944" s="33"/>
      <c r="G944" s="26"/>
      <c r="H944" s="33"/>
      <c r="I944" s="33"/>
      <c r="J944" s="33"/>
      <c r="K944" s="33"/>
      <c r="L944" s="33"/>
      <c r="M944" s="33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32"/>
      <c r="AT944" s="35"/>
      <c r="AU944" s="35"/>
    </row>
    <row r="945" spans="1:47" ht="21" customHeight="1">
      <c r="A945" s="26"/>
      <c r="B945" s="26"/>
      <c r="C945" s="26"/>
      <c r="D945" s="32"/>
      <c r="E945" s="33"/>
      <c r="F945" s="33"/>
      <c r="G945" s="26"/>
      <c r="H945" s="33"/>
      <c r="I945" s="33"/>
      <c r="J945" s="33"/>
      <c r="K945" s="33"/>
      <c r="L945" s="33"/>
      <c r="M945" s="33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32"/>
      <c r="AT945" s="35"/>
      <c r="AU945" s="35"/>
    </row>
    <row r="946" spans="1:47" ht="21" customHeight="1">
      <c r="A946" s="26"/>
      <c r="B946" s="26"/>
      <c r="C946" s="26"/>
      <c r="D946" s="32"/>
      <c r="E946" s="33"/>
      <c r="F946" s="33"/>
      <c r="G946" s="26"/>
      <c r="H946" s="33"/>
      <c r="I946" s="33"/>
      <c r="J946" s="33"/>
      <c r="K946" s="33"/>
      <c r="L946" s="33"/>
      <c r="M946" s="33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32"/>
      <c r="AT946" s="35"/>
      <c r="AU946" s="35"/>
    </row>
    <row r="947" spans="1:47" ht="21" customHeight="1">
      <c r="A947" s="26"/>
      <c r="B947" s="26"/>
      <c r="C947" s="26"/>
      <c r="D947" s="32"/>
      <c r="E947" s="33"/>
      <c r="F947" s="33"/>
      <c r="G947" s="26"/>
      <c r="H947" s="33"/>
      <c r="I947" s="33"/>
      <c r="J947" s="33"/>
      <c r="K947" s="33"/>
      <c r="L947" s="33"/>
      <c r="M947" s="33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32"/>
      <c r="AT947" s="35"/>
      <c r="AU947" s="35"/>
    </row>
    <row r="948" spans="1:47" ht="21" customHeight="1">
      <c r="A948" s="26"/>
      <c r="B948" s="26"/>
      <c r="C948" s="26"/>
      <c r="D948" s="32"/>
      <c r="E948" s="33"/>
      <c r="F948" s="33"/>
      <c r="G948" s="26"/>
      <c r="H948" s="33"/>
      <c r="I948" s="33"/>
      <c r="J948" s="33"/>
      <c r="K948" s="33"/>
      <c r="L948" s="33"/>
      <c r="M948" s="33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32"/>
      <c r="AT948" s="35"/>
      <c r="AU948" s="35"/>
    </row>
    <row r="949" spans="1:47" ht="21" customHeight="1">
      <c r="A949" s="26"/>
      <c r="B949" s="26"/>
      <c r="C949" s="26"/>
      <c r="D949" s="32"/>
      <c r="E949" s="33"/>
      <c r="F949" s="33"/>
      <c r="G949" s="26"/>
      <c r="H949" s="33"/>
      <c r="I949" s="33"/>
      <c r="J949" s="33"/>
      <c r="K949" s="33"/>
      <c r="L949" s="33"/>
      <c r="M949" s="33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32"/>
      <c r="AT949" s="35"/>
      <c r="AU949" s="35"/>
    </row>
    <row r="950" spans="1:47" ht="21" customHeight="1">
      <c r="A950" s="26"/>
      <c r="B950" s="26"/>
      <c r="C950" s="26"/>
      <c r="D950" s="32"/>
      <c r="E950" s="33"/>
      <c r="F950" s="33"/>
      <c r="G950" s="26"/>
      <c r="H950" s="33"/>
      <c r="I950" s="33"/>
      <c r="J950" s="33"/>
      <c r="K950" s="33"/>
      <c r="L950" s="33"/>
      <c r="M950" s="33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32"/>
      <c r="AT950" s="35"/>
      <c r="AU950" s="35"/>
    </row>
    <row r="951" spans="1:47" ht="21" customHeight="1">
      <c r="A951" s="26"/>
      <c r="B951" s="26"/>
      <c r="C951" s="26"/>
      <c r="D951" s="32"/>
      <c r="E951" s="33"/>
      <c r="F951" s="33"/>
      <c r="G951" s="26"/>
      <c r="H951" s="33"/>
      <c r="I951" s="33"/>
      <c r="J951" s="33"/>
      <c r="K951" s="33"/>
      <c r="L951" s="33"/>
      <c r="M951" s="33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32"/>
      <c r="AT951" s="35"/>
      <c r="AU951" s="35"/>
    </row>
    <row r="952" spans="1:47" ht="21" customHeight="1">
      <c r="A952" s="26"/>
      <c r="B952" s="26"/>
      <c r="C952" s="26"/>
      <c r="D952" s="32"/>
      <c r="E952" s="33"/>
      <c r="F952" s="33"/>
      <c r="G952" s="26"/>
      <c r="H952" s="33"/>
      <c r="I952" s="33"/>
      <c r="J952" s="33"/>
      <c r="K952" s="33"/>
      <c r="L952" s="33"/>
      <c r="M952" s="33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32"/>
      <c r="AT952" s="35"/>
      <c r="AU952" s="35"/>
    </row>
    <row r="953" spans="1:47" ht="21" customHeight="1">
      <c r="A953" s="26"/>
      <c r="B953" s="26"/>
      <c r="C953" s="26"/>
      <c r="D953" s="32"/>
      <c r="E953" s="33"/>
      <c r="F953" s="33"/>
      <c r="G953" s="26"/>
      <c r="H953" s="33"/>
      <c r="I953" s="33"/>
      <c r="J953" s="33"/>
      <c r="K953" s="33"/>
      <c r="L953" s="33"/>
      <c r="M953" s="33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32"/>
      <c r="AT953" s="35"/>
      <c r="AU953" s="35"/>
    </row>
    <row r="954" spans="1:47" ht="21" customHeight="1">
      <c r="A954" s="26"/>
      <c r="B954" s="26"/>
      <c r="C954" s="26"/>
      <c r="D954" s="32"/>
      <c r="E954" s="33"/>
      <c r="F954" s="33"/>
      <c r="G954" s="26"/>
      <c r="H954" s="33"/>
      <c r="I954" s="33"/>
      <c r="J954" s="33"/>
      <c r="K954" s="33"/>
      <c r="L954" s="33"/>
      <c r="M954" s="33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32"/>
      <c r="AT954" s="35"/>
      <c r="AU954" s="35"/>
    </row>
    <row r="955" spans="1:47" ht="21" customHeight="1">
      <c r="A955" s="26"/>
      <c r="B955" s="26"/>
      <c r="C955" s="26"/>
      <c r="D955" s="32"/>
      <c r="E955" s="33"/>
      <c r="F955" s="33"/>
      <c r="G955" s="26"/>
      <c r="H955" s="33"/>
      <c r="I955" s="33"/>
      <c r="J955" s="33"/>
      <c r="K955" s="33"/>
      <c r="L955" s="33"/>
      <c r="M955" s="33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32"/>
      <c r="AT955" s="35"/>
      <c r="AU955" s="35"/>
    </row>
    <row r="956" spans="1:47" ht="21" customHeight="1">
      <c r="A956" s="26"/>
      <c r="B956" s="26"/>
      <c r="C956" s="26"/>
      <c r="D956" s="32"/>
      <c r="E956" s="33"/>
      <c r="F956" s="33"/>
      <c r="G956" s="26"/>
      <c r="H956" s="33"/>
      <c r="I956" s="33"/>
      <c r="J956" s="33"/>
      <c r="K956" s="33"/>
      <c r="L956" s="33"/>
      <c r="M956" s="33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32"/>
      <c r="AT956" s="35"/>
      <c r="AU956" s="35"/>
    </row>
    <row r="957" spans="1:47" ht="21" customHeight="1">
      <c r="A957" s="26"/>
      <c r="B957" s="26"/>
      <c r="C957" s="26"/>
      <c r="D957" s="32"/>
      <c r="E957" s="33"/>
      <c r="F957" s="33"/>
      <c r="G957" s="26"/>
      <c r="H957" s="33"/>
      <c r="I957" s="33"/>
      <c r="J957" s="33"/>
      <c r="K957" s="33"/>
      <c r="L957" s="33"/>
      <c r="M957" s="33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32"/>
      <c r="AT957" s="35"/>
      <c r="AU957" s="35"/>
    </row>
    <row r="958" spans="1:47" ht="21" customHeight="1">
      <c r="A958" s="26"/>
      <c r="B958" s="26"/>
      <c r="C958" s="26"/>
      <c r="D958" s="32"/>
      <c r="E958" s="33"/>
      <c r="F958" s="33"/>
      <c r="G958" s="26"/>
      <c r="H958" s="33"/>
      <c r="I958" s="33"/>
      <c r="J958" s="33"/>
      <c r="K958" s="33"/>
      <c r="L958" s="33"/>
      <c r="M958" s="33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32"/>
      <c r="AT958" s="35"/>
      <c r="AU958" s="35"/>
    </row>
    <row r="959" spans="1:47" ht="21" customHeight="1">
      <c r="A959" s="26"/>
      <c r="B959" s="26"/>
      <c r="C959" s="26"/>
      <c r="D959" s="32"/>
      <c r="E959" s="33"/>
      <c r="F959" s="33"/>
      <c r="G959" s="26"/>
      <c r="H959" s="33"/>
      <c r="I959" s="33"/>
      <c r="J959" s="33"/>
      <c r="K959" s="33"/>
      <c r="L959" s="33"/>
      <c r="M959" s="33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32"/>
      <c r="AT959" s="35"/>
      <c r="AU959" s="35"/>
    </row>
    <row r="960" spans="1:47" ht="21" customHeight="1">
      <c r="A960" s="26"/>
      <c r="B960" s="26"/>
      <c r="C960" s="26"/>
      <c r="D960" s="32"/>
      <c r="E960" s="33"/>
      <c r="F960" s="33"/>
      <c r="G960" s="26"/>
      <c r="H960" s="33"/>
      <c r="I960" s="33"/>
      <c r="J960" s="33"/>
      <c r="K960" s="33"/>
      <c r="L960" s="33"/>
      <c r="M960" s="33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32"/>
      <c r="AT960" s="35"/>
      <c r="AU960" s="35"/>
    </row>
    <row r="961" spans="1:47" ht="21" customHeight="1">
      <c r="A961" s="26"/>
      <c r="B961" s="26"/>
      <c r="C961" s="26"/>
      <c r="D961" s="32"/>
      <c r="E961" s="33"/>
      <c r="F961" s="33"/>
      <c r="G961" s="26"/>
      <c r="H961" s="33"/>
      <c r="I961" s="33"/>
      <c r="J961" s="33"/>
      <c r="K961" s="33"/>
      <c r="L961" s="33"/>
      <c r="M961" s="33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32"/>
      <c r="AT961" s="35"/>
      <c r="AU961" s="35"/>
    </row>
    <row r="962" spans="1:47" ht="21" customHeight="1">
      <c r="A962" s="26"/>
      <c r="B962" s="26"/>
      <c r="C962" s="26"/>
      <c r="D962" s="32"/>
      <c r="E962" s="33"/>
      <c r="F962" s="33"/>
      <c r="G962" s="26"/>
      <c r="H962" s="33"/>
      <c r="I962" s="33"/>
      <c r="J962" s="33"/>
      <c r="K962" s="33"/>
      <c r="L962" s="33"/>
      <c r="M962" s="33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32"/>
      <c r="AT962" s="35"/>
      <c r="AU962" s="35"/>
    </row>
    <row r="963" spans="1:47" ht="21" customHeight="1">
      <c r="A963" s="26"/>
      <c r="B963" s="26"/>
      <c r="C963" s="26"/>
      <c r="D963" s="32"/>
      <c r="E963" s="33"/>
      <c r="F963" s="33"/>
      <c r="G963" s="26"/>
      <c r="H963" s="33"/>
      <c r="I963" s="33"/>
      <c r="J963" s="33"/>
      <c r="K963" s="33"/>
      <c r="L963" s="33"/>
      <c r="M963" s="33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32"/>
      <c r="AT963" s="35"/>
      <c r="AU963" s="35"/>
    </row>
    <row r="964" spans="1:47" ht="21" customHeight="1">
      <c r="A964" s="26"/>
      <c r="B964" s="26"/>
      <c r="C964" s="26"/>
      <c r="D964" s="32"/>
      <c r="E964" s="33"/>
      <c r="F964" s="33"/>
      <c r="G964" s="26"/>
      <c r="H964" s="33"/>
      <c r="I964" s="33"/>
      <c r="J964" s="33"/>
      <c r="K964" s="33"/>
      <c r="L964" s="33"/>
      <c r="M964" s="33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32"/>
      <c r="AT964" s="35"/>
      <c r="AU964" s="35"/>
    </row>
    <row r="965" spans="1:47" ht="21" customHeight="1">
      <c r="A965" s="26"/>
      <c r="B965" s="26"/>
      <c r="C965" s="26"/>
      <c r="D965" s="32"/>
      <c r="E965" s="33"/>
      <c r="F965" s="33"/>
      <c r="G965" s="26"/>
      <c r="H965" s="33"/>
      <c r="I965" s="33"/>
      <c r="J965" s="33"/>
      <c r="K965" s="33"/>
      <c r="L965" s="33"/>
      <c r="M965" s="33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32"/>
      <c r="AT965" s="35"/>
      <c r="AU965" s="35"/>
    </row>
    <row r="966" spans="1:47" ht="21" customHeight="1">
      <c r="A966" s="26"/>
      <c r="B966" s="26"/>
      <c r="C966" s="26"/>
      <c r="D966" s="32"/>
      <c r="E966" s="33"/>
      <c r="F966" s="33"/>
      <c r="G966" s="26"/>
      <c r="H966" s="33"/>
      <c r="I966" s="33"/>
      <c r="J966" s="33"/>
      <c r="K966" s="33"/>
      <c r="L966" s="33"/>
      <c r="M966" s="33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32"/>
      <c r="AT966" s="35"/>
      <c r="AU966" s="35"/>
    </row>
    <row r="967" spans="1:47" ht="21" customHeight="1">
      <c r="A967" s="26"/>
      <c r="B967" s="26"/>
      <c r="C967" s="26"/>
      <c r="D967" s="32"/>
      <c r="E967" s="33"/>
      <c r="F967" s="33"/>
      <c r="G967" s="26"/>
      <c r="H967" s="33"/>
      <c r="I967" s="33"/>
      <c r="J967" s="33"/>
      <c r="K967" s="33"/>
      <c r="L967" s="33"/>
      <c r="M967" s="33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32"/>
      <c r="AT967" s="35"/>
      <c r="AU967" s="35"/>
    </row>
    <row r="968" spans="1:47" ht="21" customHeight="1">
      <c r="A968" s="26"/>
      <c r="B968" s="26"/>
      <c r="C968" s="26"/>
      <c r="D968" s="32"/>
      <c r="E968" s="33"/>
      <c r="F968" s="33"/>
      <c r="G968" s="26"/>
      <c r="H968" s="33"/>
      <c r="I968" s="33"/>
      <c r="J968" s="33"/>
      <c r="K968" s="33"/>
      <c r="L968" s="33"/>
      <c r="M968" s="33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32"/>
      <c r="AT968" s="35"/>
      <c r="AU968" s="35"/>
    </row>
    <row r="969" spans="1:47" ht="21" customHeight="1">
      <c r="A969" s="26"/>
      <c r="B969" s="26"/>
      <c r="C969" s="26"/>
      <c r="D969" s="32"/>
      <c r="E969" s="33"/>
      <c r="F969" s="33"/>
      <c r="G969" s="26"/>
      <c r="H969" s="33"/>
      <c r="I969" s="33"/>
      <c r="J969" s="33"/>
      <c r="K969" s="33"/>
      <c r="L969" s="33"/>
      <c r="M969" s="33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32"/>
      <c r="AT969" s="35"/>
      <c r="AU969" s="35"/>
    </row>
    <row r="970" spans="1:47" ht="21" customHeight="1">
      <c r="A970" s="26"/>
      <c r="B970" s="26"/>
      <c r="C970" s="26"/>
      <c r="D970" s="32"/>
      <c r="E970" s="33"/>
      <c r="F970" s="33"/>
      <c r="G970" s="26"/>
      <c r="H970" s="33"/>
      <c r="I970" s="33"/>
      <c r="J970" s="33"/>
      <c r="K970" s="33"/>
      <c r="L970" s="33"/>
      <c r="M970" s="33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32"/>
      <c r="AT970" s="35"/>
      <c r="AU970" s="35"/>
    </row>
    <row r="971" spans="1:47" ht="21" customHeight="1">
      <c r="A971" s="26"/>
      <c r="B971" s="26"/>
      <c r="C971" s="26"/>
      <c r="D971" s="32"/>
      <c r="E971" s="33"/>
      <c r="F971" s="33"/>
      <c r="G971" s="26"/>
      <c r="H971" s="33"/>
      <c r="I971" s="33"/>
      <c r="J971" s="33"/>
      <c r="K971" s="33"/>
      <c r="L971" s="33"/>
      <c r="M971" s="33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32"/>
      <c r="AT971" s="35"/>
      <c r="AU971" s="35"/>
    </row>
    <row r="972" spans="1:47" ht="21" customHeight="1">
      <c r="A972" s="26"/>
      <c r="B972" s="26"/>
      <c r="C972" s="26"/>
      <c r="D972" s="32"/>
      <c r="E972" s="33"/>
      <c r="F972" s="33"/>
      <c r="G972" s="26"/>
      <c r="H972" s="33"/>
      <c r="I972" s="33"/>
      <c r="J972" s="33"/>
      <c r="K972" s="33"/>
      <c r="L972" s="33"/>
      <c r="M972" s="33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32"/>
      <c r="AT972" s="35"/>
      <c r="AU972" s="35"/>
    </row>
    <row r="973" spans="1:47" ht="21" customHeight="1">
      <c r="A973" s="26"/>
      <c r="B973" s="26"/>
      <c r="C973" s="26"/>
      <c r="D973" s="32"/>
      <c r="E973" s="33"/>
      <c r="F973" s="33"/>
      <c r="G973" s="26"/>
      <c r="H973" s="33"/>
      <c r="I973" s="33"/>
      <c r="J973" s="33"/>
      <c r="K973" s="33"/>
      <c r="L973" s="33"/>
      <c r="M973" s="33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32"/>
      <c r="AT973" s="35"/>
      <c r="AU973" s="35"/>
    </row>
    <row r="974" spans="1:47" ht="21" customHeight="1">
      <c r="A974" s="26"/>
      <c r="B974" s="26"/>
      <c r="C974" s="26"/>
      <c r="D974" s="32"/>
      <c r="E974" s="33"/>
      <c r="F974" s="33"/>
      <c r="G974" s="26"/>
      <c r="H974" s="33"/>
      <c r="I974" s="33"/>
      <c r="J974" s="33"/>
      <c r="K974" s="33"/>
      <c r="L974" s="33"/>
      <c r="M974" s="33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32"/>
      <c r="AT974" s="35"/>
      <c r="AU974" s="35"/>
    </row>
    <row r="975" spans="1:47" ht="21" customHeight="1">
      <c r="A975" s="26"/>
      <c r="B975" s="26"/>
      <c r="C975" s="26"/>
      <c r="D975" s="32"/>
      <c r="E975" s="33"/>
      <c r="F975" s="33"/>
      <c r="G975" s="26"/>
      <c r="H975" s="33"/>
      <c r="I975" s="33"/>
      <c r="J975" s="33"/>
      <c r="K975" s="33"/>
      <c r="L975" s="33"/>
      <c r="M975" s="33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32"/>
      <c r="AT975" s="35"/>
      <c r="AU975" s="35"/>
    </row>
    <row r="976" spans="1:47" ht="21" customHeight="1">
      <c r="A976" s="26"/>
      <c r="B976" s="26"/>
      <c r="C976" s="26"/>
      <c r="D976" s="32"/>
      <c r="E976" s="33"/>
      <c r="F976" s="33"/>
      <c r="G976" s="26"/>
      <c r="H976" s="33"/>
      <c r="I976" s="33"/>
      <c r="J976" s="33"/>
      <c r="K976" s="33"/>
      <c r="L976" s="33"/>
      <c r="M976" s="33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32"/>
      <c r="AT976" s="35"/>
      <c r="AU976" s="35"/>
    </row>
    <row r="977" spans="1:47" ht="21" customHeight="1">
      <c r="A977" s="26"/>
      <c r="B977" s="26"/>
      <c r="C977" s="26"/>
      <c r="D977" s="32"/>
      <c r="E977" s="33"/>
      <c r="F977" s="33"/>
      <c r="G977" s="26"/>
      <c r="H977" s="33"/>
      <c r="I977" s="33"/>
      <c r="J977" s="33"/>
      <c r="K977" s="33"/>
      <c r="L977" s="33"/>
      <c r="M977" s="33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32"/>
      <c r="AT977" s="35"/>
      <c r="AU977" s="35"/>
    </row>
    <row r="978" spans="1:47" ht="21" customHeight="1">
      <c r="A978" s="26"/>
      <c r="B978" s="26"/>
      <c r="C978" s="26"/>
      <c r="D978" s="32"/>
      <c r="E978" s="33"/>
      <c r="F978" s="33"/>
      <c r="G978" s="26"/>
      <c r="H978" s="33"/>
      <c r="I978" s="33"/>
      <c r="J978" s="33"/>
      <c r="K978" s="33"/>
      <c r="L978" s="33"/>
      <c r="M978" s="33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32"/>
      <c r="AT978" s="35"/>
      <c r="AU978" s="35"/>
    </row>
    <row r="979" spans="1:47" ht="21" customHeight="1">
      <c r="A979" s="26"/>
      <c r="B979" s="26"/>
      <c r="C979" s="26"/>
      <c r="D979" s="32"/>
      <c r="E979" s="33"/>
      <c r="F979" s="33"/>
      <c r="G979" s="26"/>
      <c r="H979" s="33"/>
      <c r="I979" s="33"/>
      <c r="J979" s="33"/>
      <c r="K979" s="33"/>
      <c r="L979" s="33"/>
      <c r="M979" s="33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32"/>
      <c r="AT979" s="35"/>
      <c r="AU979" s="35"/>
    </row>
    <row r="980" spans="1:47" ht="21" customHeight="1">
      <c r="A980" s="26"/>
      <c r="B980" s="26"/>
      <c r="C980" s="26"/>
      <c r="D980" s="32"/>
      <c r="E980" s="33"/>
      <c r="F980" s="33"/>
      <c r="G980" s="26"/>
      <c r="H980" s="33"/>
      <c r="I980" s="33"/>
      <c r="J980" s="33"/>
      <c r="K980" s="33"/>
      <c r="L980" s="33"/>
      <c r="M980" s="33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32"/>
      <c r="AT980" s="35"/>
      <c r="AU980" s="35"/>
    </row>
    <row r="981" spans="1:47" ht="21" customHeight="1">
      <c r="A981" s="26"/>
      <c r="B981" s="26"/>
      <c r="C981" s="26"/>
      <c r="D981" s="32"/>
      <c r="E981" s="33"/>
      <c r="F981" s="33"/>
      <c r="G981" s="26"/>
      <c r="H981" s="33"/>
      <c r="I981" s="33"/>
      <c r="J981" s="33"/>
      <c r="K981" s="33"/>
      <c r="L981" s="33"/>
      <c r="M981" s="33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32"/>
      <c r="AT981" s="35"/>
      <c r="AU981" s="35"/>
    </row>
    <row r="982" spans="1:47" ht="21" customHeight="1">
      <c r="A982" s="26"/>
      <c r="B982" s="26"/>
      <c r="C982" s="26"/>
      <c r="D982" s="32"/>
      <c r="E982" s="33"/>
      <c r="F982" s="33"/>
      <c r="G982" s="26"/>
      <c r="H982" s="33"/>
      <c r="I982" s="33"/>
      <c r="J982" s="33"/>
      <c r="K982" s="33"/>
      <c r="L982" s="33"/>
      <c r="M982" s="33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32"/>
      <c r="AT982" s="35"/>
      <c r="AU982" s="35"/>
    </row>
    <row r="983" spans="1:47" ht="21" customHeight="1">
      <c r="A983" s="26"/>
      <c r="B983" s="26"/>
      <c r="C983" s="26"/>
      <c r="D983" s="32"/>
      <c r="E983" s="33"/>
      <c r="F983" s="33"/>
      <c r="G983" s="26"/>
      <c r="H983" s="33"/>
      <c r="I983" s="33"/>
      <c r="J983" s="33"/>
      <c r="K983" s="33"/>
      <c r="L983" s="33"/>
      <c r="M983" s="33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32"/>
      <c r="AT983" s="35"/>
      <c r="AU983" s="35"/>
    </row>
    <row r="984" spans="1:47" ht="21" customHeight="1">
      <c r="A984" s="26"/>
      <c r="B984" s="26"/>
      <c r="C984" s="26"/>
      <c r="D984" s="32"/>
      <c r="E984" s="33"/>
      <c r="F984" s="33"/>
      <c r="G984" s="26"/>
      <c r="H984" s="33"/>
      <c r="I984" s="33"/>
      <c r="J984" s="33"/>
      <c r="K984" s="33"/>
      <c r="L984" s="33"/>
      <c r="M984" s="33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32"/>
      <c r="AT984" s="35"/>
      <c r="AU984" s="35"/>
    </row>
    <row r="985" spans="1:47" ht="21" customHeight="1">
      <c r="A985" s="26"/>
      <c r="B985" s="26"/>
      <c r="C985" s="26"/>
      <c r="D985" s="32"/>
      <c r="E985" s="33"/>
      <c r="F985" s="33"/>
      <c r="G985" s="26"/>
      <c r="H985" s="33"/>
      <c r="I985" s="33"/>
      <c r="J985" s="33"/>
      <c r="K985" s="33"/>
      <c r="L985" s="33"/>
      <c r="M985" s="33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32"/>
      <c r="AT985" s="35"/>
      <c r="AU985" s="35"/>
    </row>
    <row r="986" spans="1:47" ht="21" customHeight="1">
      <c r="A986" s="26"/>
      <c r="B986" s="26"/>
      <c r="C986" s="26"/>
      <c r="D986" s="32"/>
      <c r="E986" s="33"/>
      <c r="F986" s="33"/>
      <c r="G986" s="26"/>
      <c r="H986" s="33"/>
      <c r="I986" s="33"/>
      <c r="J986" s="33"/>
      <c r="K986" s="33"/>
      <c r="L986" s="33"/>
      <c r="M986" s="33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32"/>
      <c r="AT986" s="35"/>
      <c r="AU986" s="35"/>
    </row>
    <row r="987" spans="1:47" ht="21" customHeight="1">
      <c r="A987" s="26"/>
      <c r="B987" s="26"/>
      <c r="C987" s="26"/>
      <c r="D987" s="32"/>
      <c r="E987" s="33"/>
      <c r="F987" s="33"/>
      <c r="G987" s="26"/>
      <c r="H987" s="33"/>
      <c r="I987" s="33"/>
      <c r="J987" s="33"/>
      <c r="K987" s="33"/>
      <c r="L987" s="33"/>
      <c r="M987" s="33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32"/>
      <c r="AT987" s="35"/>
      <c r="AU987" s="35"/>
    </row>
    <row r="988" spans="1:47" ht="21" customHeight="1">
      <c r="A988" s="26"/>
      <c r="B988" s="26"/>
      <c r="C988" s="26"/>
      <c r="D988" s="32"/>
      <c r="E988" s="33"/>
      <c r="F988" s="33"/>
      <c r="G988" s="26"/>
      <c r="H988" s="33"/>
      <c r="I988" s="33"/>
      <c r="J988" s="33"/>
      <c r="K988" s="33"/>
      <c r="L988" s="33"/>
      <c r="M988" s="33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32"/>
      <c r="AT988" s="35"/>
      <c r="AU988" s="35"/>
    </row>
    <row r="989" spans="1:47" ht="21" customHeight="1">
      <c r="A989" s="26"/>
      <c r="B989" s="26"/>
      <c r="C989" s="26"/>
      <c r="D989" s="32"/>
      <c r="E989" s="33"/>
      <c r="F989" s="33"/>
      <c r="G989" s="26"/>
      <c r="H989" s="33"/>
      <c r="I989" s="33"/>
      <c r="J989" s="33"/>
      <c r="K989" s="33"/>
      <c r="L989" s="33"/>
      <c r="M989" s="33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32"/>
      <c r="AT989" s="35"/>
      <c r="AU989" s="35"/>
    </row>
    <row r="990" spans="1:47" ht="21" customHeight="1">
      <c r="A990" s="26"/>
      <c r="B990" s="26"/>
      <c r="C990" s="26"/>
      <c r="D990" s="32"/>
      <c r="E990" s="33"/>
      <c r="F990" s="33"/>
      <c r="G990" s="26"/>
      <c r="H990" s="33"/>
      <c r="I990" s="33"/>
      <c r="J990" s="33"/>
      <c r="K990" s="33"/>
      <c r="L990" s="33"/>
      <c r="M990" s="33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32"/>
      <c r="AT990" s="35"/>
      <c r="AU990" s="35"/>
    </row>
    <row r="991" spans="1:47" ht="21" customHeight="1">
      <c r="A991" s="26"/>
      <c r="B991" s="26"/>
      <c r="C991" s="26"/>
      <c r="D991" s="32"/>
      <c r="E991" s="33"/>
      <c r="F991" s="33"/>
      <c r="G991" s="26"/>
      <c r="H991" s="33"/>
      <c r="I991" s="33"/>
      <c r="J991" s="33"/>
      <c r="K991" s="33"/>
      <c r="L991" s="33"/>
      <c r="M991" s="33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32"/>
      <c r="AT991" s="35"/>
      <c r="AU991" s="35"/>
    </row>
    <row r="992" spans="1:47" ht="21" customHeight="1">
      <c r="A992" s="26"/>
      <c r="B992" s="26"/>
      <c r="C992" s="26"/>
      <c r="D992" s="32"/>
      <c r="E992" s="33"/>
      <c r="F992" s="33"/>
      <c r="G992" s="26"/>
      <c r="H992" s="33"/>
      <c r="I992" s="33"/>
      <c r="J992" s="33"/>
      <c r="K992" s="33"/>
      <c r="L992" s="33"/>
      <c r="M992" s="33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32"/>
      <c r="AT992" s="35"/>
      <c r="AU992" s="35"/>
    </row>
    <row r="993" spans="1:47" ht="21" customHeight="1">
      <c r="A993" s="26"/>
      <c r="B993" s="26"/>
      <c r="C993" s="26"/>
      <c r="D993" s="32"/>
      <c r="E993" s="33"/>
      <c r="F993" s="33"/>
      <c r="G993" s="26"/>
      <c r="H993" s="33"/>
      <c r="I993" s="33"/>
      <c r="J993" s="33"/>
      <c r="K993" s="33"/>
      <c r="L993" s="33"/>
      <c r="M993" s="33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32"/>
      <c r="AT993" s="35"/>
      <c r="AU993" s="35"/>
    </row>
    <row r="994" spans="1:47" ht="21" customHeight="1">
      <c r="A994" s="26"/>
      <c r="B994" s="26"/>
      <c r="C994" s="26"/>
      <c r="D994" s="32"/>
      <c r="E994" s="33"/>
      <c r="F994" s="33"/>
      <c r="G994" s="26"/>
      <c r="H994" s="33"/>
      <c r="I994" s="33"/>
      <c r="J994" s="33"/>
      <c r="K994" s="33"/>
      <c r="L994" s="33"/>
      <c r="M994" s="33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32"/>
      <c r="AT994" s="35"/>
      <c r="AU994" s="35"/>
    </row>
    <row r="995" spans="1:47" ht="21" customHeight="1">
      <c r="A995" s="26"/>
      <c r="B995" s="26"/>
      <c r="C995" s="26"/>
      <c r="D995" s="32"/>
      <c r="E995" s="33"/>
      <c r="F995" s="33"/>
      <c r="G995" s="26"/>
      <c r="H995" s="33"/>
      <c r="I995" s="33"/>
      <c r="J995" s="33"/>
      <c r="K995" s="33"/>
      <c r="L995" s="33"/>
      <c r="M995" s="33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32"/>
      <c r="AT995" s="35"/>
      <c r="AU995" s="35"/>
    </row>
    <row r="996" spans="1:47" ht="21" customHeight="1">
      <c r="A996" s="26"/>
      <c r="B996" s="26"/>
      <c r="C996" s="26"/>
      <c r="D996" s="32"/>
      <c r="E996" s="33"/>
      <c r="F996" s="33"/>
      <c r="G996" s="26"/>
      <c r="H996" s="33"/>
      <c r="I996" s="33"/>
      <c r="J996" s="33"/>
      <c r="K996" s="33"/>
      <c r="L996" s="33"/>
      <c r="M996" s="33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32"/>
      <c r="AT996" s="35"/>
      <c r="AU996" s="35"/>
    </row>
    <row r="997" spans="1:47" ht="21" customHeight="1">
      <c r="A997" s="26"/>
      <c r="B997" s="26"/>
      <c r="C997" s="26"/>
      <c r="D997" s="32"/>
      <c r="E997" s="33"/>
      <c r="F997" s="33"/>
      <c r="G997" s="26"/>
      <c r="H997" s="33"/>
      <c r="I997" s="33"/>
      <c r="J997" s="33"/>
      <c r="K997" s="33"/>
      <c r="L997" s="33"/>
      <c r="M997" s="33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32"/>
      <c r="AT997" s="35"/>
      <c r="AU997" s="35"/>
    </row>
    <row r="998" spans="1:47" ht="21" customHeight="1">
      <c r="A998" s="26"/>
      <c r="B998" s="26"/>
      <c r="C998" s="26"/>
      <c r="D998" s="32"/>
      <c r="E998" s="33"/>
      <c r="F998" s="33"/>
      <c r="G998" s="26"/>
      <c r="H998" s="33"/>
      <c r="I998" s="33"/>
      <c r="J998" s="33"/>
      <c r="K998" s="33"/>
      <c r="L998" s="33"/>
      <c r="M998" s="33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32"/>
      <c r="AT998" s="35"/>
      <c r="AU998" s="35"/>
    </row>
    <row r="999" spans="1:47" ht="21" customHeight="1">
      <c r="A999" s="26"/>
      <c r="B999" s="26"/>
      <c r="C999" s="26"/>
      <c r="D999" s="32"/>
      <c r="E999" s="33"/>
      <c r="F999" s="33"/>
      <c r="G999" s="26"/>
      <c r="H999" s="33"/>
      <c r="I999" s="33"/>
      <c r="J999" s="33"/>
      <c r="K999" s="33"/>
      <c r="L999" s="33"/>
      <c r="M999" s="33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32"/>
      <c r="AT999" s="35"/>
      <c r="AU999" s="35"/>
    </row>
    <row r="1000" spans="1:47" ht="21" customHeight="1">
      <c r="A1000" s="26"/>
      <c r="B1000" s="26"/>
      <c r="C1000" s="26"/>
      <c r="D1000" s="32"/>
      <c r="E1000" s="33"/>
      <c r="F1000" s="33"/>
      <c r="G1000" s="26"/>
      <c r="H1000" s="33"/>
      <c r="I1000" s="33"/>
      <c r="J1000" s="33"/>
      <c r="K1000" s="33"/>
      <c r="L1000" s="33"/>
      <c r="M1000" s="33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32"/>
      <c r="AT1000" s="35"/>
      <c r="AU1000" s="35"/>
    </row>
    <row r="1001" spans="1:47" ht="21" customHeight="1">
      <c r="A1001" s="26"/>
      <c r="B1001" s="26"/>
      <c r="C1001" s="26"/>
      <c r="D1001" s="32"/>
      <c r="E1001" s="33"/>
      <c r="F1001" s="33"/>
      <c r="G1001" s="26"/>
      <c r="H1001" s="33"/>
      <c r="I1001" s="33"/>
      <c r="J1001" s="33"/>
      <c r="K1001" s="33"/>
      <c r="L1001" s="33"/>
      <c r="M1001" s="33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32"/>
      <c r="AT1001" s="35"/>
      <c r="AU1001" s="35"/>
    </row>
    <row r="1002" spans="1:47" ht="21" customHeight="1">
      <c r="A1002" s="26"/>
      <c r="B1002" s="26"/>
      <c r="C1002" s="26"/>
      <c r="D1002" s="32"/>
      <c r="E1002" s="33"/>
      <c r="F1002" s="33"/>
      <c r="G1002" s="26"/>
      <c r="H1002" s="33"/>
      <c r="I1002" s="33"/>
      <c r="J1002" s="33"/>
      <c r="K1002" s="33"/>
      <c r="L1002" s="33"/>
      <c r="M1002" s="33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32"/>
      <c r="AT1002" s="35"/>
      <c r="AU1002" s="35"/>
    </row>
    <row r="1003" spans="1:47" ht="21" customHeight="1">
      <c r="A1003" s="26"/>
      <c r="B1003" s="26"/>
      <c r="C1003" s="26"/>
      <c r="D1003" s="32"/>
      <c r="E1003" s="33"/>
      <c r="F1003" s="33"/>
      <c r="G1003" s="26"/>
      <c r="H1003" s="33"/>
      <c r="I1003" s="33"/>
      <c r="J1003" s="33"/>
      <c r="K1003" s="33"/>
      <c r="L1003" s="33"/>
      <c r="M1003" s="33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32"/>
      <c r="AT1003" s="35"/>
      <c r="AU1003" s="35"/>
    </row>
    <row r="1004" spans="1:47" ht="21" customHeight="1">
      <c r="A1004" s="26"/>
      <c r="B1004" s="26"/>
      <c r="C1004" s="26"/>
      <c r="D1004" s="32"/>
      <c r="E1004" s="33"/>
      <c r="F1004" s="33"/>
      <c r="G1004" s="26"/>
      <c r="H1004" s="33"/>
      <c r="I1004" s="33"/>
      <c r="J1004" s="33"/>
      <c r="K1004" s="33"/>
      <c r="L1004" s="33"/>
      <c r="M1004" s="33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32"/>
      <c r="AT1004" s="35"/>
      <c r="AU1004" s="35"/>
    </row>
    <row r="1005" spans="1:47" ht="21" customHeight="1">
      <c r="A1005" s="26"/>
      <c r="B1005" s="26"/>
      <c r="C1005" s="26"/>
      <c r="D1005" s="32"/>
      <c r="E1005" s="33"/>
      <c r="F1005" s="33"/>
      <c r="G1005" s="26"/>
      <c r="H1005" s="33"/>
      <c r="I1005" s="33"/>
      <c r="J1005" s="33"/>
      <c r="K1005" s="33"/>
      <c r="L1005" s="33"/>
      <c r="M1005" s="33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32"/>
      <c r="AT1005" s="35"/>
      <c r="AU1005" s="35"/>
    </row>
    <row r="1006" spans="1:47" ht="21" customHeight="1">
      <c r="A1006" s="26"/>
      <c r="B1006" s="26"/>
      <c r="C1006" s="26"/>
      <c r="D1006" s="32"/>
      <c r="E1006" s="33"/>
      <c r="F1006" s="33"/>
      <c r="G1006" s="26"/>
      <c r="H1006" s="33"/>
      <c r="I1006" s="33"/>
      <c r="J1006" s="33"/>
      <c r="K1006" s="33"/>
      <c r="L1006" s="33"/>
      <c r="M1006" s="33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32"/>
      <c r="AT1006" s="35"/>
      <c r="AU1006" s="35"/>
    </row>
    <row r="1007" spans="1:47" ht="21" customHeight="1">
      <c r="A1007" s="26"/>
      <c r="B1007" s="26"/>
      <c r="C1007" s="26"/>
      <c r="D1007" s="32"/>
      <c r="E1007" s="33"/>
      <c r="F1007" s="33"/>
      <c r="G1007" s="26"/>
      <c r="H1007" s="33"/>
      <c r="I1007" s="33"/>
      <c r="J1007" s="33"/>
      <c r="K1007" s="33"/>
      <c r="L1007" s="33"/>
      <c r="M1007" s="33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32"/>
      <c r="AT1007" s="35"/>
      <c r="AU1007" s="35"/>
    </row>
    <row r="1008" spans="1:47" ht="21" customHeight="1">
      <c r="A1008" s="26"/>
      <c r="B1008" s="26"/>
      <c r="C1008" s="26"/>
      <c r="D1008" s="32"/>
      <c r="E1008" s="33"/>
      <c r="F1008" s="33"/>
      <c r="G1008" s="26"/>
      <c r="H1008" s="33"/>
      <c r="I1008" s="33"/>
      <c r="J1008" s="33"/>
      <c r="K1008" s="33"/>
      <c r="L1008" s="33"/>
      <c r="M1008" s="33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32"/>
      <c r="AT1008" s="35"/>
      <c r="AU1008" s="35"/>
    </row>
    <row r="1009" spans="1:47" ht="21" customHeight="1">
      <c r="A1009" s="26"/>
      <c r="B1009" s="26"/>
      <c r="C1009" s="26"/>
      <c r="D1009" s="32"/>
      <c r="E1009" s="33"/>
      <c r="F1009" s="33"/>
      <c r="G1009" s="26"/>
      <c r="H1009" s="33"/>
      <c r="I1009" s="33"/>
      <c r="J1009" s="33"/>
      <c r="K1009" s="33"/>
      <c r="L1009" s="33"/>
      <c r="M1009" s="33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32"/>
      <c r="AT1009" s="35"/>
      <c r="AU1009" s="35"/>
    </row>
    <row r="1010" spans="1:47" ht="21" customHeight="1">
      <c r="A1010" s="26"/>
      <c r="B1010" s="26"/>
      <c r="C1010" s="26"/>
      <c r="D1010" s="32"/>
      <c r="E1010" s="33"/>
      <c r="F1010" s="33"/>
      <c r="G1010" s="26"/>
      <c r="H1010" s="33"/>
      <c r="I1010" s="33"/>
      <c r="J1010" s="33"/>
      <c r="K1010" s="33"/>
      <c r="L1010" s="33"/>
      <c r="M1010" s="33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32"/>
      <c r="AT1010" s="35"/>
      <c r="AU1010" s="35"/>
    </row>
    <row r="1011" spans="1:47" ht="21" customHeight="1">
      <c r="A1011" s="26"/>
      <c r="B1011" s="26"/>
      <c r="C1011" s="26"/>
      <c r="D1011" s="32"/>
      <c r="E1011" s="33"/>
      <c r="F1011" s="33"/>
      <c r="G1011" s="26"/>
      <c r="H1011" s="33"/>
      <c r="I1011" s="33"/>
      <c r="J1011" s="33"/>
      <c r="K1011" s="33"/>
      <c r="L1011" s="33"/>
      <c r="M1011" s="33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32"/>
      <c r="AT1011" s="35"/>
      <c r="AU1011" s="35"/>
    </row>
    <row r="1012" spans="1:47" ht="21" customHeight="1">
      <c r="A1012" s="26"/>
      <c r="B1012" s="26"/>
      <c r="C1012" s="26"/>
      <c r="D1012" s="32"/>
      <c r="E1012" s="33"/>
      <c r="F1012" s="33"/>
      <c r="G1012" s="26"/>
      <c r="H1012" s="33"/>
      <c r="I1012" s="33"/>
      <c r="J1012" s="33"/>
      <c r="K1012" s="33"/>
      <c r="L1012" s="33"/>
      <c r="M1012" s="33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32"/>
      <c r="AT1012" s="35"/>
      <c r="AU1012" s="35"/>
    </row>
    <row r="1013" spans="1:47" ht="21" customHeight="1">
      <c r="A1013" s="26"/>
      <c r="B1013" s="26"/>
      <c r="C1013" s="26"/>
      <c r="D1013" s="32"/>
      <c r="E1013" s="33"/>
      <c r="F1013" s="33"/>
      <c r="G1013" s="26"/>
      <c r="H1013" s="33"/>
      <c r="I1013" s="33"/>
      <c r="J1013" s="33"/>
      <c r="K1013" s="33"/>
      <c r="L1013" s="33"/>
      <c r="M1013" s="33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32"/>
      <c r="AT1013" s="35"/>
      <c r="AU1013" s="35"/>
    </row>
    <row r="1014" spans="1:47" ht="21" customHeight="1">
      <c r="A1014" s="26"/>
      <c r="B1014" s="26"/>
      <c r="C1014" s="26"/>
      <c r="D1014" s="32"/>
      <c r="E1014" s="33"/>
      <c r="F1014" s="33"/>
      <c r="G1014" s="26"/>
      <c r="H1014" s="33"/>
      <c r="I1014" s="33"/>
      <c r="J1014" s="33"/>
      <c r="K1014" s="33"/>
      <c r="L1014" s="33"/>
      <c r="M1014" s="33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32"/>
      <c r="AT1014" s="35"/>
      <c r="AU1014" s="35"/>
    </row>
    <row r="1015" spans="1:47" ht="21" customHeight="1">
      <c r="A1015" s="26"/>
      <c r="B1015" s="26"/>
      <c r="C1015" s="26"/>
      <c r="D1015" s="32"/>
      <c r="E1015" s="33"/>
      <c r="F1015" s="33"/>
      <c r="G1015" s="26"/>
      <c r="H1015" s="33"/>
      <c r="I1015" s="33"/>
      <c r="J1015" s="33"/>
      <c r="K1015" s="33"/>
      <c r="L1015" s="33"/>
      <c r="M1015" s="33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32"/>
      <c r="AT1015" s="35"/>
      <c r="AU1015" s="35"/>
    </row>
    <row r="1016" spans="1:47" ht="21" customHeight="1">
      <c r="A1016" s="26"/>
      <c r="B1016" s="26"/>
      <c r="C1016" s="26"/>
      <c r="D1016" s="32"/>
      <c r="E1016" s="33"/>
      <c r="F1016" s="33"/>
      <c r="G1016" s="26"/>
      <c r="H1016" s="33"/>
      <c r="I1016" s="33"/>
      <c r="J1016" s="33"/>
      <c r="K1016" s="33"/>
      <c r="L1016" s="33"/>
      <c r="M1016" s="33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32"/>
      <c r="AT1016" s="35"/>
      <c r="AU1016" s="35"/>
    </row>
    <row r="1017" spans="1:47" ht="21" customHeight="1">
      <c r="A1017" s="26"/>
      <c r="B1017" s="26"/>
      <c r="C1017" s="26"/>
      <c r="D1017" s="32"/>
      <c r="E1017" s="33"/>
      <c r="F1017" s="33"/>
      <c r="G1017" s="26"/>
      <c r="H1017" s="33"/>
      <c r="I1017" s="33"/>
      <c r="J1017" s="33"/>
      <c r="K1017" s="33"/>
      <c r="L1017" s="33"/>
      <c r="M1017" s="33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32"/>
      <c r="AT1017" s="35"/>
      <c r="AU1017" s="35"/>
    </row>
    <row r="1018" spans="1:47" ht="21" customHeight="1">
      <c r="A1018" s="26"/>
      <c r="B1018" s="26"/>
      <c r="C1018" s="26"/>
      <c r="D1018" s="32"/>
      <c r="E1018" s="33"/>
      <c r="F1018" s="33"/>
      <c r="G1018" s="26"/>
      <c r="H1018" s="33"/>
      <c r="I1018" s="33"/>
      <c r="J1018" s="33"/>
      <c r="K1018" s="33"/>
      <c r="L1018" s="33"/>
      <c r="M1018" s="33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32"/>
      <c r="AT1018" s="35"/>
      <c r="AU1018" s="35"/>
    </row>
    <row r="1019" spans="1:47" ht="21" customHeight="1">
      <c r="A1019" s="26"/>
      <c r="B1019" s="26"/>
      <c r="C1019" s="26"/>
      <c r="D1019" s="32"/>
      <c r="E1019" s="33"/>
      <c r="F1019" s="33"/>
      <c r="G1019" s="26"/>
      <c r="H1019" s="33"/>
      <c r="I1019" s="33"/>
      <c r="J1019" s="33"/>
      <c r="K1019" s="33"/>
      <c r="L1019" s="33"/>
      <c r="M1019" s="33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32"/>
      <c r="AT1019" s="35"/>
      <c r="AU1019" s="35"/>
    </row>
    <row r="1020" spans="1:47" ht="21" customHeight="1">
      <c r="A1020" s="26"/>
      <c r="B1020" s="26"/>
      <c r="C1020" s="26"/>
      <c r="D1020" s="32"/>
      <c r="E1020" s="33"/>
      <c r="F1020" s="33"/>
      <c r="G1020" s="26"/>
      <c r="H1020" s="33"/>
      <c r="I1020" s="33"/>
      <c r="J1020" s="33"/>
      <c r="K1020" s="33"/>
      <c r="L1020" s="33"/>
      <c r="M1020" s="33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32"/>
      <c r="AT1020" s="35"/>
      <c r="AU1020" s="35"/>
    </row>
    <row r="1021" spans="1:47" ht="21" customHeight="1">
      <c r="A1021" s="26"/>
      <c r="B1021" s="26"/>
      <c r="C1021" s="26"/>
      <c r="D1021" s="32"/>
      <c r="E1021" s="33"/>
      <c r="F1021" s="33"/>
      <c r="G1021" s="26"/>
      <c r="H1021" s="33"/>
      <c r="I1021" s="33"/>
      <c r="J1021" s="33"/>
      <c r="K1021" s="33"/>
      <c r="L1021" s="33"/>
      <c r="M1021" s="33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32"/>
      <c r="AT1021" s="35"/>
      <c r="AU1021" s="35"/>
    </row>
    <row r="1022" spans="1:47" ht="21" customHeight="1">
      <c r="A1022" s="26"/>
      <c r="B1022" s="26"/>
      <c r="C1022" s="26"/>
      <c r="D1022" s="32"/>
      <c r="E1022" s="33"/>
      <c r="F1022" s="33"/>
      <c r="G1022" s="26"/>
      <c r="H1022" s="33"/>
      <c r="I1022" s="33"/>
      <c r="J1022" s="33"/>
      <c r="K1022" s="33"/>
      <c r="L1022" s="33"/>
      <c r="M1022" s="33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32"/>
      <c r="AT1022" s="35"/>
      <c r="AU1022" s="35"/>
    </row>
    <row r="1023" spans="1:47" ht="21" customHeight="1">
      <c r="A1023" s="26"/>
      <c r="B1023" s="26"/>
      <c r="C1023" s="26"/>
      <c r="D1023" s="32"/>
      <c r="E1023" s="33"/>
      <c r="F1023" s="33"/>
      <c r="G1023" s="26"/>
      <c r="H1023" s="33"/>
      <c r="I1023" s="33"/>
      <c r="J1023" s="33"/>
      <c r="K1023" s="33"/>
      <c r="L1023" s="33"/>
      <c r="M1023" s="33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32"/>
      <c r="AT1023" s="35"/>
      <c r="AU1023" s="35"/>
    </row>
    <row r="1024" spans="1:47" ht="21" customHeight="1">
      <c r="A1024" s="26"/>
      <c r="B1024" s="26"/>
      <c r="C1024" s="26"/>
      <c r="D1024" s="32"/>
      <c r="E1024" s="33"/>
      <c r="F1024" s="33"/>
      <c r="G1024" s="26"/>
      <c r="H1024" s="33"/>
      <c r="I1024" s="33"/>
      <c r="J1024" s="33"/>
      <c r="K1024" s="33"/>
      <c r="L1024" s="33"/>
      <c r="M1024" s="33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32"/>
      <c r="AT1024" s="35"/>
      <c r="AU1024" s="35"/>
    </row>
    <row r="1025" spans="1:47" ht="21" customHeight="1">
      <c r="A1025" s="26"/>
      <c r="B1025" s="26"/>
      <c r="C1025" s="26"/>
      <c r="D1025" s="32"/>
      <c r="E1025" s="33"/>
      <c r="F1025" s="33"/>
      <c r="G1025" s="26"/>
      <c r="H1025" s="33"/>
      <c r="I1025" s="33"/>
      <c r="J1025" s="33"/>
      <c r="K1025" s="33"/>
      <c r="L1025" s="33"/>
      <c r="M1025" s="33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32"/>
      <c r="AT1025" s="35"/>
      <c r="AU1025" s="35"/>
    </row>
    <row r="1026" spans="1:47" ht="21" customHeight="1">
      <c r="A1026" s="26"/>
      <c r="B1026" s="26"/>
      <c r="C1026" s="26"/>
      <c r="D1026" s="32"/>
      <c r="E1026" s="33"/>
      <c r="F1026" s="33"/>
      <c r="G1026" s="26"/>
      <c r="H1026" s="33"/>
      <c r="I1026" s="33"/>
      <c r="J1026" s="33"/>
      <c r="K1026" s="33"/>
      <c r="L1026" s="33"/>
      <c r="M1026" s="33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32"/>
      <c r="AT1026" s="35"/>
      <c r="AU1026" s="35"/>
    </row>
    <row r="1027" spans="1:47" ht="21" customHeight="1">
      <c r="A1027" s="26"/>
      <c r="B1027" s="26"/>
      <c r="C1027" s="26"/>
      <c r="D1027" s="32"/>
      <c r="E1027" s="33"/>
      <c r="F1027" s="33"/>
      <c r="G1027" s="26"/>
      <c r="H1027" s="33"/>
      <c r="I1027" s="33"/>
      <c r="J1027" s="33"/>
      <c r="K1027" s="33"/>
      <c r="L1027" s="33"/>
      <c r="M1027" s="33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32"/>
      <c r="AT1027" s="35"/>
      <c r="AU1027" s="35"/>
    </row>
    <row r="1028" spans="1:47" ht="21" customHeight="1">
      <c r="A1028" s="26"/>
      <c r="B1028" s="26"/>
      <c r="C1028" s="26"/>
      <c r="D1028" s="32"/>
      <c r="E1028" s="33"/>
      <c r="F1028" s="33"/>
      <c r="G1028" s="26"/>
      <c r="H1028" s="33"/>
      <c r="I1028" s="33"/>
      <c r="J1028" s="33"/>
      <c r="K1028" s="33"/>
      <c r="L1028" s="33"/>
      <c r="M1028" s="33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32"/>
      <c r="AT1028" s="35"/>
      <c r="AU1028" s="35"/>
    </row>
    <row r="1029" spans="1:47" ht="21" customHeight="1">
      <c r="A1029" s="26"/>
      <c r="B1029" s="26"/>
      <c r="C1029" s="26"/>
      <c r="D1029" s="32"/>
      <c r="E1029" s="33"/>
      <c r="F1029" s="33"/>
      <c r="G1029" s="26"/>
      <c r="H1029" s="33"/>
      <c r="I1029" s="33"/>
      <c r="J1029" s="33"/>
      <c r="K1029" s="33"/>
      <c r="L1029" s="33"/>
      <c r="M1029" s="33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32"/>
      <c r="AT1029" s="35"/>
      <c r="AU1029" s="35"/>
    </row>
    <row r="1030" spans="1:47" ht="21" customHeight="1">
      <c r="A1030" s="26"/>
      <c r="B1030" s="26"/>
      <c r="C1030" s="26"/>
      <c r="D1030" s="32"/>
      <c r="E1030" s="33"/>
      <c r="F1030" s="33"/>
      <c r="G1030" s="26"/>
      <c r="H1030" s="33"/>
      <c r="I1030" s="33"/>
      <c r="J1030" s="33"/>
      <c r="K1030" s="33"/>
      <c r="L1030" s="33"/>
      <c r="M1030" s="33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32"/>
      <c r="AT1030" s="35"/>
      <c r="AU1030" s="35"/>
    </row>
    <row r="1031" spans="1:47" ht="21" customHeight="1">
      <c r="A1031" s="26"/>
      <c r="B1031" s="26"/>
      <c r="C1031" s="26"/>
      <c r="D1031" s="32"/>
      <c r="E1031" s="33"/>
      <c r="F1031" s="33"/>
      <c r="G1031" s="26"/>
      <c r="H1031" s="33"/>
      <c r="I1031" s="33"/>
      <c r="J1031" s="33"/>
      <c r="K1031" s="33"/>
      <c r="L1031" s="33"/>
      <c r="M1031" s="33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32"/>
      <c r="AT1031" s="35"/>
      <c r="AU1031" s="35"/>
    </row>
    <row r="1032" spans="1:47" ht="21" customHeight="1">
      <c r="A1032" s="26"/>
      <c r="B1032" s="26"/>
      <c r="C1032" s="26"/>
      <c r="D1032" s="32"/>
      <c r="E1032" s="33"/>
      <c r="F1032" s="33"/>
      <c r="G1032" s="26"/>
      <c r="H1032" s="33"/>
      <c r="I1032" s="33"/>
      <c r="J1032" s="33"/>
      <c r="K1032" s="33"/>
      <c r="L1032" s="33"/>
      <c r="M1032" s="33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32"/>
      <c r="AT1032" s="35"/>
      <c r="AU1032" s="35"/>
    </row>
    <row r="1033" spans="1:47" ht="21" customHeight="1">
      <c r="A1033" s="26"/>
      <c r="B1033" s="26"/>
      <c r="C1033" s="26"/>
      <c r="D1033" s="32"/>
      <c r="E1033" s="33"/>
      <c r="F1033" s="33"/>
      <c r="G1033" s="26"/>
      <c r="H1033" s="33"/>
      <c r="I1033" s="33"/>
      <c r="J1033" s="33"/>
      <c r="K1033" s="33"/>
      <c r="L1033" s="33"/>
      <c r="M1033" s="33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32"/>
      <c r="AT1033" s="35"/>
      <c r="AU1033" s="35"/>
    </row>
    <row r="1034" spans="1:47" ht="21" customHeight="1">
      <c r="A1034" s="26"/>
      <c r="B1034" s="26"/>
      <c r="C1034" s="26"/>
      <c r="D1034" s="32"/>
      <c r="E1034" s="33"/>
      <c r="F1034" s="33"/>
      <c r="G1034" s="26"/>
      <c r="H1034" s="33"/>
      <c r="I1034" s="33"/>
      <c r="J1034" s="33"/>
      <c r="K1034" s="33"/>
      <c r="L1034" s="33"/>
      <c r="M1034" s="33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32"/>
      <c r="AT1034" s="35"/>
      <c r="AU1034" s="35"/>
    </row>
    <row r="1035" spans="1:47" ht="21" customHeight="1">
      <c r="A1035" s="26"/>
      <c r="B1035" s="26"/>
      <c r="C1035" s="26"/>
      <c r="D1035" s="32"/>
      <c r="E1035" s="33"/>
      <c r="F1035" s="33"/>
      <c r="G1035" s="26"/>
      <c r="H1035" s="33"/>
      <c r="I1035" s="33"/>
      <c r="J1035" s="33"/>
      <c r="K1035" s="33"/>
      <c r="L1035" s="33"/>
      <c r="M1035" s="33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32"/>
      <c r="AT1035" s="35"/>
      <c r="AU1035" s="35"/>
    </row>
    <row r="1036" spans="1:47" ht="21" customHeight="1">
      <c r="A1036" s="26"/>
      <c r="B1036" s="26"/>
      <c r="C1036" s="26"/>
      <c r="D1036" s="32"/>
      <c r="E1036" s="33"/>
      <c r="F1036" s="33"/>
      <c r="G1036" s="26"/>
      <c r="H1036" s="33"/>
      <c r="I1036" s="33"/>
      <c r="J1036" s="33"/>
      <c r="K1036" s="33"/>
      <c r="L1036" s="33"/>
      <c r="M1036" s="33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32"/>
      <c r="AT1036" s="35"/>
      <c r="AU1036" s="35"/>
    </row>
    <row r="1037" spans="1:47" ht="21" customHeight="1">
      <c r="A1037" s="26"/>
      <c r="B1037" s="26"/>
      <c r="C1037" s="26"/>
      <c r="D1037" s="32"/>
      <c r="E1037" s="33"/>
      <c r="F1037" s="33"/>
      <c r="G1037" s="26"/>
      <c r="H1037" s="33"/>
      <c r="I1037" s="33"/>
      <c r="J1037" s="33"/>
      <c r="K1037" s="33"/>
      <c r="L1037" s="33"/>
      <c r="M1037" s="33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32"/>
      <c r="AT1037" s="35"/>
      <c r="AU1037" s="35"/>
    </row>
    <row r="1038" spans="1:47" ht="21" customHeight="1">
      <c r="A1038" s="26"/>
      <c r="B1038" s="26"/>
      <c r="C1038" s="26"/>
      <c r="D1038" s="32"/>
      <c r="E1038" s="33"/>
      <c r="F1038" s="33"/>
      <c r="G1038" s="26"/>
      <c r="H1038" s="33"/>
      <c r="I1038" s="33"/>
      <c r="J1038" s="33"/>
      <c r="K1038" s="33"/>
      <c r="L1038" s="33"/>
      <c r="M1038" s="33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32"/>
      <c r="AT1038" s="35"/>
      <c r="AU1038" s="35"/>
    </row>
    <row r="1039" spans="1:47" ht="21" customHeight="1">
      <c r="A1039" s="26"/>
      <c r="B1039" s="26"/>
      <c r="C1039" s="26"/>
      <c r="D1039" s="32"/>
      <c r="E1039" s="33"/>
      <c r="F1039" s="33"/>
      <c r="G1039" s="26"/>
      <c r="H1039" s="33"/>
      <c r="I1039" s="33"/>
      <c r="J1039" s="33"/>
      <c r="K1039" s="33"/>
      <c r="L1039" s="33"/>
      <c r="M1039" s="33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32"/>
      <c r="AT1039" s="35"/>
      <c r="AU1039" s="35"/>
    </row>
    <row r="1040" spans="1:47" ht="21" customHeight="1">
      <c r="A1040" s="26"/>
      <c r="B1040" s="26"/>
      <c r="C1040" s="26"/>
      <c r="D1040" s="32"/>
      <c r="E1040" s="33"/>
      <c r="F1040" s="33"/>
      <c r="G1040" s="26"/>
      <c r="H1040" s="33"/>
      <c r="I1040" s="33"/>
      <c r="J1040" s="33"/>
      <c r="K1040" s="33"/>
      <c r="L1040" s="33"/>
      <c r="M1040" s="33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32"/>
      <c r="AT1040" s="35"/>
      <c r="AU1040" s="35"/>
    </row>
    <row r="1041" spans="1:47" ht="21" customHeight="1">
      <c r="A1041" s="26"/>
      <c r="B1041" s="26"/>
      <c r="C1041" s="26"/>
      <c r="D1041" s="32"/>
      <c r="E1041" s="33"/>
      <c r="F1041" s="33"/>
      <c r="G1041" s="26"/>
      <c r="H1041" s="33"/>
      <c r="I1041" s="33"/>
      <c r="J1041" s="33"/>
      <c r="K1041" s="33"/>
      <c r="L1041" s="33"/>
      <c r="M1041" s="33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32"/>
      <c r="AT1041" s="35"/>
      <c r="AU1041" s="35"/>
    </row>
    <row r="1042" spans="1:47" ht="21" customHeight="1">
      <c r="A1042" s="26"/>
      <c r="B1042" s="26"/>
      <c r="C1042" s="26"/>
      <c r="D1042" s="32"/>
      <c r="E1042" s="33"/>
      <c r="F1042" s="33"/>
      <c r="G1042" s="26"/>
      <c r="H1042" s="33"/>
      <c r="I1042" s="33"/>
      <c r="J1042" s="33"/>
      <c r="K1042" s="33"/>
      <c r="L1042" s="33"/>
      <c r="M1042" s="33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32"/>
      <c r="AT1042" s="35"/>
      <c r="AU1042" s="35"/>
    </row>
    <row r="1043" spans="1:47" ht="21" customHeight="1">
      <c r="A1043" s="26"/>
      <c r="B1043" s="26"/>
      <c r="C1043" s="26"/>
      <c r="D1043" s="32"/>
      <c r="E1043" s="33"/>
      <c r="F1043" s="33"/>
      <c r="G1043" s="26"/>
      <c r="H1043" s="33"/>
      <c r="I1043" s="33"/>
      <c r="J1043" s="33"/>
      <c r="K1043" s="33"/>
      <c r="L1043" s="33"/>
      <c r="M1043" s="33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32"/>
      <c r="AT1043" s="35"/>
      <c r="AU1043" s="35"/>
    </row>
    <row r="1044" spans="1:47" ht="21" customHeight="1">
      <c r="A1044" s="26"/>
      <c r="B1044" s="26"/>
      <c r="C1044" s="26"/>
      <c r="D1044" s="32"/>
      <c r="E1044" s="33"/>
      <c r="F1044" s="33"/>
      <c r="G1044" s="26"/>
      <c r="H1044" s="33"/>
      <c r="I1044" s="33"/>
      <c r="J1044" s="33"/>
      <c r="K1044" s="33"/>
      <c r="L1044" s="33"/>
      <c r="M1044" s="33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32"/>
      <c r="AT1044" s="35"/>
      <c r="AU1044" s="35"/>
    </row>
    <row r="1045" spans="1:47" ht="21" customHeight="1">
      <c r="A1045" s="26"/>
      <c r="B1045" s="26"/>
      <c r="C1045" s="26"/>
      <c r="D1045" s="32"/>
      <c r="E1045" s="33"/>
      <c r="F1045" s="33"/>
      <c r="G1045" s="26"/>
      <c r="H1045" s="33"/>
      <c r="I1045" s="33"/>
      <c r="J1045" s="33"/>
      <c r="K1045" s="33"/>
      <c r="L1045" s="33"/>
      <c r="M1045" s="33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32"/>
      <c r="AT1045" s="35"/>
      <c r="AU1045" s="35"/>
    </row>
    <row r="1046" spans="1:47" ht="21" customHeight="1">
      <c r="A1046" s="26"/>
      <c r="B1046" s="26"/>
      <c r="C1046" s="26"/>
      <c r="D1046" s="32"/>
      <c r="E1046" s="33"/>
      <c r="F1046" s="33"/>
      <c r="G1046" s="26"/>
      <c r="H1046" s="33"/>
      <c r="I1046" s="33"/>
      <c r="J1046" s="33"/>
      <c r="K1046" s="33"/>
      <c r="L1046" s="33"/>
      <c r="M1046" s="33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32"/>
      <c r="AT1046" s="35"/>
      <c r="AU1046" s="35"/>
    </row>
    <row r="1047" spans="1:47" ht="21" customHeight="1">
      <c r="A1047" s="26"/>
      <c r="B1047" s="26"/>
      <c r="C1047" s="26"/>
      <c r="D1047" s="32"/>
      <c r="E1047" s="33"/>
      <c r="F1047" s="33"/>
      <c r="G1047" s="26"/>
      <c r="H1047" s="33"/>
      <c r="I1047" s="33"/>
      <c r="J1047" s="33"/>
      <c r="K1047" s="33"/>
      <c r="L1047" s="33"/>
      <c r="M1047" s="33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32"/>
      <c r="AT1047" s="35"/>
      <c r="AU1047" s="35"/>
    </row>
    <row r="1048" spans="1:47" ht="21" customHeight="1">
      <c r="A1048" s="26"/>
      <c r="B1048" s="26"/>
      <c r="C1048" s="26"/>
      <c r="D1048" s="32"/>
      <c r="E1048" s="33"/>
      <c r="F1048" s="33"/>
      <c r="G1048" s="26"/>
      <c r="H1048" s="33"/>
      <c r="I1048" s="33"/>
      <c r="J1048" s="33"/>
      <c r="K1048" s="33"/>
      <c r="L1048" s="33"/>
      <c r="M1048" s="33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32"/>
      <c r="AT1048" s="35"/>
      <c r="AU1048" s="35"/>
    </row>
    <row r="1049" spans="1:47" ht="21" customHeight="1">
      <c r="A1049" s="26"/>
      <c r="B1049" s="26"/>
      <c r="C1049" s="26"/>
      <c r="D1049" s="32"/>
      <c r="E1049" s="33"/>
      <c r="F1049" s="33"/>
      <c r="G1049" s="26"/>
      <c r="H1049" s="33"/>
      <c r="I1049" s="33"/>
      <c r="J1049" s="33"/>
      <c r="K1049" s="33"/>
      <c r="L1049" s="33"/>
      <c r="M1049" s="33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32"/>
      <c r="AT1049" s="35"/>
      <c r="AU1049" s="35"/>
    </row>
    <row r="1050" spans="1:47" ht="21" customHeight="1">
      <c r="A1050" s="26"/>
      <c r="B1050" s="26"/>
      <c r="C1050" s="26"/>
      <c r="D1050" s="32"/>
      <c r="E1050" s="33"/>
      <c r="F1050" s="33"/>
      <c r="G1050" s="26"/>
      <c r="H1050" s="33"/>
      <c r="I1050" s="33"/>
      <c r="J1050" s="33"/>
      <c r="K1050" s="33"/>
      <c r="L1050" s="33"/>
      <c r="M1050" s="33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32"/>
      <c r="AT1050" s="35"/>
      <c r="AU1050" s="35"/>
    </row>
    <row r="1051" spans="1:47" ht="21" customHeight="1">
      <c r="A1051" s="26"/>
      <c r="B1051" s="26"/>
      <c r="C1051" s="26"/>
      <c r="D1051" s="32"/>
      <c r="E1051" s="33"/>
      <c r="F1051" s="33"/>
      <c r="G1051" s="26"/>
      <c r="H1051" s="33"/>
      <c r="I1051" s="33"/>
      <c r="J1051" s="33"/>
      <c r="K1051" s="33"/>
      <c r="L1051" s="33"/>
      <c r="M1051" s="33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32"/>
      <c r="AT1051" s="35"/>
      <c r="AU1051" s="35"/>
    </row>
    <row r="1052" spans="1:47" ht="21" customHeight="1">
      <c r="A1052" s="26"/>
      <c r="B1052" s="26"/>
      <c r="C1052" s="26"/>
      <c r="D1052" s="32"/>
      <c r="E1052" s="33"/>
      <c r="F1052" s="33"/>
      <c r="G1052" s="26"/>
      <c r="H1052" s="33"/>
      <c r="I1052" s="33"/>
      <c r="J1052" s="33"/>
      <c r="K1052" s="33"/>
      <c r="L1052" s="33"/>
      <c r="M1052" s="33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32"/>
      <c r="AT1052" s="35"/>
      <c r="AU1052" s="35"/>
    </row>
    <row r="1053" spans="1:47" ht="21" customHeight="1">
      <c r="A1053" s="26"/>
      <c r="B1053" s="26"/>
      <c r="C1053" s="26"/>
      <c r="D1053" s="32"/>
      <c r="E1053" s="33"/>
      <c r="F1053" s="33"/>
      <c r="G1053" s="26"/>
      <c r="H1053" s="33"/>
      <c r="I1053" s="33"/>
      <c r="J1053" s="33"/>
      <c r="K1053" s="33"/>
      <c r="L1053" s="33"/>
      <c r="M1053" s="33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32"/>
      <c r="AT1053" s="35"/>
      <c r="AU1053" s="35"/>
    </row>
    <row r="1054" spans="1:47" ht="21" customHeight="1">
      <c r="A1054" s="26"/>
      <c r="B1054" s="26"/>
      <c r="C1054" s="26"/>
      <c r="D1054" s="32"/>
      <c r="E1054" s="33"/>
      <c r="F1054" s="33"/>
      <c r="G1054" s="26"/>
      <c r="H1054" s="33"/>
      <c r="I1054" s="33"/>
      <c r="J1054" s="33"/>
      <c r="K1054" s="33"/>
      <c r="L1054" s="33"/>
      <c r="M1054" s="33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32"/>
      <c r="AT1054" s="35"/>
      <c r="AU1054" s="35"/>
    </row>
    <row r="1055" spans="1:47" ht="21" customHeight="1">
      <c r="A1055" s="26"/>
      <c r="B1055" s="26"/>
      <c r="C1055" s="26"/>
      <c r="D1055" s="32"/>
      <c r="E1055" s="33"/>
      <c r="F1055" s="33"/>
      <c r="G1055" s="26"/>
      <c r="H1055" s="33"/>
      <c r="I1055" s="33"/>
      <c r="J1055" s="33"/>
      <c r="K1055" s="33"/>
      <c r="L1055" s="33"/>
      <c r="M1055" s="33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32"/>
      <c r="AT1055" s="35"/>
      <c r="AU1055" s="35"/>
    </row>
    <row r="1056" spans="1:47" ht="21" customHeight="1">
      <c r="A1056" s="26"/>
      <c r="B1056" s="26"/>
      <c r="C1056" s="26"/>
      <c r="D1056" s="32"/>
      <c r="E1056" s="33"/>
      <c r="F1056" s="33"/>
      <c r="G1056" s="26"/>
      <c r="H1056" s="33"/>
      <c r="I1056" s="33"/>
      <c r="J1056" s="33"/>
      <c r="K1056" s="33"/>
      <c r="L1056" s="33"/>
      <c r="M1056" s="33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32"/>
      <c r="AT1056" s="35"/>
      <c r="AU1056" s="35"/>
    </row>
    <row r="1057" spans="1:47" ht="21" customHeight="1">
      <c r="A1057" s="26"/>
      <c r="B1057" s="26"/>
      <c r="C1057" s="26"/>
      <c r="D1057" s="32"/>
      <c r="E1057" s="33"/>
      <c r="F1057" s="33"/>
      <c r="G1057" s="26"/>
      <c r="H1057" s="33"/>
      <c r="I1057" s="33"/>
      <c r="J1057" s="33"/>
      <c r="K1057" s="33"/>
      <c r="L1057" s="33"/>
      <c r="M1057" s="33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32"/>
      <c r="AT1057" s="35"/>
      <c r="AU1057" s="35"/>
    </row>
    <row r="1058" spans="1:47" ht="21" customHeight="1">
      <c r="A1058" s="26"/>
      <c r="B1058" s="26"/>
      <c r="C1058" s="26"/>
      <c r="D1058" s="32"/>
      <c r="E1058" s="33"/>
      <c r="F1058" s="33"/>
      <c r="G1058" s="26"/>
      <c r="H1058" s="33"/>
      <c r="I1058" s="33"/>
      <c r="J1058" s="33"/>
      <c r="K1058" s="33"/>
      <c r="L1058" s="33"/>
      <c r="M1058" s="33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32"/>
      <c r="AT1058" s="35"/>
      <c r="AU1058" s="35"/>
    </row>
    <row r="1059" spans="1:47" ht="21" customHeight="1">
      <c r="A1059" s="26"/>
      <c r="B1059" s="26"/>
      <c r="C1059" s="26"/>
      <c r="D1059" s="32"/>
      <c r="E1059" s="33"/>
      <c r="F1059" s="33"/>
      <c r="G1059" s="26"/>
      <c r="H1059" s="33"/>
      <c r="I1059" s="33"/>
      <c r="J1059" s="33"/>
      <c r="K1059" s="33"/>
      <c r="L1059" s="33"/>
      <c r="M1059" s="33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32"/>
      <c r="AT1059" s="35"/>
      <c r="AU1059" s="35"/>
    </row>
    <row r="1060" spans="1:47" ht="21" customHeight="1">
      <c r="A1060" s="26"/>
      <c r="B1060" s="26"/>
      <c r="C1060" s="26"/>
      <c r="D1060" s="32"/>
      <c r="E1060" s="33"/>
      <c r="F1060" s="33"/>
      <c r="G1060" s="26"/>
      <c r="H1060" s="33"/>
      <c r="I1060" s="33"/>
      <c r="J1060" s="33"/>
      <c r="K1060" s="33"/>
      <c r="L1060" s="33"/>
      <c r="M1060" s="33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32"/>
      <c r="AT1060" s="35"/>
      <c r="AU1060" s="35"/>
    </row>
    <row r="1061" spans="1:47" ht="21" customHeight="1">
      <c r="A1061" s="26"/>
      <c r="B1061" s="26"/>
      <c r="C1061" s="26"/>
      <c r="D1061" s="32"/>
      <c r="E1061" s="33"/>
      <c r="F1061" s="33"/>
      <c r="G1061" s="26"/>
      <c r="H1061" s="33"/>
      <c r="I1061" s="33"/>
      <c r="J1061" s="33"/>
      <c r="K1061" s="33"/>
      <c r="L1061" s="33"/>
      <c r="M1061" s="33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32"/>
      <c r="AT1061" s="35"/>
      <c r="AU1061" s="35"/>
    </row>
    <row r="1062" spans="1:47" ht="21" customHeight="1">
      <c r="A1062" s="26"/>
      <c r="B1062" s="26"/>
      <c r="C1062" s="26"/>
      <c r="D1062" s="32"/>
      <c r="E1062" s="33"/>
      <c r="F1062" s="33"/>
      <c r="G1062" s="26"/>
      <c r="H1062" s="33"/>
      <c r="I1062" s="33"/>
      <c r="J1062" s="33"/>
      <c r="K1062" s="33"/>
      <c r="L1062" s="33"/>
      <c r="M1062" s="33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32"/>
      <c r="AT1062" s="35"/>
      <c r="AU1062" s="35"/>
    </row>
    <row r="1063" spans="1:47" ht="21" customHeight="1">
      <c r="A1063" s="26"/>
      <c r="B1063" s="26"/>
      <c r="C1063" s="26"/>
      <c r="D1063" s="32"/>
      <c r="E1063" s="33"/>
      <c r="F1063" s="33"/>
      <c r="G1063" s="26"/>
      <c r="H1063" s="33"/>
      <c r="I1063" s="33"/>
      <c r="J1063" s="33"/>
      <c r="K1063" s="33"/>
      <c r="L1063" s="33"/>
      <c r="M1063" s="33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32"/>
      <c r="AT1063" s="35"/>
      <c r="AU1063" s="35"/>
    </row>
    <row r="1064" spans="1:47" ht="21" customHeight="1">
      <c r="A1064" s="26"/>
      <c r="B1064" s="26"/>
      <c r="C1064" s="26"/>
      <c r="D1064" s="32"/>
      <c r="E1064" s="33"/>
      <c r="F1064" s="33"/>
      <c r="G1064" s="26"/>
      <c r="H1064" s="33"/>
      <c r="I1064" s="33"/>
      <c r="J1064" s="33"/>
      <c r="K1064" s="33"/>
      <c r="L1064" s="33"/>
      <c r="M1064" s="33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32"/>
      <c r="AT1064" s="35"/>
      <c r="AU1064" s="35"/>
    </row>
    <row r="1065" spans="1:47" ht="21" customHeight="1">
      <c r="A1065" s="26"/>
      <c r="B1065" s="26"/>
      <c r="C1065" s="26"/>
      <c r="D1065" s="32"/>
      <c r="E1065" s="33"/>
      <c r="F1065" s="33"/>
      <c r="G1065" s="26"/>
      <c r="H1065" s="33"/>
      <c r="I1065" s="33"/>
      <c r="J1065" s="33"/>
      <c r="K1065" s="33"/>
      <c r="L1065" s="33"/>
      <c r="M1065" s="33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32"/>
      <c r="AT1065" s="35"/>
      <c r="AU1065" s="35"/>
    </row>
    <row r="1066" spans="1:47" ht="21" customHeight="1">
      <c r="A1066" s="26"/>
      <c r="B1066" s="26"/>
      <c r="C1066" s="26"/>
      <c r="D1066" s="32"/>
      <c r="E1066" s="33"/>
      <c r="F1066" s="33"/>
      <c r="G1066" s="26"/>
      <c r="H1066" s="33"/>
      <c r="I1066" s="33"/>
      <c r="J1066" s="33"/>
      <c r="K1066" s="33"/>
      <c r="L1066" s="33"/>
      <c r="M1066" s="33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32"/>
      <c r="AT1066" s="35"/>
      <c r="AU1066" s="35"/>
    </row>
    <row r="1067" spans="1:47" ht="21" customHeight="1">
      <c r="A1067" s="26"/>
      <c r="B1067" s="26"/>
      <c r="C1067" s="26"/>
      <c r="D1067" s="32"/>
      <c r="E1067" s="33"/>
      <c r="F1067" s="33"/>
      <c r="G1067" s="26"/>
      <c r="H1067" s="33"/>
      <c r="I1067" s="33"/>
      <c r="J1067" s="33"/>
      <c r="K1067" s="33"/>
      <c r="L1067" s="33"/>
      <c r="M1067" s="33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32"/>
      <c r="AT1067" s="35"/>
      <c r="AU1067" s="35"/>
    </row>
    <row r="1068" spans="1:47" ht="21" customHeight="1">
      <c r="A1068" s="26"/>
      <c r="B1068" s="26"/>
      <c r="C1068" s="26"/>
      <c r="D1068" s="32"/>
      <c r="E1068" s="33"/>
      <c r="F1068" s="33"/>
      <c r="G1068" s="26"/>
      <c r="H1068" s="33"/>
      <c r="I1068" s="33"/>
      <c r="J1068" s="33"/>
      <c r="K1068" s="33"/>
      <c r="L1068" s="33"/>
      <c r="M1068" s="33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32"/>
      <c r="AT1068" s="35"/>
      <c r="AU1068" s="35"/>
    </row>
    <row r="1069" spans="1:47" ht="21" customHeight="1">
      <c r="A1069" s="26"/>
      <c r="B1069" s="26"/>
      <c r="C1069" s="26"/>
      <c r="D1069" s="32"/>
      <c r="E1069" s="33"/>
      <c r="F1069" s="33"/>
      <c r="G1069" s="26"/>
      <c r="H1069" s="33"/>
      <c r="I1069" s="33"/>
      <c r="J1069" s="33"/>
      <c r="K1069" s="33"/>
      <c r="L1069" s="33"/>
      <c r="M1069" s="33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32"/>
      <c r="AT1069" s="35"/>
      <c r="AU1069" s="35"/>
    </row>
    <row r="1070" spans="1:47" ht="21" customHeight="1">
      <c r="A1070" s="26"/>
      <c r="B1070" s="26"/>
      <c r="C1070" s="26"/>
      <c r="D1070" s="32"/>
      <c r="E1070" s="33"/>
      <c r="F1070" s="33"/>
      <c r="G1070" s="26"/>
      <c r="H1070" s="33"/>
      <c r="I1070" s="33"/>
      <c r="J1070" s="33"/>
      <c r="K1070" s="33"/>
      <c r="L1070" s="33"/>
      <c r="M1070" s="33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32"/>
      <c r="AT1070" s="35"/>
      <c r="AU1070" s="35"/>
    </row>
    <row r="1071" spans="1:47" ht="21" customHeight="1">
      <c r="A1071" s="26"/>
      <c r="B1071" s="26"/>
      <c r="C1071" s="26"/>
      <c r="D1071" s="32"/>
      <c r="E1071" s="33"/>
      <c r="F1071" s="33"/>
      <c r="G1071" s="26"/>
      <c r="H1071" s="33"/>
      <c r="I1071" s="33"/>
      <c r="J1071" s="33"/>
      <c r="K1071" s="33"/>
      <c r="L1071" s="33"/>
      <c r="M1071" s="33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32"/>
      <c r="AT1071" s="35"/>
      <c r="AU1071" s="35"/>
    </row>
    <row r="1072" spans="1:47" ht="21" customHeight="1">
      <c r="A1072" s="26"/>
      <c r="B1072" s="26"/>
      <c r="C1072" s="26"/>
      <c r="D1072" s="32"/>
      <c r="E1072" s="33"/>
      <c r="F1072" s="33"/>
      <c r="G1072" s="26"/>
      <c r="H1072" s="33"/>
      <c r="I1072" s="33"/>
      <c r="J1072" s="33"/>
      <c r="K1072" s="33"/>
      <c r="L1072" s="33"/>
      <c r="M1072" s="33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32"/>
      <c r="AT1072" s="35"/>
      <c r="AU1072" s="35"/>
    </row>
    <row r="1073" spans="1:47" ht="21" customHeight="1">
      <c r="A1073" s="26"/>
      <c r="B1073" s="26"/>
      <c r="C1073" s="26"/>
      <c r="D1073" s="32"/>
      <c r="E1073" s="33"/>
      <c r="F1073" s="33"/>
      <c r="G1073" s="26"/>
      <c r="H1073" s="33"/>
      <c r="I1073" s="33"/>
      <c r="J1073" s="33"/>
      <c r="K1073" s="33"/>
      <c r="L1073" s="33"/>
      <c r="M1073" s="33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32"/>
      <c r="AT1073" s="35"/>
      <c r="AU1073" s="35"/>
    </row>
    <row r="1074" spans="1:47" ht="21" customHeight="1">
      <c r="A1074" s="26"/>
      <c r="B1074" s="26"/>
      <c r="C1074" s="26"/>
      <c r="D1074" s="32"/>
      <c r="E1074" s="33"/>
      <c r="F1074" s="33"/>
      <c r="G1074" s="26"/>
      <c r="H1074" s="33"/>
      <c r="I1074" s="33"/>
      <c r="J1074" s="33"/>
      <c r="K1074" s="33"/>
      <c r="L1074" s="33"/>
      <c r="M1074" s="33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32"/>
      <c r="AT1074" s="35"/>
      <c r="AU1074" s="35"/>
    </row>
    <row r="1075" spans="1:47" ht="21" customHeight="1">
      <c r="A1075" s="26"/>
      <c r="B1075" s="26"/>
      <c r="C1075" s="26"/>
      <c r="D1075" s="32"/>
      <c r="E1075" s="33"/>
      <c r="F1075" s="33"/>
      <c r="G1075" s="26"/>
      <c r="H1075" s="33"/>
      <c r="I1075" s="33"/>
      <c r="J1075" s="33"/>
      <c r="K1075" s="33"/>
      <c r="L1075" s="33"/>
      <c r="M1075" s="33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32"/>
      <c r="AT1075" s="35"/>
      <c r="AU1075" s="35"/>
    </row>
    <row r="1076" spans="1:47" ht="21" customHeight="1">
      <c r="A1076" s="26"/>
      <c r="B1076" s="26"/>
      <c r="C1076" s="26"/>
      <c r="D1076" s="32"/>
      <c r="E1076" s="33"/>
      <c r="F1076" s="33"/>
      <c r="G1076" s="26"/>
      <c r="H1076" s="33"/>
      <c r="I1076" s="33"/>
      <c r="J1076" s="33"/>
      <c r="K1076" s="33"/>
      <c r="L1076" s="33"/>
      <c r="M1076" s="33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32"/>
      <c r="AT1076" s="35"/>
      <c r="AU1076" s="35"/>
    </row>
    <row r="1077" spans="1:47" ht="21" customHeight="1">
      <c r="A1077" s="26"/>
      <c r="B1077" s="26"/>
      <c r="C1077" s="26"/>
      <c r="D1077" s="32"/>
      <c r="E1077" s="33"/>
      <c r="F1077" s="33"/>
      <c r="G1077" s="26"/>
      <c r="H1077" s="33"/>
      <c r="I1077" s="33"/>
      <c r="J1077" s="33"/>
      <c r="K1077" s="33"/>
      <c r="L1077" s="33"/>
      <c r="M1077" s="33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32"/>
      <c r="AT1077" s="35"/>
      <c r="AU1077" s="35"/>
    </row>
    <row r="1078" spans="1:47" ht="21" customHeight="1">
      <c r="A1078" s="26"/>
      <c r="B1078" s="26"/>
      <c r="C1078" s="26"/>
      <c r="D1078" s="32"/>
      <c r="E1078" s="33"/>
      <c r="F1078" s="33"/>
      <c r="G1078" s="26"/>
      <c r="H1078" s="33"/>
      <c r="I1078" s="33"/>
      <c r="J1078" s="33"/>
      <c r="K1078" s="33"/>
      <c r="L1078" s="33"/>
      <c r="M1078" s="33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32"/>
      <c r="AT1078" s="35"/>
      <c r="AU1078" s="35"/>
    </row>
    <row r="1079" spans="1:47" ht="21" customHeight="1">
      <c r="A1079" s="26"/>
      <c r="B1079" s="26"/>
      <c r="C1079" s="26"/>
      <c r="D1079" s="32"/>
      <c r="E1079" s="33"/>
      <c r="F1079" s="33"/>
      <c r="G1079" s="26"/>
      <c r="H1079" s="33"/>
      <c r="I1079" s="33"/>
      <c r="J1079" s="33"/>
      <c r="K1079" s="33"/>
      <c r="L1079" s="33"/>
      <c r="M1079" s="33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32"/>
      <c r="AT1079" s="35"/>
      <c r="AU1079" s="35"/>
    </row>
    <row r="1080" spans="1:47" ht="21" customHeight="1">
      <c r="A1080" s="26"/>
      <c r="B1080" s="26"/>
      <c r="C1080" s="26"/>
      <c r="D1080" s="32"/>
      <c r="E1080" s="33"/>
      <c r="F1080" s="33"/>
      <c r="G1080" s="26"/>
      <c r="H1080" s="33"/>
      <c r="I1080" s="33"/>
      <c r="J1080" s="33"/>
      <c r="K1080" s="33"/>
      <c r="L1080" s="33"/>
      <c r="M1080" s="33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32"/>
      <c r="AT1080" s="35"/>
      <c r="AU1080" s="35"/>
    </row>
    <row r="1081" spans="1:47" ht="21" customHeight="1">
      <c r="A1081" s="26"/>
      <c r="B1081" s="26"/>
      <c r="C1081" s="26"/>
      <c r="D1081" s="32"/>
      <c r="E1081" s="33"/>
      <c r="F1081" s="33"/>
      <c r="G1081" s="26"/>
      <c r="H1081" s="33"/>
      <c r="I1081" s="33"/>
      <c r="J1081" s="33"/>
      <c r="K1081" s="33"/>
      <c r="L1081" s="33"/>
      <c r="M1081" s="33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32"/>
      <c r="AT1081" s="35"/>
      <c r="AU1081" s="35"/>
    </row>
    <row r="1082" spans="1:47" ht="21" customHeight="1">
      <c r="A1082" s="26"/>
      <c r="B1082" s="26"/>
      <c r="C1082" s="26"/>
      <c r="D1082" s="32"/>
      <c r="E1082" s="33"/>
      <c r="F1082" s="33"/>
      <c r="G1082" s="26"/>
      <c r="H1082" s="33"/>
      <c r="I1082" s="33"/>
      <c r="J1082" s="33"/>
      <c r="K1082" s="33"/>
      <c r="L1082" s="33"/>
      <c r="M1082" s="33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32"/>
      <c r="AT1082" s="35"/>
      <c r="AU1082" s="35"/>
    </row>
    <row r="1083" spans="1:47" ht="21" customHeight="1">
      <c r="A1083" s="26"/>
      <c r="B1083" s="26"/>
      <c r="C1083" s="26"/>
      <c r="D1083" s="32"/>
      <c r="E1083" s="33"/>
      <c r="F1083" s="33"/>
      <c r="G1083" s="26"/>
      <c r="H1083" s="33"/>
      <c r="I1083" s="33"/>
      <c r="J1083" s="33"/>
      <c r="K1083" s="33"/>
      <c r="L1083" s="33"/>
      <c r="M1083" s="33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32"/>
      <c r="AT1083" s="35"/>
      <c r="AU1083" s="35"/>
    </row>
    <row r="1084" spans="1:47" ht="21" customHeight="1">
      <c r="A1084" s="26"/>
      <c r="B1084" s="26"/>
      <c r="C1084" s="26"/>
      <c r="D1084" s="32"/>
      <c r="E1084" s="33"/>
      <c r="F1084" s="33"/>
      <c r="G1084" s="26"/>
      <c r="H1084" s="33"/>
      <c r="I1084" s="33"/>
      <c r="J1084" s="33"/>
      <c r="K1084" s="33"/>
      <c r="L1084" s="33"/>
      <c r="M1084" s="33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32"/>
      <c r="AT1084" s="35"/>
      <c r="AU1084" s="35"/>
    </row>
    <row r="1085" spans="1:47" ht="21" customHeight="1">
      <c r="A1085" s="26"/>
      <c r="B1085" s="26"/>
      <c r="C1085" s="26"/>
      <c r="D1085" s="32"/>
      <c r="E1085" s="33"/>
      <c r="F1085" s="33"/>
      <c r="G1085" s="26"/>
      <c r="H1085" s="33"/>
      <c r="I1085" s="33"/>
      <c r="J1085" s="33"/>
      <c r="K1085" s="33"/>
      <c r="L1085" s="33"/>
      <c r="M1085" s="33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32"/>
      <c r="AT1085" s="35"/>
      <c r="AU1085" s="35"/>
    </row>
    <row r="1086" spans="1:47" ht="21" customHeight="1">
      <c r="A1086" s="26"/>
      <c r="B1086" s="26"/>
      <c r="C1086" s="26"/>
      <c r="D1086" s="32"/>
      <c r="E1086" s="33"/>
      <c r="F1086" s="33"/>
      <c r="G1086" s="26"/>
      <c r="H1086" s="33"/>
      <c r="I1086" s="33"/>
      <c r="J1086" s="33"/>
      <c r="K1086" s="33"/>
      <c r="L1086" s="33"/>
      <c r="M1086" s="33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32"/>
      <c r="AT1086" s="35"/>
      <c r="AU1086" s="35"/>
    </row>
    <row r="1087" spans="1:47" ht="21" customHeight="1">
      <c r="A1087" s="26"/>
      <c r="B1087" s="26"/>
      <c r="C1087" s="26"/>
      <c r="D1087" s="32"/>
      <c r="E1087" s="33"/>
      <c r="F1087" s="33"/>
      <c r="G1087" s="26"/>
      <c r="H1087" s="33"/>
      <c r="I1087" s="33"/>
      <c r="J1087" s="33"/>
      <c r="K1087" s="33"/>
      <c r="L1087" s="33"/>
      <c r="M1087" s="33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32"/>
      <c r="AT1087" s="35"/>
      <c r="AU1087" s="35"/>
    </row>
    <row r="1088" spans="1:47" ht="21" customHeight="1">
      <c r="A1088" s="26"/>
      <c r="B1088" s="26"/>
      <c r="C1088" s="26"/>
      <c r="D1088" s="32"/>
      <c r="E1088" s="33"/>
      <c r="F1088" s="33"/>
      <c r="G1088" s="26"/>
      <c r="H1088" s="33"/>
      <c r="I1088" s="33"/>
      <c r="J1088" s="33"/>
      <c r="K1088" s="33"/>
      <c r="L1088" s="33"/>
      <c r="M1088" s="33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32"/>
      <c r="AT1088" s="35"/>
      <c r="AU1088" s="35"/>
    </row>
    <row r="1089" spans="1:47" ht="21" customHeight="1">
      <c r="A1089" s="26"/>
      <c r="B1089" s="26"/>
      <c r="C1089" s="26"/>
      <c r="D1089" s="32"/>
      <c r="E1089" s="33"/>
      <c r="F1089" s="33"/>
      <c r="G1089" s="26"/>
      <c r="H1089" s="33"/>
      <c r="I1089" s="33"/>
      <c r="J1089" s="33"/>
      <c r="K1089" s="33"/>
      <c r="L1089" s="33"/>
      <c r="M1089" s="33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32"/>
      <c r="AT1089" s="35"/>
      <c r="AU1089" s="35"/>
    </row>
    <row r="1090" spans="1:47" ht="21" customHeight="1">
      <c r="A1090" s="26"/>
      <c r="B1090" s="26"/>
      <c r="C1090" s="26"/>
      <c r="D1090" s="32"/>
      <c r="E1090" s="33"/>
      <c r="F1090" s="33"/>
      <c r="G1090" s="26"/>
      <c r="H1090" s="33"/>
      <c r="I1090" s="33"/>
      <c r="J1090" s="33"/>
      <c r="K1090" s="33"/>
      <c r="L1090" s="33"/>
      <c r="M1090" s="33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32"/>
      <c r="AT1090" s="35"/>
      <c r="AU1090" s="35"/>
    </row>
    <row r="1091" spans="1:47" ht="21" customHeight="1">
      <c r="A1091" s="26"/>
      <c r="B1091" s="26"/>
      <c r="C1091" s="26"/>
      <c r="D1091" s="32"/>
      <c r="E1091" s="33"/>
      <c r="F1091" s="33"/>
      <c r="G1091" s="26"/>
      <c r="H1091" s="33"/>
      <c r="I1091" s="33"/>
      <c r="J1091" s="33"/>
      <c r="K1091" s="33"/>
      <c r="L1091" s="33"/>
      <c r="M1091" s="33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32"/>
      <c r="AT1091" s="35"/>
      <c r="AU1091" s="35"/>
    </row>
    <row r="1092" spans="1:47" ht="21" customHeight="1">
      <c r="A1092" s="26"/>
      <c r="B1092" s="26"/>
      <c r="C1092" s="26"/>
      <c r="D1092" s="32"/>
      <c r="E1092" s="33"/>
      <c r="F1092" s="33"/>
      <c r="G1092" s="26"/>
      <c r="H1092" s="33"/>
      <c r="I1092" s="33"/>
      <c r="J1092" s="33"/>
      <c r="K1092" s="33"/>
      <c r="L1092" s="33"/>
      <c r="M1092" s="33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32"/>
      <c r="AT1092" s="35"/>
      <c r="AU1092" s="35"/>
    </row>
    <row r="1093" spans="1:47" ht="21" customHeight="1">
      <c r="A1093" s="26"/>
      <c r="B1093" s="26"/>
      <c r="C1093" s="26"/>
      <c r="D1093" s="32"/>
      <c r="E1093" s="33"/>
      <c r="F1093" s="33"/>
      <c r="G1093" s="26"/>
      <c r="H1093" s="33"/>
      <c r="I1093" s="33"/>
      <c r="J1093" s="33"/>
      <c r="K1093" s="33"/>
      <c r="L1093" s="33"/>
      <c r="M1093" s="33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32"/>
      <c r="AT1093" s="35"/>
      <c r="AU1093" s="35"/>
    </row>
    <row r="1094" spans="1:47" ht="21" customHeight="1">
      <c r="A1094" s="26"/>
      <c r="B1094" s="26"/>
      <c r="C1094" s="26"/>
      <c r="D1094" s="32"/>
      <c r="E1094" s="33"/>
      <c r="F1094" s="33"/>
      <c r="G1094" s="26"/>
      <c r="H1094" s="33"/>
      <c r="I1094" s="33"/>
      <c r="J1094" s="33"/>
      <c r="K1094" s="33"/>
      <c r="L1094" s="33"/>
      <c r="M1094" s="33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32"/>
      <c r="AT1094" s="35"/>
      <c r="AU1094" s="35"/>
    </row>
    <row r="1095" spans="1:47" ht="21" customHeight="1">
      <c r="A1095" s="26"/>
      <c r="B1095" s="26"/>
      <c r="C1095" s="26"/>
      <c r="D1095" s="32"/>
      <c r="E1095" s="33"/>
      <c r="F1095" s="33"/>
      <c r="G1095" s="26"/>
      <c r="H1095" s="33"/>
      <c r="I1095" s="33"/>
      <c r="J1095" s="33"/>
      <c r="K1095" s="33"/>
      <c r="L1095" s="33"/>
      <c r="M1095" s="33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32"/>
      <c r="AT1095" s="35"/>
      <c r="AU1095" s="35"/>
    </row>
    <row r="1096" spans="1:47" ht="21" customHeight="1">
      <c r="A1096" s="26"/>
      <c r="B1096" s="26"/>
      <c r="C1096" s="26"/>
      <c r="D1096" s="32"/>
      <c r="E1096" s="33"/>
      <c r="F1096" s="33"/>
      <c r="G1096" s="26"/>
      <c r="H1096" s="33"/>
      <c r="I1096" s="33"/>
      <c r="J1096" s="33"/>
      <c r="K1096" s="33"/>
      <c r="L1096" s="33"/>
      <c r="M1096" s="33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32"/>
      <c r="AT1096" s="35"/>
      <c r="AU1096" s="35"/>
    </row>
    <row r="1097" spans="1:47" ht="21" customHeight="1">
      <c r="A1097" s="26"/>
      <c r="B1097" s="26"/>
      <c r="C1097" s="26"/>
      <c r="D1097" s="32"/>
      <c r="E1097" s="33"/>
      <c r="F1097" s="33"/>
      <c r="G1097" s="26"/>
      <c r="H1097" s="33"/>
      <c r="I1097" s="33"/>
      <c r="J1097" s="33"/>
      <c r="K1097" s="33"/>
      <c r="L1097" s="33"/>
      <c r="M1097" s="33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32"/>
      <c r="AT1097" s="35"/>
      <c r="AU1097" s="35"/>
    </row>
    <row r="1098" spans="1:47" ht="21" customHeight="1">
      <c r="A1098" s="26"/>
      <c r="B1098" s="26"/>
      <c r="C1098" s="26"/>
      <c r="D1098" s="32"/>
      <c r="E1098" s="33"/>
      <c r="F1098" s="33"/>
      <c r="G1098" s="26"/>
      <c r="H1098" s="33"/>
      <c r="I1098" s="33"/>
      <c r="J1098" s="33"/>
      <c r="K1098" s="33"/>
      <c r="L1098" s="33"/>
      <c r="M1098" s="33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32"/>
      <c r="AT1098" s="35"/>
      <c r="AU1098" s="35"/>
    </row>
    <row r="1099" spans="1:47" ht="21" customHeight="1">
      <c r="A1099" s="26"/>
      <c r="B1099" s="26"/>
      <c r="C1099" s="26"/>
      <c r="D1099" s="32"/>
      <c r="E1099" s="33"/>
      <c r="F1099" s="33"/>
      <c r="G1099" s="26"/>
      <c r="H1099" s="33"/>
      <c r="I1099" s="33"/>
      <c r="J1099" s="33"/>
      <c r="K1099" s="33"/>
      <c r="L1099" s="33"/>
      <c r="M1099" s="33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32"/>
      <c r="AT1099" s="35"/>
      <c r="AU1099" s="35"/>
    </row>
    <row r="1100" spans="1:47" ht="21" customHeight="1">
      <c r="A1100" s="26"/>
      <c r="B1100" s="26"/>
      <c r="C1100" s="26"/>
      <c r="D1100" s="32"/>
      <c r="E1100" s="33"/>
      <c r="F1100" s="33"/>
      <c r="G1100" s="26"/>
      <c r="H1100" s="33"/>
      <c r="I1100" s="33"/>
      <c r="J1100" s="33"/>
      <c r="K1100" s="33"/>
      <c r="L1100" s="33"/>
      <c r="M1100" s="33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32"/>
      <c r="AT1100" s="35"/>
      <c r="AU1100" s="35"/>
    </row>
    <row r="1101" spans="1:47" ht="21" customHeight="1">
      <c r="A1101" s="26"/>
      <c r="B1101" s="26"/>
      <c r="C1101" s="26"/>
      <c r="D1101" s="32"/>
      <c r="E1101" s="33"/>
      <c r="F1101" s="33"/>
      <c r="G1101" s="26"/>
      <c r="H1101" s="33"/>
      <c r="I1101" s="33"/>
      <c r="J1101" s="33"/>
      <c r="K1101" s="33"/>
      <c r="L1101" s="33"/>
      <c r="M1101" s="33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32"/>
      <c r="AT1101" s="35"/>
      <c r="AU1101" s="35"/>
    </row>
    <row r="1102" spans="1:47" ht="21" customHeight="1">
      <c r="A1102" s="26"/>
      <c r="B1102" s="26"/>
      <c r="C1102" s="26"/>
      <c r="D1102" s="32"/>
      <c r="E1102" s="33"/>
      <c r="F1102" s="33"/>
      <c r="G1102" s="26"/>
      <c r="H1102" s="33"/>
      <c r="I1102" s="33"/>
      <c r="J1102" s="33"/>
      <c r="K1102" s="33"/>
      <c r="L1102" s="33"/>
      <c r="M1102" s="33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32"/>
      <c r="AT1102" s="35"/>
      <c r="AU1102" s="35"/>
    </row>
    <row r="1103" spans="1:47" ht="21" customHeight="1">
      <c r="A1103" s="26"/>
      <c r="B1103" s="26"/>
      <c r="C1103" s="26"/>
      <c r="D1103" s="32"/>
      <c r="E1103" s="33"/>
      <c r="F1103" s="33"/>
      <c r="G1103" s="26"/>
      <c r="H1103" s="33"/>
      <c r="I1103" s="33"/>
      <c r="J1103" s="33"/>
      <c r="K1103" s="33"/>
      <c r="L1103" s="33"/>
      <c r="M1103" s="33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32"/>
      <c r="AT1103" s="35"/>
      <c r="AU1103" s="35"/>
    </row>
    <row r="1104" spans="1:47" ht="21" customHeight="1">
      <c r="A1104" s="26"/>
      <c r="B1104" s="26"/>
      <c r="C1104" s="26"/>
      <c r="D1104" s="32"/>
      <c r="E1104" s="33"/>
      <c r="F1104" s="33"/>
      <c r="G1104" s="26"/>
      <c r="H1104" s="33"/>
      <c r="I1104" s="33"/>
      <c r="J1104" s="33"/>
      <c r="K1104" s="33"/>
      <c r="L1104" s="33"/>
      <c r="M1104" s="33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32"/>
      <c r="AT1104" s="35"/>
      <c r="AU1104" s="35"/>
    </row>
    <row r="1105" spans="1:47" ht="21" customHeight="1">
      <c r="A1105" s="26"/>
      <c r="B1105" s="26"/>
      <c r="C1105" s="26"/>
      <c r="D1105" s="32"/>
      <c r="E1105" s="33"/>
      <c r="F1105" s="33"/>
      <c r="G1105" s="26"/>
      <c r="H1105" s="33"/>
      <c r="I1105" s="33"/>
      <c r="J1105" s="33"/>
      <c r="K1105" s="33"/>
      <c r="L1105" s="33"/>
      <c r="M1105" s="33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32"/>
      <c r="AT1105" s="35"/>
      <c r="AU1105" s="35"/>
    </row>
    <row r="1106" spans="1:47" ht="21" customHeight="1">
      <c r="A1106" s="26"/>
      <c r="B1106" s="26"/>
      <c r="C1106" s="26"/>
      <c r="D1106" s="32"/>
      <c r="E1106" s="33"/>
      <c r="F1106" s="33"/>
      <c r="G1106" s="26"/>
      <c r="H1106" s="33"/>
      <c r="I1106" s="33"/>
      <c r="J1106" s="33"/>
      <c r="K1106" s="33"/>
      <c r="L1106" s="33"/>
      <c r="M1106" s="33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32"/>
      <c r="AT1106" s="35"/>
      <c r="AU1106" s="35"/>
    </row>
    <row r="1107" spans="1:47" ht="21" customHeight="1">
      <c r="A1107" s="26"/>
      <c r="B1107" s="26"/>
      <c r="C1107" s="26"/>
      <c r="D1107" s="32"/>
      <c r="E1107" s="33"/>
      <c r="F1107" s="33"/>
      <c r="G1107" s="26"/>
      <c r="H1107" s="33"/>
      <c r="I1107" s="33"/>
      <c r="J1107" s="33"/>
      <c r="K1107" s="33"/>
      <c r="L1107" s="33"/>
      <c r="M1107" s="33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32"/>
      <c r="AT1107" s="35"/>
      <c r="AU1107" s="35"/>
    </row>
    <row r="1108" spans="1:47" ht="21" customHeight="1">
      <c r="A1108" s="26"/>
      <c r="B1108" s="26"/>
      <c r="C1108" s="26"/>
      <c r="D1108" s="32"/>
      <c r="E1108" s="33"/>
      <c r="F1108" s="33"/>
      <c r="G1108" s="26"/>
      <c r="H1108" s="33"/>
      <c r="I1108" s="33"/>
      <c r="J1108" s="33"/>
      <c r="K1108" s="33"/>
      <c r="L1108" s="33"/>
      <c r="M1108" s="33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32"/>
      <c r="AT1108" s="35"/>
      <c r="AU1108" s="35"/>
    </row>
    <row r="1109" spans="1:47" ht="21" customHeight="1">
      <c r="A1109" s="26"/>
      <c r="B1109" s="26"/>
      <c r="C1109" s="26"/>
      <c r="D1109" s="32"/>
      <c r="E1109" s="33"/>
      <c r="F1109" s="33"/>
      <c r="G1109" s="26"/>
      <c r="H1109" s="33"/>
      <c r="I1109" s="33"/>
      <c r="J1109" s="33"/>
      <c r="K1109" s="33"/>
      <c r="L1109" s="33"/>
      <c r="M1109" s="33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32"/>
      <c r="AT1109" s="35"/>
      <c r="AU1109" s="35"/>
    </row>
    <row r="1110" spans="1:47" ht="21" customHeight="1">
      <c r="A1110" s="26"/>
      <c r="B1110" s="26"/>
      <c r="C1110" s="26"/>
      <c r="D1110" s="32"/>
      <c r="E1110" s="33"/>
      <c r="F1110" s="33"/>
      <c r="G1110" s="26"/>
      <c r="H1110" s="33"/>
      <c r="I1110" s="33"/>
      <c r="J1110" s="33"/>
      <c r="K1110" s="33"/>
      <c r="L1110" s="33"/>
      <c r="M1110" s="33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32"/>
      <c r="AT1110" s="35"/>
      <c r="AU1110" s="35"/>
    </row>
    <row r="1111" spans="1:47" ht="21" customHeight="1">
      <c r="A1111" s="26"/>
      <c r="B1111" s="26"/>
      <c r="C1111" s="26"/>
      <c r="D1111" s="32"/>
      <c r="E1111" s="33"/>
      <c r="F1111" s="33"/>
      <c r="G1111" s="26"/>
      <c r="H1111" s="33"/>
      <c r="I1111" s="33"/>
      <c r="J1111" s="33"/>
      <c r="K1111" s="33"/>
      <c r="L1111" s="33"/>
      <c r="M1111" s="33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32"/>
      <c r="AT1111" s="35"/>
      <c r="AU1111" s="35"/>
    </row>
    <row r="1112" spans="1:47" ht="21" customHeight="1">
      <c r="A1112" s="26"/>
      <c r="B1112" s="26"/>
      <c r="C1112" s="26"/>
      <c r="D1112" s="32"/>
      <c r="E1112" s="33"/>
      <c r="F1112" s="33"/>
      <c r="G1112" s="26"/>
      <c r="H1112" s="33"/>
      <c r="I1112" s="33"/>
      <c r="J1112" s="33"/>
      <c r="K1112" s="33"/>
      <c r="L1112" s="33"/>
      <c r="M1112" s="33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32"/>
      <c r="AT1112" s="35"/>
      <c r="AU1112" s="35"/>
    </row>
    <row r="1113" spans="1:47" ht="21" customHeight="1">
      <c r="A1113" s="26"/>
      <c r="B1113" s="26"/>
      <c r="C1113" s="26"/>
      <c r="D1113" s="32"/>
      <c r="E1113" s="33"/>
      <c r="F1113" s="33"/>
      <c r="G1113" s="26"/>
      <c r="H1113" s="33"/>
      <c r="I1113" s="33"/>
      <c r="J1113" s="33"/>
      <c r="K1113" s="33"/>
      <c r="L1113" s="33"/>
      <c r="M1113" s="33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32"/>
      <c r="AT1113" s="35"/>
      <c r="AU1113" s="35"/>
    </row>
    <row r="1114" spans="1:47" ht="21" customHeight="1">
      <c r="A1114" s="26"/>
      <c r="B1114" s="26"/>
      <c r="C1114" s="26"/>
      <c r="D1114" s="32"/>
      <c r="E1114" s="33"/>
      <c r="F1114" s="33"/>
      <c r="G1114" s="26"/>
      <c r="H1114" s="33"/>
      <c r="I1114" s="33"/>
      <c r="J1114" s="33"/>
      <c r="K1114" s="33"/>
      <c r="L1114" s="33"/>
      <c r="M1114" s="33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32"/>
      <c r="AT1114" s="35"/>
      <c r="AU1114" s="35"/>
    </row>
    <row r="1115" spans="1:47" ht="21" customHeight="1">
      <c r="A1115" s="26"/>
      <c r="B1115" s="26"/>
      <c r="C1115" s="26"/>
      <c r="D1115" s="32"/>
      <c r="E1115" s="33"/>
      <c r="F1115" s="33"/>
      <c r="G1115" s="26"/>
      <c r="H1115" s="33"/>
      <c r="I1115" s="33"/>
      <c r="J1115" s="33"/>
      <c r="K1115" s="33"/>
      <c r="L1115" s="33"/>
      <c r="M1115" s="33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32"/>
      <c r="AT1115" s="35"/>
      <c r="AU1115" s="35"/>
    </row>
    <row r="1116" spans="1:47" ht="21" customHeight="1">
      <c r="A1116" s="26"/>
      <c r="B1116" s="26"/>
      <c r="C1116" s="26"/>
      <c r="D1116" s="32"/>
      <c r="E1116" s="33"/>
      <c r="F1116" s="33"/>
      <c r="G1116" s="26"/>
      <c r="H1116" s="33"/>
      <c r="I1116" s="33"/>
      <c r="J1116" s="33"/>
      <c r="K1116" s="33"/>
      <c r="L1116" s="33"/>
      <c r="M1116" s="33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32"/>
      <c r="AT1116" s="35"/>
      <c r="AU1116" s="35"/>
    </row>
    <row r="1117" spans="1:47" ht="21" customHeight="1">
      <c r="A1117" s="26"/>
      <c r="B1117" s="26"/>
      <c r="C1117" s="26"/>
      <c r="D1117" s="32"/>
      <c r="E1117" s="33"/>
      <c r="F1117" s="33"/>
      <c r="G1117" s="26"/>
      <c r="H1117" s="33"/>
      <c r="I1117" s="33"/>
      <c r="J1117" s="33"/>
      <c r="K1117" s="33"/>
      <c r="L1117" s="33"/>
      <c r="M1117" s="33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32"/>
      <c r="AT1117" s="35"/>
      <c r="AU1117" s="35"/>
    </row>
    <row r="1118" spans="1:47" ht="21" customHeight="1">
      <c r="A1118" s="26"/>
      <c r="B1118" s="26"/>
      <c r="C1118" s="26"/>
      <c r="D1118" s="32"/>
      <c r="E1118" s="33"/>
      <c r="F1118" s="33"/>
      <c r="G1118" s="26"/>
      <c r="H1118" s="33"/>
      <c r="I1118" s="33"/>
      <c r="J1118" s="33"/>
      <c r="K1118" s="33"/>
      <c r="L1118" s="33"/>
      <c r="M1118" s="33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32"/>
      <c r="AT1118" s="35"/>
      <c r="AU1118" s="35"/>
    </row>
    <row r="1119" spans="1:47" ht="21" customHeight="1">
      <c r="A1119" s="26"/>
      <c r="B1119" s="26"/>
      <c r="C1119" s="26"/>
      <c r="D1119" s="32"/>
      <c r="E1119" s="33"/>
      <c r="F1119" s="33"/>
      <c r="G1119" s="26"/>
      <c r="H1119" s="33"/>
      <c r="I1119" s="33"/>
      <c r="J1119" s="33"/>
      <c r="K1119" s="33"/>
      <c r="L1119" s="33"/>
      <c r="M1119" s="33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32"/>
      <c r="AT1119" s="35"/>
      <c r="AU1119" s="35"/>
    </row>
    <row r="1120" spans="1:47" ht="21" customHeight="1">
      <c r="A1120" s="26"/>
      <c r="B1120" s="26"/>
      <c r="C1120" s="26"/>
      <c r="D1120" s="32"/>
      <c r="E1120" s="33"/>
      <c r="F1120" s="33"/>
      <c r="G1120" s="26"/>
      <c r="H1120" s="33"/>
      <c r="I1120" s="33"/>
      <c r="J1120" s="33"/>
      <c r="K1120" s="33"/>
      <c r="L1120" s="33"/>
      <c r="M1120" s="33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32"/>
      <c r="AT1120" s="35"/>
      <c r="AU1120" s="35"/>
    </row>
    <row r="1121" spans="1:47" ht="21" customHeight="1">
      <c r="A1121" s="26"/>
      <c r="B1121" s="26"/>
      <c r="C1121" s="26"/>
      <c r="D1121" s="32"/>
      <c r="E1121" s="33"/>
      <c r="F1121" s="33"/>
      <c r="G1121" s="26"/>
      <c r="H1121" s="33"/>
      <c r="I1121" s="33"/>
      <c r="J1121" s="33"/>
      <c r="K1121" s="33"/>
      <c r="L1121" s="33"/>
      <c r="M1121" s="33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32"/>
      <c r="AT1121" s="35"/>
      <c r="AU1121" s="35"/>
    </row>
    <row r="1122" spans="1:47" ht="21" customHeight="1">
      <c r="A1122" s="26"/>
      <c r="B1122" s="26"/>
      <c r="C1122" s="26"/>
      <c r="D1122" s="32"/>
      <c r="E1122" s="33"/>
      <c r="F1122" s="33"/>
      <c r="G1122" s="26"/>
      <c r="H1122" s="33"/>
      <c r="I1122" s="33"/>
      <c r="J1122" s="33"/>
      <c r="K1122" s="33"/>
      <c r="L1122" s="33"/>
      <c r="M1122" s="33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32"/>
      <c r="AT1122" s="35"/>
      <c r="AU1122" s="35"/>
    </row>
    <row r="1123" spans="1:47" ht="21" customHeight="1">
      <c r="A1123" s="26"/>
      <c r="B1123" s="26"/>
      <c r="C1123" s="26"/>
      <c r="D1123" s="32"/>
      <c r="E1123" s="33"/>
      <c r="F1123" s="33"/>
      <c r="G1123" s="26"/>
      <c r="H1123" s="33"/>
      <c r="I1123" s="33"/>
      <c r="J1123" s="33"/>
      <c r="K1123" s="33"/>
      <c r="L1123" s="33"/>
      <c r="M1123" s="33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32"/>
      <c r="AT1123" s="35"/>
      <c r="AU1123" s="35"/>
    </row>
    <row r="1124" spans="1:47" ht="21" customHeight="1">
      <c r="A1124" s="26"/>
      <c r="B1124" s="26"/>
      <c r="C1124" s="26"/>
      <c r="D1124" s="32"/>
      <c r="E1124" s="33"/>
      <c r="F1124" s="33"/>
      <c r="G1124" s="26"/>
      <c r="H1124" s="33"/>
      <c r="I1124" s="33"/>
      <c r="J1124" s="33"/>
      <c r="K1124" s="33"/>
      <c r="L1124" s="33"/>
      <c r="M1124" s="33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32"/>
      <c r="AT1124" s="35"/>
      <c r="AU1124" s="35"/>
    </row>
    <row r="1125" spans="1:47" ht="21" customHeight="1">
      <c r="A1125" s="26"/>
      <c r="B1125" s="26"/>
      <c r="C1125" s="26"/>
      <c r="D1125" s="32"/>
      <c r="E1125" s="33"/>
      <c r="F1125" s="33"/>
      <c r="G1125" s="26"/>
      <c r="H1125" s="33"/>
      <c r="I1125" s="33"/>
      <c r="J1125" s="33"/>
      <c r="K1125" s="33"/>
      <c r="L1125" s="33"/>
      <c r="M1125" s="33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32"/>
      <c r="AT1125" s="35"/>
      <c r="AU1125" s="35"/>
    </row>
    <row r="1126" spans="1:47" ht="21" customHeight="1">
      <c r="A1126" s="26"/>
      <c r="B1126" s="26"/>
      <c r="C1126" s="26"/>
      <c r="D1126" s="32"/>
      <c r="E1126" s="33"/>
      <c r="F1126" s="33"/>
      <c r="G1126" s="26"/>
      <c r="H1126" s="33"/>
      <c r="I1126" s="33"/>
      <c r="J1126" s="33"/>
      <c r="K1126" s="33"/>
      <c r="L1126" s="33"/>
      <c r="M1126" s="33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32"/>
      <c r="AT1126" s="35"/>
      <c r="AU1126" s="35"/>
    </row>
    <row r="1127" spans="1:47" ht="21" customHeight="1">
      <c r="A1127" s="26"/>
      <c r="B1127" s="26"/>
      <c r="C1127" s="26"/>
      <c r="D1127" s="32"/>
      <c r="E1127" s="33"/>
      <c r="F1127" s="33"/>
      <c r="G1127" s="26"/>
      <c r="H1127" s="33"/>
      <c r="I1127" s="33"/>
      <c r="J1127" s="33"/>
      <c r="K1127" s="33"/>
      <c r="L1127" s="33"/>
      <c r="M1127" s="33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32"/>
      <c r="AT1127" s="35"/>
      <c r="AU1127" s="35"/>
    </row>
    <row r="1128" spans="1:47" ht="21" customHeight="1">
      <c r="A1128" s="26"/>
      <c r="B1128" s="26"/>
      <c r="C1128" s="26"/>
      <c r="D1128" s="32"/>
      <c r="E1128" s="33"/>
      <c r="F1128" s="33"/>
      <c r="G1128" s="26"/>
      <c r="H1128" s="33"/>
      <c r="I1128" s="33"/>
      <c r="J1128" s="33"/>
      <c r="K1128" s="33"/>
      <c r="L1128" s="33"/>
      <c r="M1128" s="33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32"/>
      <c r="AT1128" s="35"/>
      <c r="AU1128" s="35"/>
    </row>
    <row r="1129" spans="1:47" ht="21" customHeight="1">
      <c r="A1129" s="26"/>
      <c r="B1129" s="26"/>
      <c r="C1129" s="26"/>
      <c r="D1129" s="32"/>
      <c r="E1129" s="33"/>
      <c r="F1129" s="33"/>
      <c r="G1129" s="26"/>
      <c r="H1129" s="33"/>
      <c r="I1129" s="33"/>
      <c r="J1129" s="33"/>
      <c r="K1129" s="33"/>
      <c r="L1129" s="33"/>
      <c r="M1129" s="33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32"/>
      <c r="AT1129" s="35"/>
      <c r="AU1129" s="35"/>
    </row>
    <row r="1130" spans="1:47" ht="21" customHeight="1">
      <c r="A1130" s="26"/>
      <c r="B1130" s="26"/>
      <c r="C1130" s="26"/>
      <c r="D1130" s="32"/>
      <c r="E1130" s="33"/>
      <c r="F1130" s="33"/>
      <c r="G1130" s="26"/>
      <c r="H1130" s="33"/>
      <c r="I1130" s="33"/>
      <c r="J1130" s="33"/>
      <c r="K1130" s="33"/>
      <c r="L1130" s="33"/>
      <c r="M1130" s="33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32"/>
      <c r="AT1130" s="35"/>
      <c r="AU1130" s="35"/>
    </row>
    <row r="1131" spans="1:47" ht="21" customHeight="1">
      <c r="A1131" s="26"/>
      <c r="B1131" s="26"/>
      <c r="C1131" s="26"/>
      <c r="D1131" s="32"/>
      <c r="E1131" s="33"/>
      <c r="F1131" s="33"/>
      <c r="G1131" s="26"/>
      <c r="H1131" s="33"/>
      <c r="I1131" s="33"/>
      <c r="J1131" s="33"/>
      <c r="K1131" s="33"/>
      <c r="L1131" s="33"/>
      <c r="M1131" s="33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32"/>
      <c r="AT1131" s="35"/>
      <c r="AU1131" s="35"/>
    </row>
    <row r="1132" spans="1:47" ht="21" customHeight="1">
      <c r="A1132" s="26"/>
      <c r="B1132" s="26"/>
      <c r="C1132" s="26"/>
      <c r="D1132" s="32"/>
      <c r="E1132" s="33"/>
      <c r="F1132" s="33"/>
      <c r="G1132" s="26"/>
      <c r="H1132" s="33"/>
      <c r="I1132" s="33"/>
      <c r="J1132" s="33"/>
      <c r="K1132" s="33"/>
      <c r="L1132" s="33"/>
      <c r="M1132" s="33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32"/>
      <c r="AT1132" s="35"/>
      <c r="AU1132" s="35"/>
    </row>
    <row r="1133" spans="1:47" ht="21" customHeight="1">
      <c r="A1133" s="26"/>
      <c r="B1133" s="26"/>
      <c r="C1133" s="26"/>
      <c r="D1133" s="32"/>
      <c r="E1133" s="33"/>
      <c r="F1133" s="33"/>
      <c r="G1133" s="26"/>
      <c r="H1133" s="33"/>
      <c r="I1133" s="33"/>
      <c r="J1133" s="33"/>
      <c r="K1133" s="33"/>
      <c r="L1133" s="33"/>
      <c r="M1133" s="33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32"/>
      <c r="AT1133" s="35"/>
      <c r="AU1133" s="35"/>
    </row>
    <row r="1134" spans="1:47" ht="21" customHeight="1">
      <c r="A1134" s="26"/>
      <c r="B1134" s="26"/>
      <c r="C1134" s="26"/>
      <c r="D1134" s="32"/>
      <c r="E1134" s="33"/>
      <c r="F1134" s="33"/>
      <c r="G1134" s="26"/>
      <c r="H1134" s="33"/>
      <c r="I1134" s="33"/>
      <c r="J1134" s="33"/>
      <c r="K1134" s="33"/>
      <c r="L1134" s="33"/>
      <c r="M1134" s="33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32"/>
      <c r="AT1134" s="35"/>
      <c r="AU1134" s="35"/>
    </row>
    <row r="1135" spans="1:47" ht="21" customHeight="1">
      <c r="A1135" s="26"/>
      <c r="B1135" s="26"/>
      <c r="C1135" s="26"/>
      <c r="D1135" s="32"/>
      <c r="E1135" s="33"/>
      <c r="F1135" s="33"/>
      <c r="G1135" s="26"/>
      <c r="H1135" s="33"/>
      <c r="I1135" s="33"/>
      <c r="J1135" s="33"/>
      <c r="K1135" s="33"/>
      <c r="L1135" s="33"/>
      <c r="M1135" s="33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32"/>
      <c r="AT1135" s="35"/>
      <c r="AU1135" s="35"/>
    </row>
    <row r="1136" spans="1:47" ht="21" customHeight="1">
      <c r="A1136" s="26"/>
      <c r="B1136" s="26"/>
      <c r="C1136" s="26"/>
      <c r="D1136" s="32"/>
      <c r="E1136" s="33"/>
      <c r="F1136" s="33"/>
      <c r="G1136" s="26"/>
      <c r="H1136" s="33"/>
      <c r="I1136" s="33"/>
      <c r="J1136" s="33"/>
      <c r="K1136" s="33"/>
      <c r="L1136" s="33"/>
      <c r="M1136" s="33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32"/>
      <c r="AT1136" s="35"/>
      <c r="AU1136" s="35"/>
    </row>
    <row r="1137" spans="1:47" ht="21" customHeight="1">
      <c r="A1137" s="26"/>
      <c r="B1137" s="26"/>
      <c r="C1137" s="26"/>
      <c r="D1137" s="32"/>
      <c r="E1137" s="33"/>
      <c r="F1137" s="33"/>
      <c r="G1137" s="26"/>
      <c r="H1137" s="33"/>
      <c r="I1137" s="33"/>
      <c r="J1137" s="33"/>
      <c r="K1137" s="33"/>
      <c r="L1137" s="33"/>
      <c r="M1137" s="33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32"/>
      <c r="AT1137" s="35"/>
      <c r="AU1137" s="35"/>
    </row>
    <row r="1138" spans="1:47" ht="21" customHeight="1">
      <c r="A1138" s="26"/>
      <c r="B1138" s="26"/>
      <c r="C1138" s="26"/>
      <c r="D1138" s="32"/>
      <c r="E1138" s="33"/>
      <c r="F1138" s="33"/>
      <c r="G1138" s="26"/>
      <c r="H1138" s="33"/>
      <c r="I1138" s="33"/>
      <c r="J1138" s="33"/>
      <c r="K1138" s="33"/>
      <c r="L1138" s="33"/>
      <c r="M1138" s="33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32"/>
      <c r="AT1138" s="35"/>
      <c r="AU1138" s="35"/>
    </row>
    <row r="1139" spans="1:47" ht="21" customHeight="1">
      <c r="A1139" s="26"/>
      <c r="B1139" s="26"/>
      <c r="C1139" s="26"/>
      <c r="D1139" s="32"/>
      <c r="E1139" s="33"/>
      <c r="F1139" s="33"/>
      <c r="G1139" s="26"/>
      <c r="H1139" s="33"/>
      <c r="I1139" s="33"/>
      <c r="J1139" s="33"/>
      <c r="K1139" s="33"/>
      <c r="L1139" s="33"/>
      <c r="M1139" s="33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32"/>
      <c r="AT1139" s="35"/>
      <c r="AU1139" s="35"/>
    </row>
    <row r="1140" spans="1:47" ht="21" customHeight="1">
      <c r="A1140" s="26"/>
      <c r="B1140" s="26"/>
      <c r="C1140" s="26"/>
      <c r="D1140" s="32"/>
      <c r="E1140" s="33"/>
      <c r="F1140" s="33"/>
      <c r="G1140" s="26"/>
      <c r="H1140" s="33"/>
      <c r="I1140" s="33"/>
      <c r="J1140" s="33"/>
      <c r="K1140" s="33"/>
      <c r="L1140" s="33"/>
      <c r="M1140" s="33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32"/>
      <c r="AT1140" s="35"/>
      <c r="AU1140" s="35"/>
    </row>
    <row r="1141" spans="1:47" ht="21" customHeight="1">
      <c r="A1141" s="26"/>
      <c r="B1141" s="26"/>
      <c r="C1141" s="26"/>
      <c r="D1141" s="32"/>
      <c r="E1141" s="33"/>
      <c r="F1141" s="33"/>
      <c r="G1141" s="26"/>
      <c r="H1141" s="33"/>
      <c r="I1141" s="33"/>
      <c r="J1141" s="33"/>
      <c r="K1141" s="33"/>
      <c r="L1141" s="33"/>
      <c r="M1141" s="33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32"/>
      <c r="AT1141" s="35"/>
      <c r="AU1141" s="35"/>
    </row>
    <row r="1142" spans="1:47" ht="21" customHeight="1">
      <c r="A1142" s="26"/>
      <c r="B1142" s="26"/>
      <c r="C1142" s="26"/>
      <c r="D1142" s="32"/>
      <c r="E1142" s="33"/>
      <c r="F1142" s="33"/>
      <c r="G1142" s="26"/>
      <c r="H1142" s="33"/>
      <c r="I1142" s="33"/>
      <c r="J1142" s="33"/>
      <c r="K1142" s="33"/>
      <c r="L1142" s="33"/>
      <c r="M1142" s="33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32"/>
      <c r="AT1142" s="35"/>
      <c r="AU1142" s="35"/>
    </row>
    <row r="1143" spans="1:47" ht="21" customHeight="1">
      <c r="A1143" s="26"/>
      <c r="B1143" s="26"/>
      <c r="C1143" s="26"/>
      <c r="D1143" s="32"/>
      <c r="E1143" s="33"/>
      <c r="F1143" s="33"/>
      <c r="G1143" s="26"/>
      <c r="H1143" s="33"/>
      <c r="I1143" s="33"/>
      <c r="J1143" s="33"/>
      <c r="K1143" s="33"/>
      <c r="L1143" s="33"/>
      <c r="M1143" s="33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32"/>
      <c r="AT1143" s="35"/>
      <c r="AU1143" s="35"/>
    </row>
    <row r="1144" spans="1:47" ht="21" customHeight="1">
      <c r="A1144" s="26"/>
      <c r="B1144" s="26"/>
      <c r="C1144" s="26"/>
      <c r="D1144" s="32"/>
      <c r="E1144" s="33"/>
      <c r="F1144" s="33"/>
      <c r="G1144" s="26"/>
      <c r="H1144" s="33"/>
      <c r="I1144" s="33"/>
      <c r="J1144" s="33"/>
      <c r="K1144" s="33"/>
      <c r="L1144" s="33"/>
      <c r="M1144" s="33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32"/>
      <c r="AT1144" s="35"/>
      <c r="AU1144" s="35"/>
    </row>
    <row r="1145" spans="1:47" ht="21" customHeight="1">
      <c r="A1145" s="26"/>
      <c r="B1145" s="26"/>
      <c r="C1145" s="26"/>
      <c r="D1145" s="32"/>
      <c r="E1145" s="33"/>
      <c r="F1145" s="33"/>
      <c r="G1145" s="26"/>
      <c r="H1145" s="33"/>
      <c r="I1145" s="33"/>
      <c r="J1145" s="33"/>
      <c r="K1145" s="33"/>
      <c r="L1145" s="33"/>
      <c r="M1145" s="33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32"/>
      <c r="AT1145" s="35"/>
      <c r="AU1145" s="35"/>
    </row>
    <row r="1146" spans="1:47" ht="21" customHeight="1">
      <c r="A1146" s="26"/>
      <c r="B1146" s="26"/>
      <c r="C1146" s="26"/>
      <c r="D1146" s="32"/>
      <c r="E1146" s="33"/>
      <c r="F1146" s="33"/>
      <c r="G1146" s="26"/>
      <c r="H1146" s="33"/>
      <c r="I1146" s="33"/>
      <c r="J1146" s="33"/>
      <c r="K1146" s="33"/>
      <c r="L1146" s="33"/>
      <c r="M1146" s="33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32"/>
      <c r="AT1146" s="35"/>
      <c r="AU1146" s="35"/>
    </row>
    <row r="1147" spans="1:47" ht="21" customHeight="1">
      <c r="A1147" s="26"/>
      <c r="B1147" s="26"/>
      <c r="C1147" s="26"/>
      <c r="D1147" s="32"/>
      <c r="E1147" s="33"/>
      <c r="F1147" s="33"/>
      <c r="G1147" s="26"/>
      <c r="H1147" s="33"/>
      <c r="I1147" s="33"/>
      <c r="J1147" s="33"/>
      <c r="K1147" s="33"/>
      <c r="L1147" s="33"/>
      <c r="M1147" s="33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32"/>
      <c r="AT1147" s="35"/>
      <c r="AU1147" s="35"/>
    </row>
    <row r="1148" spans="1:47" ht="21" customHeight="1">
      <c r="A1148" s="26"/>
      <c r="B1148" s="26"/>
      <c r="C1148" s="26"/>
      <c r="D1148" s="32"/>
      <c r="E1148" s="33"/>
      <c r="F1148" s="33"/>
      <c r="G1148" s="26"/>
      <c r="H1148" s="33"/>
      <c r="I1148" s="33"/>
      <c r="J1148" s="33"/>
      <c r="K1148" s="33"/>
      <c r="L1148" s="33"/>
      <c r="M1148" s="33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32"/>
      <c r="AT1148" s="35"/>
      <c r="AU1148" s="35"/>
    </row>
    <row r="1149" spans="1:47" ht="21" customHeight="1">
      <c r="A1149" s="26"/>
      <c r="B1149" s="26"/>
      <c r="C1149" s="26"/>
      <c r="D1149" s="32"/>
      <c r="E1149" s="33"/>
      <c r="F1149" s="33"/>
      <c r="G1149" s="26"/>
      <c r="H1149" s="33"/>
      <c r="I1149" s="33"/>
      <c r="J1149" s="33"/>
      <c r="K1149" s="33"/>
      <c r="L1149" s="33"/>
      <c r="M1149" s="33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32"/>
      <c r="AT1149" s="35"/>
      <c r="AU1149" s="35"/>
    </row>
    <row r="1150" spans="1:47" ht="21" customHeight="1">
      <c r="A1150" s="26"/>
      <c r="B1150" s="26"/>
      <c r="C1150" s="26"/>
      <c r="D1150" s="32"/>
      <c r="E1150" s="33"/>
      <c r="F1150" s="33"/>
      <c r="G1150" s="26"/>
      <c r="H1150" s="33"/>
      <c r="I1150" s="33"/>
      <c r="J1150" s="33"/>
      <c r="K1150" s="33"/>
      <c r="L1150" s="33"/>
      <c r="M1150" s="33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32"/>
      <c r="AT1150" s="35"/>
      <c r="AU1150" s="35"/>
    </row>
    <row r="1151" spans="1:47" ht="21" customHeight="1">
      <c r="A1151" s="26"/>
      <c r="B1151" s="26"/>
      <c r="C1151" s="26"/>
      <c r="D1151" s="32"/>
      <c r="E1151" s="33"/>
      <c r="F1151" s="33"/>
      <c r="G1151" s="26"/>
      <c r="H1151" s="33"/>
      <c r="I1151" s="33"/>
      <c r="J1151" s="33"/>
      <c r="K1151" s="33"/>
      <c r="L1151" s="33"/>
      <c r="M1151" s="33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32"/>
      <c r="AT1151" s="35"/>
      <c r="AU1151" s="35"/>
    </row>
    <row r="1152" spans="1:47" ht="21" customHeight="1">
      <c r="A1152" s="26"/>
      <c r="B1152" s="26"/>
      <c r="C1152" s="26"/>
      <c r="D1152" s="32"/>
      <c r="E1152" s="33"/>
      <c r="F1152" s="33"/>
      <c r="G1152" s="26"/>
      <c r="H1152" s="33"/>
      <c r="I1152" s="33"/>
      <c r="J1152" s="33"/>
      <c r="K1152" s="33"/>
      <c r="L1152" s="33"/>
      <c r="M1152" s="33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32"/>
      <c r="AT1152" s="35"/>
      <c r="AU1152" s="35"/>
    </row>
    <row r="1153" spans="1:47" ht="21" customHeight="1">
      <c r="A1153" s="26"/>
      <c r="B1153" s="26"/>
      <c r="C1153" s="26"/>
      <c r="D1153" s="32"/>
      <c r="E1153" s="33"/>
      <c r="F1153" s="33"/>
      <c r="G1153" s="26"/>
      <c r="H1153" s="33"/>
      <c r="I1153" s="33"/>
      <c r="J1153" s="33"/>
      <c r="K1153" s="33"/>
      <c r="L1153" s="33"/>
      <c r="M1153" s="33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32"/>
      <c r="AT1153" s="35"/>
      <c r="AU1153" s="35"/>
    </row>
    <row r="1154" spans="1:47" ht="21" customHeight="1">
      <c r="A1154" s="26"/>
      <c r="B1154" s="26"/>
      <c r="C1154" s="26"/>
      <c r="D1154" s="32"/>
      <c r="E1154" s="33"/>
      <c r="F1154" s="33"/>
      <c r="G1154" s="26"/>
      <c r="H1154" s="33"/>
      <c r="I1154" s="33"/>
      <c r="J1154" s="33"/>
      <c r="K1154" s="33"/>
      <c r="L1154" s="33"/>
      <c r="M1154" s="33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32"/>
      <c r="AT1154" s="35"/>
      <c r="AU1154" s="35"/>
    </row>
    <row r="1155" spans="1:47" ht="21" customHeight="1">
      <c r="A1155" s="26"/>
      <c r="B1155" s="26"/>
      <c r="C1155" s="26"/>
      <c r="D1155" s="32"/>
      <c r="E1155" s="33"/>
      <c r="F1155" s="33"/>
      <c r="G1155" s="26"/>
      <c r="H1155" s="33"/>
      <c r="I1155" s="33"/>
      <c r="J1155" s="33"/>
      <c r="K1155" s="33"/>
      <c r="L1155" s="33"/>
      <c r="M1155" s="33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32"/>
      <c r="AT1155" s="35"/>
      <c r="AU1155" s="35"/>
    </row>
    <row r="1156" spans="1:47" ht="21" customHeight="1">
      <c r="A1156" s="26"/>
      <c r="B1156" s="26"/>
      <c r="C1156" s="26"/>
      <c r="D1156" s="32"/>
      <c r="E1156" s="33"/>
      <c r="F1156" s="33"/>
      <c r="G1156" s="26"/>
      <c r="H1156" s="33"/>
      <c r="I1156" s="33"/>
      <c r="J1156" s="33"/>
      <c r="K1156" s="33"/>
      <c r="L1156" s="33"/>
      <c r="M1156" s="33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32"/>
      <c r="AT1156" s="35"/>
      <c r="AU1156" s="35"/>
    </row>
    <row r="1157" spans="1:47" ht="21" customHeight="1">
      <c r="A1157" s="26"/>
      <c r="B1157" s="26"/>
      <c r="C1157" s="26"/>
      <c r="D1157" s="32"/>
      <c r="E1157" s="33"/>
      <c r="F1157" s="33"/>
      <c r="G1157" s="26"/>
      <c r="H1157" s="33"/>
      <c r="I1157" s="33"/>
      <c r="J1157" s="33"/>
      <c r="K1157" s="33"/>
      <c r="L1157" s="33"/>
      <c r="M1157" s="33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32"/>
      <c r="AT1157" s="35"/>
      <c r="AU1157" s="35"/>
    </row>
    <row r="1158" spans="1:47" ht="21" customHeight="1">
      <c r="A1158" s="26"/>
      <c r="B1158" s="26"/>
      <c r="C1158" s="26"/>
      <c r="D1158" s="32"/>
      <c r="E1158" s="33"/>
      <c r="F1158" s="33"/>
      <c r="G1158" s="26"/>
      <c r="H1158" s="33"/>
      <c r="I1158" s="33"/>
      <c r="J1158" s="33"/>
      <c r="K1158" s="33"/>
      <c r="L1158" s="33"/>
      <c r="M1158" s="33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32"/>
      <c r="AT1158" s="35"/>
      <c r="AU1158" s="35"/>
    </row>
    <row r="1159" spans="1:47" ht="21" customHeight="1">
      <c r="A1159" s="26"/>
      <c r="B1159" s="26"/>
      <c r="C1159" s="26"/>
      <c r="D1159" s="32"/>
      <c r="E1159" s="33"/>
      <c r="F1159" s="33"/>
      <c r="G1159" s="26"/>
      <c r="H1159" s="33"/>
      <c r="I1159" s="33"/>
      <c r="J1159" s="33"/>
      <c r="K1159" s="33"/>
      <c r="L1159" s="33"/>
      <c r="M1159" s="33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32"/>
      <c r="AT1159" s="35"/>
      <c r="AU1159" s="35"/>
    </row>
    <row r="1160" spans="1:47" ht="21" customHeight="1">
      <c r="A1160" s="26"/>
      <c r="B1160" s="26"/>
      <c r="C1160" s="26"/>
      <c r="D1160" s="32"/>
      <c r="E1160" s="33"/>
      <c r="F1160" s="33"/>
      <c r="G1160" s="26"/>
      <c r="H1160" s="33"/>
      <c r="I1160" s="33"/>
      <c r="J1160" s="33"/>
      <c r="K1160" s="33"/>
      <c r="L1160" s="33"/>
      <c r="M1160" s="33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32"/>
      <c r="AT1160" s="35"/>
      <c r="AU1160" s="35"/>
    </row>
    <row r="1161" spans="1:47" ht="21" customHeight="1">
      <c r="A1161" s="26"/>
      <c r="B1161" s="26"/>
      <c r="C1161" s="26"/>
      <c r="D1161" s="32"/>
      <c r="E1161" s="33"/>
      <c r="F1161" s="33"/>
      <c r="G1161" s="26"/>
      <c r="H1161" s="33"/>
      <c r="I1161" s="33"/>
      <c r="J1161" s="33"/>
      <c r="K1161" s="33"/>
      <c r="L1161" s="33"/>
      <c r="M1161" s="33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32"/>
      <c r="AT1161" s="35"/>
      <c r="AU1161" s="35"/>
    </row>
    <row r="1162" spans="1:47" ht="21" customHeight="1">
      <c r="A1162" s="26"/>
      <c r="B1162" s="26"/>
      <c r="C1162" s="26"/>
      <c r="D1162" s="32"/>
      <c r="E1162" s="33"/>
      <c r="F1162" s="33"/>
      <c r="G1162" s="26"/>
      <c r="H1162" s="33"/>
      <c r="I1162" s="33"/>
      <c r="J1162" s="33"/>
      <c r="K1162" s="33"/>
      <c r="L1162" s="33"/>
      <c r="M1162" s="33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32"/>
      <c r="AT1162" s="35"/>
      <c r="AU1162" s="35"/>
    </row>
    <row r="1163" spans="1:47" ht="21" customHeight="1">
      <c r="A1163" s="26"/>
      <c r="B1163" s="26"/>
      <c r="C1163" s="26"/>
      <c r="D1163" s="32"/>
      <c r="E1163" s="33"/>
      <c r="F1163" s="33"/>
      <c r="G1163" s="26"/>
      <c r="H1163" s="33"/>
      <c r="I1163" s="33"/>
      <c r="J1163" s="33"/>
      <c r="K1163" s="33"/>
      <c r="L1163" s="33"/>
      <c r="M1163" s="33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32"/>
      <c r="AT1163" s="35"/>
      <c r="AU1163" s="35"/>
    </row>
    <row r="1164" spans="1:47" ht="21" customHeight="1">
      <c r="A1164" s="26"/>
      <c r="B1164" s="26"/>
      <c r="C1164" s="26"/>
      <c r="D1164" s="32"/>
      <c r="E1164" s="33"/>
      <c r="F1164" s="33"/>
      <c r="G1164" s="26"/>
      <c r="H1164" s="33"/>
      <c r="I1164" s="33"/>
      <c r="J1164" s="33"/>
      <c r="K1164" s="33"/>
      <c r="L1164" s="33"/>
      <c r="M1164" s="33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32"/>
      <c r="AT1164" s="35"/>
      <c r="AU1164" s="35"/>
    </row>
    <row r="1165" spans="1:47" ht="21" customHeight="1">
      <c r="A1165" s="26"/>
      <c r="B1165" s="26"/>
      <c r="C1165" s="26"/>
      <c r="D1165" s="32"/>
      <c r="E1165" s="33"/>
      <c r="F1165" s="33"/>
      <c r="G1165" s="26"/>
      <c r="H1165" s="33"/>
      <c r="I1165" s="33"/>
      <c r="J1165" s="33"/>
      <c r="K1165" s="33"/>
      <c r="L1165" s="33"/>
      <c r="M1165" s="33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32"/>
      <c r="AT1165" s="35"/>
      <c r="AU1165" s="35"/>
    </row>
    <row r="1166" spans="1:47" ht="21" customHeight="1">
      <c r="A1166" s="26"/>
      <c r="B1166" s="26"/>
      <c r="C1166" s="26"/>
      <c r="D1166" s="32"/>
      <c r="E1166" s="33"/>
      <c r="F1166" s="33"/>
      <c r="G1166" s="26"/>
      <c r="H1166" s="33"/>
      <c r="I1166" s="33"/>
      <c r="J1166" s="33"/>
      <c r="K1166" s="33"/>
      <c r="L1166" s="33"/>
      <c r="M1166" s="33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32"/>
      <c r="AT1166" s="35"/>
      <c r="AU1166" s="35"/>
    </row>
    <row r="1167" spans="1:47" ht="21" customHeight="1">
      <c r="A1167" s="26"/>
      <c r="B1167" s="26"/>
      <c r="C1167" s="26"/>
      <c r="D1167" s="32"/>
      <c r="E1167" s="33"/>
      <c r="F1167" s="33"/>
      <c r="G1167" s="26"/>
      <c r="H1167" s="33"/>
      <c r="I1167" s="33"/>
      <c r="J1167" s="33"/>
      <c r="K1167" s="33"/>
      <c r="L1167" s="33"/>
      <c r="M1167" s="33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32"/>
      <c r="AT1167" s="35"/>
      <c r="AU1167" s="35"/>
    </row>
    <row r="1168" spans="1:47" ht="21" customHeight="1">
      <c r="A1168" s="26"/>
      <c r="B1168" s="26"/>
      <c r="C1168" s="26"/>
      <c r="D1168" s="32"/>
      <c r="E1168" s="33"/>
      <c r="F1168" s="33"/>
      <c r="G1168" s="26"/>
      <c r="H1168" s="33"/>
      <c r="I1168" s="33"/>
      <c r="J1168" s="33"/>
      <c r="K1168" s="33"/>
      <c r="L1168" s="33"/>
      <c r="M1168" s="33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32"/>
      <c r="AT1168" s="35"/>
      <c r="AU1168" s="35"/>
    </row>
    <row r="1169" spans="1:47" ht="21" customHeight="1">
      <c r="A1169" s="26"/>
      <c r="B1169" s="26"/>
      <c r="C1169" s="26"/>
      <c r="D1169" s="32"/>
      <c r="E1169" s="33"/>
      <c r="F1169" s="33"/>
      <c r="G1169" s="26"/>
      <c r="H1169" s="33"/>
      <c r="I1169" s="33"/>
      <c r="J1169" s="33"/>
      <c r="K1169" s="33"/>
      <c r="L1169" s="33"/>
      <c r="M1169" s="33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32"/>
      <c r="AT1169" s="35"/>
      <c r="AU1169" s="35"/>
    </row>
    <row r="1170" spans="1:47" ht="21" customHeight="1">
      <c r="A1170" s="26"/>
      <c r="B1170" s="26"/>
      <c r="C1170" s="26"/>
      <c r="D1170" s="32"/>
      <c r="E1170" s="33"/>
      <c r="F1170" s="33"/>
      <c r="G1170" s="26"/>
      <c r="H1170" s="33"/>
      <c r="I1170" s="33"/>
      <c r="J1170" s="33"/>
      <c r="K1170" s="33"/>
      <c r="L1170" s="33"/>
      <c r="M1170" s="33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32"/>
      <c r="AT1170" s="35"/>
      <c r="AU1170" s="35"/>
    </row>
    <row r="1171" spans="1:47" ht="21" customHeight="1">
      <c r="A1171" s="26"/>
      <c r="B1171" s="26"/>
      <c r="C1171" s="26"/>
      <c r="D1171" s="32"/>
      <c r="E1171" s="33"/>
      <c r="F1171" s="33"/>
      <c r="G1171" s="26"/>
      <c r="H1171" s="33"/>
      <c r="I1171" s="33"/>
      <c r="J1171" s="33"/>
      <c r="K1171" s="33"/>
      <c r="L1171" s="33"/>
      <c r="M1171" s="33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32"/>
      <c r="AT1171" s="35"/>
      <c r="AU1171" s="35"/>
    </row>
    <row r="1172" spans="1:47" ht="21" customHeight="1">
      <c r="A1172" s="26"/>
      <c r="B1172" s="26"/>
      <c r="C1172" s="26"/>
      <c r="D1172" s="32"/>
      <c r="E1172" s="33"/>
      <c r="F1172" s="33"/>
      <c r="G1172" s="26"/>
      <c r="H1172" s="33"/>
      <c r="I1172" s="33"/>
      <c r="J1172" s="33"/>
      <c r="K1172" s="33"/>
      <c r="L1172" s="33"/>
      <c r="M1172" s="33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32"/>
      <c r="AT1172" s="35"/>
      <c r="AU1172" s="35"/>
    </row>
    <row r="1173" spans="1:47" ht="21" customHeight="1">
      <c r="A1173" s="26"/>
      <c r="B1173" s="26"/>
      <c r="C1173" s="26"/>
      <c r="D1173" s="32"/>
      <c r="E1173" s="33"/>
      <c r="F1173" s="33"/>
      <c r="G1173" s="26"/>
      <c r="H1173" s="33"/>
      <c r="I1173" s="33"/>
      <c r="J1173" s="33"/>
      <c r="K1173" s="33"/>
      <c r="L1173" s="33"/>
      <c r="M1173" s="33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32"/>
      <c r="AT1173" s="35"/>
      <c r="AU1173" s="35"/>
    </row>
    <row r="1174" spans="1:47" ht="21" customHeight="1">
      <c r="A1174" s="26"/>
      <c r="B1174" s="26"/>
      <c r="C1174" s="26"/>
      <c r="D1174" s="32"/>
      <c r="E1174" s="33"/>
      <c r="F1174" s="33"/>
      <c r="G1174" s="26"/>
      <c r="H1174" s="33"/>
      <c r="I1174" s="33"/>
      <c r="J1174" s="33"/>
      <c r="K1174" s="33"/>
      <c r="L1174" s="33"/>
      <c r="M1174" s="33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32"/>
      <c r="AT1174" s="35"/>
      <c r="AU1174" s="35"/>
    </row>
    <row r="1175" spans="1:47" ht="21" customHeight="1">
      <c r="A1175" s="26"/>
      <c r="B1175" s="26"/>
      <c r="C1175" s="26"/>
      <c r="D1175" s="32"/>
      <c r="E1175" s="33"/>
      <c r="F1175" s="33"/>
      <c r="G1175" s="26"/>
      <c r="H1175" s="33"/>
      <c r="I1175" s="33"/>
      <c r="J1175" s="33"/>
      <c r="K1175" s="33"/>
      <c r="L1175" s="33"/>
      <c r="M1175" s="33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32"/>
      <c r="AT1175" s="35"/>
      <c r="AU1175" s="35"/>
    </row>
    <row r="1176" spans="1:47" ht="21" customHeight="1">
      <c r="A1176" s="26"/>
      <c r="B1176" s="26"/>
      <c r="C1176" s="26"/>
      <c r="D1176" s="32"/>
      <c r="E1176" s="33"/>
      <c r="F1176" s="33"/>
      <c r="G1176" s="26"/>
      <c r="H1176" s="33"/>
      <c r="I1176" s="33"/>
      <c r="J1176" s="33"/>
      <c r="K1176" s="33"/>
      <c r="L1176" s="33"/>
      <c r="M1176" s="33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32"/>
      <c r="AT1176" s="35"/>
      <c r="AU1176" s="35"/>
    </row>
    <row r="1177" spans="1:47" ht="21" customHeight="1">
      <c r="A1177" s="26"/>
      <c r="B1177" s="26"/>
      <c r="C1177" s="26"/>
      <c r="D1177" s="32"/>
      <c r="E1177" s="33"/>
      <c r="F1177" s="33"/>
      <c r="G1177" s="26"/>
      <c r="H1177" s="33"/>
      <c r="I1177" s="33"/>
      <c r="J1177" s="33"/>
      <c r="K1177" s="33"/>
      <c r="L1177" s="33"/>
      <c r="M1177" s="33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32"/>
      <c r="AT1177" s="35"/>
      <c r="AU1177" s="35"/>
    </row>
    <row r="1178" spans="1:47" ht="21" customHeight="1">
      <c r="A1178" s="26"/>
      <c r="B1178" s="26"/>
      <c r="C1178" s="26"/>
      <c r="D1178" s="32"/>
      <c r="E1178" s="33"/>
      <c r="F1178" s="33"/>
      <c r="G1178" s="26"/>
      <c r="H1178" s="33"/>
      <c r="I1178" s="33"/>
      <c r="J1178" s="33"/>
      <c r="K1178" s="33"/>
      <c r="L1178" s="33"/>
      <c r="M1178" s="33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32"/>
      <c r="AT1178" s="35"/>
      <c r="AU1178" s="35"/>
    </row>
    <row r="1179" spans="1:47" ht="21" customHeight="1">
      <c r="A1179" s="26"/>
      <c r="B1179" s="26"/>
      <c r="C1179" s="26"/>
      <c r="D1179" s="32"/>
      <c r="E1179" s="33"/>
      <c r="F1179" s="33"/>
      <c r="G1179" s="26"/>
      <c r="H1179" s="33"/>
      <c r="I1179" s="33"/>
      <c r="J1179" s="33"/>
      <c r="K1179" s="33"/>
      <c r="L1179" s="33"/>
      <c r="M1179" s="33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32"/>
      <c r="AT1179" s="35"/>
      <c r="AU1179" s="35"/>
    </row>
    <row r="1180" spans="1:47" ht="21" customHeight="1">
      <c r="A1180" s="26"/>
      <c r="B1180" s="26"/>
      <c r="C1180" s="26"/>
      <c r="D1180" s="32"/>
      <c r="E1180" s="33"/>
      <c r="F1180" s="33"/>
      <c r="G1180" s="26"/>
      <c r="H1180" s="33"/>
      <c r="I1180" s="33"/>
      <c r="J1180" s="33"/>
      <c r="K1180" s="33"/>
      <c r="L1180" s="33"/>
      <c r="M1180" s="33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32"/>
      <c r="AT1180" s="35"/>
      <c r="AU1180" s="35"/>
    </row>
    <row r="1181" spans="1:47" ht="21" customHeight="1">
      <c r="A1181" s="26"/>
      <c r="B1181" s="26"/>
      <c r="C1181" s="26"/>
      <c r="D1181" s="32"/>
      <c r="E1181" s="33"/>
      <c r="F1181" s="33"/>
      <c r="G1181" s="26"/>
      <c r="H1181" s="33"/>
      <c r="I1181" s="33"/>
      <c r="J1181" s="33"/>
      <c r="K1181" s="33"/>
      <c r="L1181" s="33"/>
      <c r="M1181" s="33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32"/>
      <c r="AT1181" s="35"/>
      <c r="AU1181" s="35"/>
    </row>
    <row r="1182" spans="1:47" ht="21" customHeight="1">
      <c r="A1182" s="26"/>
      <c r="B1182" s="26"/>
      <c r="C1182" s="26"/>
      <c r="D1182" s="32"/>
      <c r="E1182" s="33"/>
      <c r="F1182" s="33"/>
      <c r="G1182" s="26"/>
      <c r="H1182" s="33"/>
      <c r="I1182" s="33"/>
      <c r="J1182" s="33"/>
      <c r="K1182" s="33"/>
      <c r="L1182" s="33"/>
      <c r="M1182" s="33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32"/>
      <c r="AT1182" s="35"/>
      <c r="AU1182" s="35"/>
    </row>
    <row r="1183" spans="1:47" ht="21" customHeight="1">
      <c r="A1183" s="26"/>
      <c r="B1183" s="26"/>
      <c r="C1183" s="26"/>
      <c r="D1183" s="32"/>
      <c r="E1183" s="33"/>
      <c r="F1183" s="33"/>
      <c r="G1183" s="26"/>
      <c r="H1183" s="33"/>
      <c r="I1183" s="33"/>
      <c r="J1183" s="33"/>
      <c r="K1183" s="33"/>
      <c r="L1183" s="33"/>
      <c r="M1183" s="33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32"/>
      <c r="AT1183" s="35"/>
      <c r="AU1183" s="35"/>
    </row>
    <row r="1184" spans="1:47" ht="21" customHeight="1">
      <c r="A1184" s="26"/>
      <c r="B1184" s="26"/>
      <c r="C1184" s="26"/>
      <c r="D1184" s="32"/>
      <c r="E1184" s="33"/>
      <c r="F1184" s="33"/>
      <c r="G1184" s="26"/>
      <c r="H1184" s="33"/>
      <c r="I1184" s="33"/>
      <c r="J1184" s="33"/>
      <c r="K1184" s="33"/>
      <c r="L1184" s="33"/>
      <c r="M1184" s="33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32"/>
      <c r="AT1184" s="35"/>
      <c r="AU1184" s="35"/>
    </row>
    <row r="1185" spans="1:47" ht="21" customHeight="1">
      <c r="A1185" s="26"/>
      <c r="B1185" s="26"/>
      <c r="C1185" s="26"/>
      <c r="D1185" s="32"/>
      <c r="E1185" s="33"/>
      <c r="F1185" s="33"/>
      <c r="G1185" s="26"/>
      <c r="H1185" s="33"/>
      <c r="I1185" s="33"/>
      <c r="J1185" s="33"/>
      <c r="K1185" s="33"/>
      <c r="L1185" s="33"/>
      <c r="M1185" s="33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32"/>
      <c r="AT1185" s="35"/>
      <c r="AU1185" s="35"/>
    </row>
    <row r="1186" spans="1:47" ht="21" customHeight="1">
      <c r="A1186" s="26"/>
      <c r="B1186" s="26"/>
      <c r="C1186" s="26"/>
      <c r="D1186" s="32"/>
      <c r="E1186" s="33"/>
      <c r="F1186" s="33"/>
      <c r="G1186" s="26"/>
      <c r="H1186" s="33"/>
      <c r="I1186" s="33"/>
      <c r="J1186" s="33"/>
      <c r="K1186" s="33"/>
      <c r="L1186" s="33"/>
      <c r="M1186" s="33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32"/>
      <c r="AT1186" s="35"/>
      <c r="AU1186" s="35"/>
    </row>
    <row r="1187" spans="1:47" ht="21" customHeight="1">
      <c r="A1187" s="26"/>
      <c r="B1187" s="26"/>
      <c r="C1187" s="26"/>
      <c r="D1187" s="32"/>
      <c r="E1187" s="33"/>
      <c r="F1187" s="33"/>
      <c r="G1187" s="26"/>
      <c r="H1187" s="33"/>
      <c r="I1187" s="33"/>
      <c r="J1187" s="33"/>
      <c r="K1187" s="33"/>
      <c r="L1187" s="33"/>
      <c r="M1187" s="33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32"/>
      <c r="AT1187" s="35"/>
      <c r="AU1187" s="35"/>
    </row>
    <row r="1188" spans="1:47" ht="21" customHeight="1">
      <c r="A1188" s="26"/>
      <c r="B1188" s="26"/>
      <c r="C1188" s="26"/>
      <c r="D1188" s="32"/>
      <c r="E1188" s="33"/>
      <c r="F1188" s="33"/>
      <c r="G1188" s="26"/>
      <c r="H1188" s="33"/>
      <c r="I1188" s="33"/>
      <c r="J1188" s="33"/>
      <c r="K1188" s="33"/>
      <c r="L1188" s="33"/>
      <c r="M1188" s="33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32"/>
      <c r="AT1188" s="35"/>
      <c r="AU1188" s="35"/>
    </row>
    <row r="1189" spans="1:47" ht="21" customHeight="1">
      <c r="A1189" s="26"/>
      <c r="B1189" s="26"/>
      <c r="C1189" s="26"/>
      <c r="D1189" s="32"/>
      <c r="E1189" s="33"/>
      <c r="F1189" s="33"/>
      <c r="G1189" s="26"/>
      <c r="H1189" s="33"/>
      <c r="I1189" s="33"/>
      <c r="J1189" s="33"/>
      <c r="K1189" s="33"/>
      <c r="L1189" s="33"/>
      <c r="M1189" s="33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32"/>
      <c r="AT1189" s="35"/>
      <c r="AU1189" s="35"/>
    </row>
    <row r="1190" spans="1:47" ht="21" customHeight="1">
      <c r="A1190" s="26"/>
      <c r="B1190" s="26"/>
      <c r="C1190" s="26"/>
      <c r="D1190" s="32"/>
      <c r="E1190" s="33"/>
      <c r="F1190" s="33"/>
      <c r="G1190" s="26"/>
      <c r="H1190" s="33"/>
      <c r="I1190" s="33"/>
      <c r="J1190" s="33"/>
      <c r="K1190" s="33"/>
      <c r="L1190" s="33"/>
      <c r="M1190" s="33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32"/>
      <c r="AT1190" s="35"/>
      <c r="AU1190" s="35"/>
    </row>
    <row r="1191" spans="1:47" ht="21" customHeight="1">
      <c r="A1191" s="26"/>
      <c r="B1191" s="26"/>
      <c r="C1191" s="26"/>
      <c r="D1191" s="32"/>
      <c r="E1191" s="33"/>
      <c r="F1191" s="33"/>
      <c r="G1191" s="26"/>
      <c r="H1191" s="33"/>
      <c r="I1191" s="33"/>
      <c r="J1191" s="33"/>
      <c r="K1191" s="33"/>
      <c r="L1191" s="33"/>
      <c r="M1191" s="33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32"/>
      <c r="AT1191" s="35"/>
      <c r="AU1191" s="35"/>
    </row>
    <row r="1192" spans="1:47" ht="21" customHeight="1">
      <c r="A1192" s="26"/>
      <c r="B1192" s="26"/>
      <c r="C1192" s="26"/>
      <c r="D1192" s="32"/>
      <c r="E1192" s="33"/>
      <c r="F1192" s="33"/>
      <c r="G1192" s="26"/>
      <c r="H1192" s="33"/>
      <c r="I1192" s="33"/>
      <c r="J1192" s="33"/>
      <c r="K1192" s="33"/>
      <c r="L1192" s="33"/>
      <c r="M1192" s="33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32"/>
      <c r="AT1192" s="35"/>
      <c r="AU1192" s="35"/>
    </row>
    <row r="1193" spans="1:47" ht="21" customHeight="1">
      <c r="A1193" s="26"/>
      <c r="B1193" s="26"/>
      <c r="C1193" s="26"/>
      <c r="D1193" s="32"/>
      <c r="E1193" s="33"/>
      <c r="F1193" s="33"/>
      <c r="G1193" s="26"/>
      <c r="H1193" s="33"/>
      <c r="I1193" s="33"/>
      <c r="J1193" s="33"/>
      <c r="K1193" s="33"/>
      <c r="L1193" s="33"/>
      <c r="M1193" s="33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32"/>
      <c r="AT1193" s="35"/>
      <c r="AU1193" s="35"/>
    </row>
    <row r="1194" spans="1:47" ht="21" customHeight="1">
      <c r="A1194" s="26"/>
      <c r="B1194" s="26"/>
      <c r="C1194" s="26"/>
      <c r="D1194" s="32"/>
      <c r="E1194" s="33"/>
      <c r="F1194" s="33"/>
      <c r="G1194" s="26"/>
      <c r="H1194" s="33"/>
      <c r="I1194" s="33"/>
      <c r="J1194" s="33"/>
      <c r="K1194" s="33"/>
      <c r="L1194" s="33"/>
      <c r="M1194" s="33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32"/>
      <c r="AT1194" s="35"/>
      <c r="AU1194" s="35"/>
    </row>
    <row r="1195" spans="1:47" ht="21" customHeight="1">
      <c r="A1195" s="26"/>
      <c r="B1195" s="26"/>
      <c r="C1195" s="26"/>
      <c r="D1195" s="32"/>
      <c r="E1195" s="33"/>
      <c r="F1195" s="33"/>
      <c r="G1195" s="26"/>
      <c r="H1195" s="33"/>
      <c r="I1195" s="33"/>
      <c r="J1195" s="33"/>
      <c r="K1195" s="33"/>
      <c r="L1195" s="33"/>
      <c r="M1195" s="33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32"/>
      <c r="AT1195" s="35"/>
      <c r="AU1195" s="35"/>
    </row>
    <row r="1196" spans="1:47" ht="21" customHeight="1">
      <c r="A1196" s="26"/>
      <c r="B1196" s="26"/>
      <c r="C1196" s="26"/>
      <c r="D1196" s="32"/>
      <c r="E1196" s="33"/>
      <c r="F1196" s="33"/>
      <c r="G1196" s="26"/>
      <c r="H1196" s="33"/>
      <c r="I1196" s="33"/>
      <c r="J1196" s="33"/>
      <c r="K1196" s="33"/>
      <c r="L1196" s="33"/>
      <c r="M1196" s="33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32"/>
      <c r="AT1196" s="35"/>
      <c r="AU1196" s="35"/>
    </row>
    <row r="1197" spans="1:47" ht="21" customHeight="1">
      <c r="A1197" s="26"/>
      <c r="B1197" s="26"/>
      <c r="C1197" s="26"/>
      <c r="D1197" s="32"/>
      <c r="E1197" s="33"/>
      <c r="F1197" s="33"/>
      <c r="G1197" s="26"/>
      <c r="H1197" s="33"/>
      <c r="I1197" s="33"/>
      <c r="J1197" s="33"/>
      <c r="K1197" s="33"/>
      <c r="L1197" s="33"/>
      <c r="M1197" s="33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32"/>
      <c r="AT1197" s="35"/>
      <c r="AU1197" s="35"/>
    </row>
    <row r="1198" spans="1:47" ht="21" customHeight="1">
      <c r="A1198" s="26"/>
      <c r="B1198" s="26"/>
      <c r="C1198" s="26"/>
      <c r="D1198" s="32"/>
      <c r="E1198" s="33"/>
      <c r="F1198" s="33"/>
      <c r="G1198" s="26"/>
      <c r="H1198" s="33"/>
      <c r="I1198" s="33"/>
      <c r="J1198" s="33"/>
      <c r="K1198" s="33"/>
      <c r="L1198" s="33"/>
      <c r="M1198" s="33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32"/>
      <c r="AT1198" s="35"/>
      <c r="AU1198" s="35"/>
    </row>
    <row r="1199" spans="1:47" ht="21" customHeight="1">
      <c r="A1199" s="26"/>
      <c r="B1199" s="26"/>
      <c r="C1199" s="26"/>
      <c r="D1199" s="32"/>
      <c r="E1199" s="33"/>
      <c r="F1199" s="33"/>
      <c r="G1199" s="26"/>
      <c r="H1199" s="33"/>
      <c r="I1199" s="33"/>
      <c r="J1199" s="33"/>
      <c r="K1199" s="33"/>
      <c r="L1199" s="33"/>
      <c r="M1199" s="33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32"/>
      <c r="AT1199" s="35"/>
      <c r="AU1199" s="35"/>
    </row>
    <row r="1200" spans="1:47" ht="21" customHeight="1">
      <c r="A1200" s="26"/>
      <c r="B1200" s="26"/>
      <c r="C1200" s="26"/>
      <c r="D1200" s="32"/>
      <c r="E1200" s="33"/>
      <c r="F1200" s="33"/>
      <c r="G1200" s="26"/>
      <c r="H1200" s="33"/>
      <c r="I1200" s="33"/>
      <c r="J1200" s="33"/>
      <c r="K1200" s="33"/>
      <c r="L1200" s="33"/>
      <c r="M1200" s="33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32"/>
      <c r="AT1200" s="35"/>
      <c r="AU1200" s="35"/>
    </row>
    <row r="1201" spans="1:47" ht="21" customHeight="1">
      <c r="A1201" s="26"/>
      <c r="B1201" s="26"/>
      <c r="C1201" s="26"/>
      <c r="D1201" s="32"/>
      <c r="E1201" s="33"/>
      <c r="F1201" s="33"/>
      <c r="G1201" s="26"/>
      <c r="H1201" s="33"/>
      <c r="I1201" s="33"/>
      <c r="J1201" s="33"/>
      <c r="K1201" s="33"/>
      <c r="L1201" s="33"/>
      <c r="M1201" s="33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32"/>
      <c r="AT1201" s="35"/>
      <c r="AU1201" s="35"/>
    </row>
    <row r="1202" spans="1:47" ht="21" customHeight="1">
      <c r="A1202" s="26"/>
      <c r="B1202" s="26"/>
      <c r="C1202" s="26"/>
      <c r="D1202" s="32"/>
      <c r="E1202" s="33"/>
      <c r="F1202" s="33"/>
      <c r="G1202" s="26"/>
      <c r="H1202" s="33"/>
      <c r="I1202" s="33"/>
      <c r="J1202" s="33"/>
      <c r="K1202" s="33"/>
      <c r="L1202" s="33"/>
      <c r="M1202" s="33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32"/>
      <c r="AT1202" s="35"/>
      <c r="AU1202" s="35"/>
    </row>
    <row r="1203" spans="1:47" ht="21" customHeight="1">
      <c r="A1203" s="26"/>
      <c r="B1203" s="26"/>
      <c r="C1203" s="26"/>
      <c r="D1203" s="32"/>
      <c r="E1203" s="33"/>
      <c r="F1203" s="33"/>
      <c r="G1203" s="26"/>
      <c r="H1203" s="33"/>
      <c r="I1203" s="33"/>
      <c r="J1203" s="33"/>
      <c r="K1203" s="33"/>
      <c r="L1203" s="33"/>
      <c r="M1203" s="33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32"/>
      <c r="AT1203" s="35"/>
      <c r="AU1203" s="35"/>
    </row>
    <row r="1204" spans="1:47" ht="21" customHeight="1">
      <c r="A1204" s="26"/>
      <c r="B1204" s="26"/>
      <c r="C1204" s="26"/>
      <c r="D1204" s="32"/>
      <c r="E1204" s="33"/>
      <c r="F1204" s="33"/>
      <c r="G1204" s="26"/>
      <c r="H1204" s="33"/>
      <c r="I1204" s="33"/>
      <c r="J1204" s="33"/>
      <c r="K1204" s="33"/>
      <c r="L1204" s="33"/>
      <c r="M1204" s="33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32"/>
      <c r="AT1204" s="35"/>
      <c r="AU1204" s="35"/>
    </row>
    <row r="1205" spans="1:47" ht="21" customHeight="1">
      <c r="A1205" s="26"/>
      <c r="B1205" s="26"/>
      <c r="C1205" s="26"/>
      <c r="D1205" s="32"/>
      <c r="E1205" s="33"/>
      <c r="F1205" s="33"/>
      <c r="G1205" s="26"/>
      <c r="H1205" s="33"/>
      <c r="I1205" s="33"/>
      <c r="J1205" s="33"/>
      <c r="K1205" s="33"/>
      <c r="L1205" s="33"/>
      <c r="M1205" s="33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32"/>
      <c r="AT1205" s="35"/>
      <c r="AU1205" s="35"/>
    </row>
    <row r="1206" spans="1:47" ht="21" customHeight="1">
      <c r="A1206" s="26"/>
      <c r="B1206" s="26"/>
      <c r="C1206" s="26"/>
      <c r="D1206" s="32"/>
      <c r="E1206" s="33"/>
      <c r="F1206" s="33"/>
      <c r="G1206" s="26"/>
      <c r="H1206" s="33"/>
      <c r="I1206" s="33"/>
      <c r="J1206" s="33"/>
      <c r="K1206" s="33"/>
      <c r="L1206" s="33"/>
      <c r="M1206" s="33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32"/>
      <c r="AT1206" s="35"/>
      <c r="AU1206" s="35"/>
    </row>
    <row r="1207" spans="1:47" ht="21" customHeight="1">
      <c r="A1207" s="26"/>
      <c r="B1207" s="26"/>
      <c r="C1207" s="26"/>
      <c r="D1207" s="32"/>
      <c r="E1207" s="33"/>
      <c r="F1207" s="33"/>
      <c r="G1207" s="26"/>
      <c r="H1207" s="33"/>
      <c r="I1207" s="33"/>
      <c r="J1207" s="33"/>
      <c r="K1207" s="33"/>
      <c r="L1207" s="33"/>
      <c r="M1207" s="33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32"/>
      <c r="AT1207" s="35"/>
      <c r="AU1207" s="35"/>
    </row>
    <row r="1208" spans="1:47" ht="21" customHeight="1">
      <c r="A1208" s="26"/>
      <c r="B1208" s="26"/>
      <c r="C1208" s="26"/>
      <c r="D1208" s="32"/>
      <c r="E1208" s="33"/>
      <c r="F1208" s="33"/>
      <c r="G1208" s="26"/>
      <c r="H1208" s="33"/>
      <c r="I1208" s="33"/>
      <c r="J1208" s="33"/>
      <c r="K1208" s="33"/>
      <c r="L1208" s="33"/>
      <c r="M1208" s="33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32"/>
      <c r="AT1208" s="35"/>
      <c r="AU1208" s="35"/>
    </row>
    <row r="1209" spans="1:47" ht="21" customHeight="1">
      <c r="A1209" s="26"/>
      <c r="B1209" s="26"/>
      <c r="C1209" s="26"/>
      <c r="D1209" s="32"/>
      <c r="E1209" s="33"/>
      <c r="F1209" s="33"/>
      <c r="G1209" s="26"/>
      <c r="H1209" s="33"/>
      <c r="I1209" s="33"/>
      <c r="J1209" s="33"/>
      <c r="K1209" s="33"/>
      <c r="L1209" s="33"/>
      <c r="M1209" s="33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32"/>
      <c r="AT1209" s="35"/>
      <c r="AU1209" s="35"/>
    </row>
    <row r="1210" spans="1:47" ht="21" customHeight="1">
      <c r="A1210" s="26"/>
      <c r="B1210" s="26"/>
      <c r="C1210" s="26"/>
      <c r="D1210" s="32"/>
      <c r="E1210" s="33"/>
      <c r="F1210" s="33"/>
      <c r="G1210" s="26"/>
      <c r="H1210" s="33"/>
      <c r="I1210" s="33"/>
      <c r="J1210" s="33"/>
      <c r="K1210" s="33"/>
      <c r="L1210" s="33"/>
      <c r="M1210" s="33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32"/>
      <c r="AT1210" s="35"/>
      <c r="AU1210" s="35"/>
    </row>
    <row r="1211" spans="1:47" ht="21" customHeight="1">
      <c r="A1211" s="26"/>
      <c r="B1211" s="26"/>
      <c r="C1211" s="26"/>
      <c r="D1211" s="32"/>
      <c r="E1211" s="33"/>
      <c r="F1211" s="33"/>
      <c r="G1211" s="26"/>
      <c r="H1211" s="33"/>
      <c r="I1211" s="33"/>
      <c r="J1211" s="33"/>
      <c r="K1211" s="33"/>
      <c r="L1211" s="33"/>
      <c r="M1211" s="33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32"/>
      <c r="AT1211" s="35"/>
      <c r="AU1211" s="35"/>
    </row>
    <row r="1212" spans="1:47" ht="21" customHeight="1">
      <c r="A1212" s="26"/>
      <c r="B1212" s="26"/>
      <c r="C1212" s="26"/>
      <c r="D1212" s="32"/>
      <c r="E1212" s="33"/>
      <c r="F1212" s="33"/>
      <c r="G1212" s="26"/>
      <c r="H1212" s="33"/>
      <c r="I1212" s="33"/>
      <c r="J1212" s="33"/>
      <c r="K1212" s="33"/>
      <c r="L1212" s="33"/>
      <c r="M1212" s="33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32"/>
      <c r="AT1212" s="35"/>
      <c r="AU1212" s="35"/>
    </row>
    <row r="1213" spans="1:47" ht="21" customHeight="1">
      <c r="A1213" s="26"/>
      <c r="B1213" s="26"/>
      <c r="C1213" s="26"/>
      <c r="D1213" s="32"/>
      <c r="E1213" s="33"/>
      <c r="F1213" s="33"/>
      <c r="G1213" s="26"/>
      <c r="H1213" s="33"/>
      <c r="I1213" s="33"/>
      <c r="J1213" s="33"/>
      <c r="K1213" s="33"/>
      <c r="L1213" s="33"/>
      <c r="M1213" s="33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32"/>
      <c r="AT1213" s="35"/>
      <c r="AU1213" s="35"/>
    </row>
    <row r="1214" spans="1:47" ht="21" customHeight="1">
      <c r="A1214" s="26"/>
      <c r="B1214" s="26"/>
      <c r="C1214" s="26"/>
      <c r="D1214" s="32"/>
      <c r="E1214" s="33"/>
      <c r="F1214" s="33"/>
      <c r="G1214" s="26"/>
      <c r="H1214" s="33"/>
      <c r="I1214" s="33"/>
      <c r="J1214" s="33"/>
      <c r="K1214" s="33"/>
      <c r="L1214" s="33"/>
      <c r="M1214" s="33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32"/>
      <c r="AT1214" s="35"/>
      <c r="AU1214" s="35"/>
    </row>
    <row r="1215" spans="1:47" ht="21" customHeight="1">
      <c r="A1215" s="26"/>
      <c r="B1215" s="26"/>
      <c r="C1215" s="26"/>
      <c r="D1215" s="32"/>
      <c r="E1215" s="33"/>
      <c r="F1215" s="33"/>
      <c r="G1215" s="26"/>
      <c r="H1215" s="33"/>
      <c r="I1215" s="33"/>
      <c r="J1215" s="33"/>
      <c r="K1215" s="33"/>
      <c r="L1215" s="33"/>
      <c r="M1215" s="33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32"/>
      <c r="AT1215" s="35"/>
      <c r="AU1215" s="35"/>
    </row>
    <row r="1216" spans="1:47" ht="21" customHeight="1">
      <c r="A1216" s="26"/>
      <c r="B1216" s="26"/>
      <c r="C1216" s="26"/>
      <c r="D1216" s="32"/>
      <c r="E1216" s="33"/>
      <c r="F1216" s="33"/>
      <c r="G1216" s="26"/>
      <c r="H1216" s="33"/>
      <c r="I1216" s="33"/>
      <c r="J1216" s="33"/>
      <c r="K1216" s="33"/>
      <c r="L1216" s="33"/>
      <c r="M1216" s="33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32"/>
      <c r="AT1216" s="35"/>
      <c r="AU1216" s="35"/>
    </row>
    <row r="1217" spans="1:47" ht="21" customHeight="1">
      <c r="A1217" s="26"/>
      <c r="B1217" s="26"/>
      <c r="C1217" s="26"/>
      <c r="D1217" s="32"/>
      <c r="E1217" s="33"/>
      <c r="F1217" s="33"/>
      <c r="G1217" s="26"/>
      <c r="H1217" s="33"/>
      <c r="I1217" s="33"/>
      <c r="J1217" s="33"/>
      <c r="K1217" s="33"/>
      <c r="L1217" s="33"/>
      <c r="M1217" s="33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32"/>
      <c r="AT1217" s="35"/>
      <c r="AU1217" s="35"/>
    </row>
    <row r="1218" spans="1:47" ht="21" customHeight="1">
      <c r="A1218" s="26"/>
      <c r="B1218" s="26"/>
      <c r="C1218" s="26"/>
      <c r="D1218" s="32"/>
      <c r="E1218" s="33"/>
      <c r="F1218" s="33"/>
      <c r="G1218" s="26"/>
      <c r="H1218" s="33"/>
      <c r="I1218" s="33"/>
      <c r="J1218" s="33"/>
      <c r="K1218" s="33"/>
      <c r="L1218" s="33"/>
      <c r="M1218" s="33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32"/>
      <c r="AT1218" s="35"/>
      <c r="AU1218" s="35"/>
    </row>
    <row r="1219" spans="1:47" ht="21" customHeight="1">
      <c r="A1219" s="26"/>
      <c r="AT1219" s="35"/>
      <c r="AU1219" s="35"/>
    </row>
    <row r="1220" spans="1:47" ht="21" customHeight="1">
      <c r="A1220" s="26"/>
      <c r="AT1220" s="35"/>
      <c r="AU1220" s="35"/>
    </row>
    <row r="1221" spans="1:47" ht="21" customHeight="1">
      <c r="A1221" s="26"/>
      <c r="AT1221" s="35"/>
      <c r="AU1221" s="35"/>
    </row>
    <row r="1222" spans="1:47" ht="21" customHeight="1">
      <c r="A1222" s="26"/>
      <c r="AT1222" s="35"/>
      <c r="AU1222" s="35"/>
    </row>
    <row r="1223" spans="1:47" ht="21" customHeight="1">
      <c r="A1223" s="26"/>
    </row>
  </sheetData>
  <mergeCells count="226">
    <mergeCell ref="C158:C172"/>
    <mergeCell ref="C209:C214"/>
    <mergeCell ref="C63:C74"/>
    <mergeCell ref="C90:C95"/>
    <mergeCell ref="C99:C110"/>
    <mergeCell ref="C115:C123"/>
    <mergeCell ref="C127:C138"/>
    <mergeCell ref="C142:C153"/>
    <mergeCell ref="E209:E211"/>
    <mergeCell ref="E212:E214"/>
    <mergeCell ref="E188:E190"/>
    <mergeCell ref="E191:E193"/>
    <mergeCell ref="E194:E196"/>
    <mergeCell ref="E197:E199"/>
    <mergeCell ref="E200:E202"/>
    <mergeCell ref="E203:E205"/>
    <mergeCell ref="C176:C184"/>
    <mergeCell ref="C188:C205"/>
    <mergeCell ref="E78:E80"/>
    <mergeCell ref="E81:E83"/>
    <mergeCell ref="E84:E86"/>
    <mergeCell ref="D136:D138"/>
    <mergeCell ref="D142:D144"/>
    <mergeCell ref="D108:D110"/>
    <mergeCell ref="B2:AS2"/>
    <mergeCell ref="B3:D3"/>
    <mergeCell ref="O5:T5"/>
    <mergeCell ref="B4:M4"/>
    <mergeCell ref="E5:E6"/>
    <mergeCell ref="F5:F6"/>
    <mergeCell ref="D33:D35"/>
    <mergeCell ref="F33:F35"/>
    <mergeCell ref="G5:M5"/>
    <mergeCell ref="AA5:AF5"/>
    <mergeCell ref="U5:Z5"/>
    <mergeCell ref="E33:E35"/>
    <mergeCell ref="AS30:AS32"/>
    <mergeCell ref="AS33:AS35"/>
    <mergeCell ref="E3:G3"/>
    <mergeCell ref="AS4:AS6"/>
    <mergeCell ref="H3:AS3"/>
    <mergeCell ref="B22:Z22"/>
    <mergeCell ref="B23:F25"/>
    <mergeCell ref="AS23:AS25"/>
    <mergeCell ref="D27:D29"/>
    <mergeCell ref="E27:E29"/>
    <mergeCell ref="F27:F29"/>
    <mergeCell ref="B26:Z26"/>
    <mergeCell ref="AG4:AR4"/>
    <mergeCell ref="AG5:AL5"/>
    <mergeCell ref="D51:D53"/>
    <mergeCell ref="E51:E53"/>
    <mergeCell ref="F51:F53"/>
    <mergeCell ref="F54:F56"/>
    <mergeCell ref="B16:F18"/>
    <mergeCell ref="B5:B6"/>
    <mergeCell ref="C5:C6"/>
    <mergeCell ref="D5:D6"/>
    <mergeCell ref="C27:C44"/>
    <mergeCell ref="B27:B113"/>
    <mergeCell ref="AM5:AR5"/>
    <mergeCell ref="B10:F12"/>
    <mergeCell ref="N5:N6"/>
    <mergeCell ref="N4:AF4"/>
    <mergeCell ref="B7:F9"/>
    <mergeCell ref="D57:D59"/>
    <mergeCell ref="E57:E59"/>
    <mergeCell ref="F57:F59"/>
    <mergeCell ref="F30:F32"/>
    <mergeCell ref="F39:F41"/>
    <mergeCell ref="D36:D38"/>
    <mergeCell ref="E36:E38"/>
    <mergeCell ref="F36:F38"/>
    <mergeCell ref="D42:D44"/>
    <mergeCell ref="F42:F44"/>
    <mergeCell ref="D39:D41"/>
    <mergeCell ref="E54:E56"/>
    <mergeCell ref="D54:D56"/>
    <mergeCell ref="D30:D32"/>
    <mergeCell ref="E30:E32"/>
    <mergeCell ref="E39:E41"/>
    <mergeCell ref="E42:E44"/>
    <mergeCell ref="C78:C86"/>
    <mergeCell ref="D84:D86"/>
    <mergeCell ref="E105:E107"/>
    <mergeCell ref="F105:F107"/>
    <mergeCell ref="D105:D107"/>
    <mergeCell ref="F99:F101"/>
    <mergeCell ref="F102:F104"/>
    <mergeCell ref="D90:D92"/>
    <mergeCell ref="F90:F92"/>
    <mergeCell ref="D99:D101"/>
    <mergeCell ref="D102:D104"/>
    <mergeCell ref="E102:E104"/>
    <mergeCell ref="D93:D95"/>
    <mergeCell ref="F93:F95"/>
    <mergeCell ref="E90:E92"/>
    <mergeCell ref="E93:E95"/>
    <mergeCell ref="E99:E101"/>
    <mergeCell ref="C96:E98"/>
    <mergeCell ref="F96:F98"/>
    <mergeCell ref="E142:E144"/>
    <mergeCell ref="E176:E178"/>
    <mergeCell ref="E179:E181"/>
    <mergeCell ref="D127:D129"/>
    <mergeCell ref="D148:D150"/>
    <mergeCell ref="E148:E150"/>
    <mergeCell ref="F148:F150"/>
    <mergeCell ref="E127:E129"/>
    <mergeCell ref="F127:F129"/>
    <mergeCell ref="D133:D135"/>
    <mergeCell ref="E133:E135"/>
    <mergeCell ref="F133:F135"/>
    <mergeCell ref="D130:D132"/>
    <mergeCell ref="E130:E132"/>
    <mergeCell ref="F130:F132"/>
    <mergeCell ref="E108:E110"/>
    <mergeCell ref="D145:D147"/>
    <mergeCell ref="E145:E147"/>
    <mergeCell ref="F145:F147"/>
    <mergeCell ref="D164:D166"/>
    <mergeCell ref="E164:E166"/>
    <mergeCell ref="F164:F166"/>
    <mergeCell ref="E158:E160"/>
    <mergeCell ref="D161:D163"/>
    <mergeCell ref="E161:E163"/>
    <mergeCell ref="F161:F163"/>
    <mergeCell ref="F158:F160"/>
    <mergeCell ref="C111:E113"/>
    <mergeCell ref="F111:F113"/>
    <mergeCell ref="B114:AR114"/>
    <mergeCell ref="B157:AR157"/>
    <mergeCell ref="E121:E123"/>
    <mergeCell ref="F108:F110"/>
    <mergeCell ref="D158:D160"/>
    <mergeCell ref="D121:D123"/>
    <mergeCell ref="F121:F123"/>
    <mergeCell ref="F142:F144"/>
    <mergeCell ref="F136:F138"/>
    <mergeCell ref="E136:E138"/>
    <mergeCell ref="D194:D196"/>
    <mergeCell ref="D197:D199"/>
    <mergeCell ref="D200:D202"/>
    <mergeCell ref="E170:E172"/>
    <mergeCell ref="D179:D181"/>
    <mergeCell ref="D176:D178"/>
    <mergeCell ref="F206:F208"/>
    <mergeCell ref="D182:D184"/>
    <mergeCell ref="E182:E184"/>
    <mergeCell ref="F191:F193"/>
    <mergeCell ref="F194:F196"/>
    <mergeCell ref="F197:F199"/>
    <mergeCell ref="F200:F202"/>
    <mergeCell ref="D170:D172"/>
    <mergeCell ref="B13:F15"/>
    <mergeCell ref="B19:F21"/>
    <mergeCell ref="C48:C59"/>
    <mergeCell ref="D48:D50"/>
    <mergeCell ref="E48:E50"/>
    <mergeCell ref="F48:F50"/>
    <mergeCell ref="F45:F47"/>
    <mergeCell ref="C45:E47"/>
    <mergeCell ref="F212:F214"/>
    <mergeCell ref="F176:F178"/>
    <mergeCell ref="F179:F181"/>
    <mergeCell ref="F182:F184"/>
    <mergeCell ref="F188:F190"/>
    <mergeCell ref="F170:F172"/>
    <mergeCell ref="D167:D169"/>
    <mergeCell ref="E167:E169"/>
    <mergeCell ref="F167:F169"/>
    <mergeCell ref="D203:D205"/>
    <mergeCell ref="D212:D214"/>
    <mergeCell ref="F203:F205"/>
    <mergeCell ref="D209:D211"/>
    <mergeCell ref="F209:F211"/>
    <mergeCell ref="D188:D190"/>
    <mergeCell ref="D191:D193"/>
    <mergeCell ref="AS51:AS53"/>
    <mergeCell ref="D63:D65"/>
    <mergeCell ref="E63:E65"/>
    <mergeCell ref="D66:D68"/>
    <mergeCell ref="E66:E68"/>
    <mergeCell ref="D69:D71"/>
    <mergeCell ref="E69:E71"/>
    <mergeCell ref="D72:D74"/>
    <mergeCell ref="F87:F89"/>
    <mergeCell ref="C60:E62"/>
    <mergeCell ref="F60:F62"/>
    <mergeCell ref="C75:E77"/>
    <mergeCell ref="F75:F77"/>
    <mergeCell ref="C87:E89"/>
    <mergeCell ref="E72:E74"/>
    <mergeCell ref="F63:F65"/>
    <mergeCell ref="F69:F71"/>
    <mergeCell ref="F72:F74"/>
    <mergeCell ref="F66:F68"/>
    <mergeCell ref="D78:D80"/>
    <mergeCell ref="F78:F80"/>
    <mergeCell ref="F84:F86"/>
    <mergeCell ref="F81:F83"/>
    <mergeCell ref="D81:D83"/>
    <mergeCell ref="C215:E217"/>
    <mergeCell ref="F215:F217"/>
    <mergeCell ref="B158:B217"/>
    <mergeCell ref="C124:E126"/>
    <mergeCell ref="F124:F126"/>
    <mergeCell ref="C139:E141"/>
    <mergeCell ref="F139:F141"/>
    <mergeCell ref="C154:E156"/>
    <mergeCell ref="F154:F156"/>
    <mergeCell ref="B115:B156"/>
    <mergeCell ref="C173:E175"/>
    <mergeCell ref="F173:F175"/>
    <mergeCell ref="C185:E187"/>
    <mergeCell ref="F185:F187"/>
    <mergeCell ref="C206:E208"/>
    <mergeCell ref="D115:D117"/>
    <mergeCell ref="E115:E117"/>
    <mergeCell ref="F115:F117"/>
    <mergeCell ref="D118:D120"/>
    <mergeCell ref="E118:E120"/>
    <mergeCell ref="F118:F120"/>
    <mergeCell ref="D151:D153"/>
    <mergeCell ref="E151:E153"/>
    <mergeCell ref="F151:F153"/>
  </mergeCells>
  <conditionalFormatting sqref="AU3:AU4 F33:F34 F36 F63 F57:F58 F84 F90:F94 F99:F103 F105:F109 F66 F69 F78:F81 F72 F209 F142:F143 F127:F128 F130:F131 F136:F137 F133:F134 F151 F148:F149 C45 F27:F28 F30:F31 F51:F54">
    <cfRule type="cellIs" dxfId="2711" priority="133" operator="equal">
      <formula>1</formula>
    </cfRule>
  </conditionalFormatting>
  <conditionalFormatting sqref="AU5">
    <cfRule type="cellIs" dxfId="2710" priority="134" operator="equal">
      <formula>2</formula>
    </cfRule>
  </conditionalFormatting>
  <conditionalFormatting sqref="AU6:AU12 F33:F34 F36 F63 F57:F58 F84 F90:F94 F99:F103 F105:F109 F66 F69 F78:F81 F72 F209 F142:F143 F127:F128 F130:F131 F136:F137 F133:F134 F151 F148:F149 C45 F27:F28 F30:F31 F51:F54">
    <cfRule type="cellIs" dxfId="2709" priority="135" operator="equal">
      <formula>3</formula>
    </cfRule>
  </conditionalFormatting>
  <conditionalFormatting sqref="F158 F145:F146 F115 F118 F121">
    <cfRule type="cellIs" dxfId="2708" priority="136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707" priority="137" operator="equal">
      <formula>2</formula>
    </cfRule>
  </conditionalFormatting>
  <conditionalFormatting sqref="F158 F145:F146 F115 F118 F121">
    <cfRule type="cellIs" dxfId="2706" priority="138" operator="equal">
      <formula>3</formula>
    </cfRule>
  </conditionalFormatting>
  <conditionalFormatting sqref="F176 F179">
    <cfRule type="cellIs" dxfId="2705" priority="130" operator="equal">
      <formula>1</formula>
    </cfRule>
  </conditionalFormatting>
  <conditionalFormatting sqref="F176 F179">
    <cfRule type="cellIs" dxfId="2704" priority="131" operator="equal">
      <formula>2</formula>
    </cfRule>
  </conditionalFormatting>
  <conditionalFormatting sqref="F176 F179">
    <cfRule type="cellIs" dxfId="2703" priority="132" operator="equal">
      <formula>3</formula>
    </cfRule>
  </conditionalFormatting>
  <conditionalFormatting sqref="F188">
    <cfRule type="cellIs" dxfId="2702" priority="127" operator="equal">
      <formula>1</formula>
    </cfRule>
  </conditionalFormatting>
  <conditionalFormatting sqref="F188">
    <cfRule type="cellIs" dxfId="2701" priority="128" operator="equal">
      <formula>2</formula>
    </cfRule>
  </conditionalFormatting>
  <conditionalFormatting sqref="F188">
    <cfRule type="cellIs" dxfId="2700" priority="129" operator="equal">
      <formula>3</formula>
    </cfRule>
  </conditionalFormatting>
  <conditionalFormatting sqref="F161">
    <cfRule type="cellIs" dxfId="2699" priority="124" operator="equal">
      <formula>1</formula>
    </cfRule>
  </conditionalFormatting>
  <conditionalFormatting sqref="F161">
    <cfRule type="cellIs" dxfId="2698" priority="125" operator="equal">
      <formula>2</formula>
    </cfRule>
  </conditionalFormatting>
  <conditionalFormatting sqref="F161">
    <cfRule type="cellIs" dxfId="2697" priority="126" operator="equal">
      <formula>3</formula>
    </cfRule>
  </conditionalFormatting>
  <conditionalFormatting sqref="F170:F171">
    <cfRule type="cellIs" dxfId="2696" priority="115" operator="equal">
      <formula>1</formula>
    </cfRule>
  </conditionalFormatting>
  <conditionalFormatting sqref="F164:F165">
    <cfRule type="cellIs" dxfId="2695" priority="121" operator="equal">
      <formula>1</formula>
    </cfRule>
  </conditionalFormatting>
  <conditionalFormatting sqref="F164:F165">
    <cfRule type="cellIs" dxfId="2694" priority="122" operator="equal">
      <formula>2</formula>
    </cfRule>
  </conditionalFormatting>
  <conditionalFormatting sqref="F164:F165">
    <cfRule type="cellIs" dxfId="2693" priority="123" operator="equal">
      <formula>3</formula>
    </cfRule>
  </conditionalFormatting>
  <conditionalFormatting sqref="F167:F168">
    <cfRule type="cellIs" dxfId="2692" priority="118" operator="equal">
      <formula>1</formula>
    </cfRule>
  </conditionalFormatting>
  <conditionalFormatting sqref="F167:F168">
    <cfRule type="cellIs" dxfId="2691" priority="119" operator="equal">
      <formula>2</formula>
    </cfRule>
  </conditionalFormatting>
  <conditionalFormatting sqref="F167:F168">
    <cfRule type="cellIs" dxfId="2690" priority="120" operator="equal">
      <formula>3</formula>
    </cfRule>
  </conditionalFormatting>
  <conditionalFormatting sqref="F170:F171">
    <cfRule type="cellIs" dxfId="2689" priority="116" operator="equal">
      <formula>2</formula>
    </cfRule>
  </conditionalFormatting>
  <conditionalFormatting sqref="F170:F171">
    <cfRule type="cellIs" dxfId="2688" priority="117" operator="equal">
      <formula>3</formula>
    </cfRule>
  </conditionalFormatting>
  <conditionalFormatting sqref="F182:F183">
    <cfRule type="cellIs" dxfId="2687" priority="112" operator="equal">
      <formula>1</formula>
    </cfRule>
  </conditionalFormatting>
  <conditionalFormatting sqref="F182:F183">
    <cfRule type="cellIs" dxfId="2686" priority="113" operator="equal">
      <formula>2</formula>
    </cfRule>
  </conditionalFormatting>
  <conditionalFormatting sqref="F182:F183">
    <cfRule type="cellIs" dxfId="2685" priority="114" operator="equal">
      <formula>3</formula>
    </cfRule>
  </conditionalFormatting>
  <conditionalFormatting sqref="F191">
    <cfRule type="cellIs" dxfId="2684" priority="109" operator="equal">
      <formula>1</formula>
    </cfRule>
  </conditionalFormatting>
  <conditionalFormatting sqref="F191">
    <cfRule type="cellIs" dxfId="2683" priority="110" operator="equal">
      <formula>2</formula>
    </cfRule>
  </conditionalFormatting>
  <conditionalFormatting sqref="F191">
    <cfRule type="cellIs" dxfId="2682" priority="111" operator="equal">
      <formula>3</formula>
    </cfRule>
  </conditionalFormatting>
  <conditionalFormatting sqref="F194">
    <cfRule type="cellIs" dxfId="2681" priority="106" operator="equal">
      <formula>1</formula>
    </cfRule>
  </conditionalFormatting>
  <conditionalFormatting sqref="F194">
    <cfRule type="cellIs" dxfId="2680" priority="107" operator="equal">
      <formula>2</formula>
    </cfRule>
  </conditionalFormatting>
  <conditionalFormatting sqref="F194">
    <cfRule type="cellIs" dxfId="2679" priority="108" operator="equal">
      <formula>3</formula>
    </cfRule>
  </conditionalFormatting>
  <conditionalFormatting sqref="F197">
    <cfRule type="cellIs" dxfId="2678" priority="103" operator="equal">
      <formula>1</formula>
    </cfRule>
  </conditionalFormatting>
  <conditionalFormatting sqref="F197">
    <cfRule type="cellIs" dxfId="2677" priority="104" operator="equal">
      <formula>2</formula>
    </cfRule>
  </conditionalFormatting>
  <conditionalFormatting sqref="F197">
    <cfRule type="cellIs" dxfId="2676" priority="105" operator="equal">
      <formula>3</formula>
    </cfRule>
  </conditionalFormatting>
  <conditionalFormatting sqref="F200">
    <cfRule type="cellIs" dxfId="2675" priority="100" operator="equal">
      <formula>1</formula>
    </cfRule>
  </conditionalFormatting>
  <conditionalFormatting sqref="F200">
    <cfRule type="cellIs" dxfId="2674" priority="101" operator="equal">
      <formula>2</formula>
    </cfRule>
  </conditionalFormatting>
  <conditionalFormatting sqref="F200">
    <cfRule type="cellIs" dxfId="2673" priority="102" operator="equal">
      <formula>3</formula>
    </cfRule>
  </conditionalFormatting>
  <conditionalFormatting sqref="F203">
    <cfRule type="cellIs" dxfId="2672" priority="97" operator="equal">
      <formula>1</formula>
    </cfRule>
  </conditionalFormatting>
  <conditionalFormatting sqref="F203">
    <cfRule type="cellIs" dxfId="2671" priority="98" operator="equal">
      <formula>2</formula>
    </cfRule>
  </conditionalFormatting>
  <conditionalFormatting sqref="F203">
    <cfRule type="cellIs" dxfId="2670" priority="99" operator="equal">
      <formula>3</formula>
    </cfRule>
  </conditionalFormatting>
  <conditionalFormatting sqref="F212">
    <cfRule type="cellIs" dxfId="2669" priority="94" operator="equal">
      <formula>1</formula>
    </cfRule>
  </conditionalFormatting>
  <conditionalFormatting sqref="F212">
    <cfRule type="cellIs" dxfId="2668" priority="95" operator="equal">
      <formula>3</formula>
    </cfRule>
  </conditionalFormatting>
  <conditionalFormatting sqref="F212">
    <cfRule type="cellIs" dxfId="2667" priority="96" operator="equal">
      <formula>2</formula>
    </cfRule>
  </conditionalFormatting>
  <conditionalFormatting sqref="F48">
    <cfRule type="cellIs" dxfId="2666" priority="85" operator="equal">
      <formula>1</formula>
    </cfRule>
  </conditionalFormatting>
  <conditionalFormatting sqref="F48">
    <cfRule type="cellIs" dxfId="2665" priority="86" operator="equal">
      <formula>3</formula>
    </cfRule>
  </conditionalFormatting>
  <conditionalFormatting sqref="F48">
    <cfRule type="cellIs" dxfId="2664" priority="87" operator="equal">
      <formula>2</formula>
    </cfRule>
  </conditionalFormatting>
  <conditionalFormatting sqref="F45:F47">
    <cfRule type="cellIs" dxfId="2663" priority="82" operator="equal">
      <formula>1</formula>
    </cfRule>
  </conditionalFormatting>
  <conditionalFormatting sqref="F45:F47">
    <cfRule type="cellIs" dxfId="2662" priority="83" operator="equal">
      <formula>3</formula>
    </cfRule>
  </conditionalFormatting>
  <conditionalFormatting sqref="F45:F47">
    <cfRule type="cellIs" dxfId="2661" priority="84" operator="equal">
      <formula>2</formula>
    </cfRule>
  </conditionalFormatting>
  <conditionalFormatting sqref="F39">
    <cfRule type="cellIs" dxfId="2660" priority="79" operator="equal">
      <formula>1</formula>
    </cfRule>
  </conditionalFormatting>
  <conditionalFormatting sqref="F39">
    <cfRule type="cellIs" dxfId="2659" priority="80" operator="equal">
      <formula>3</formula>
    </cfRule>
  </conditionalFormatting>
  <conditionalFormatting sqref="F39">
    <cfRule type="cellIs" dxfId="2658" priority="81" operator="equal">
      <formula>2</formula>
    </cfRule>
  </conditionalFormatting>
  <conditionalFormatting sqref="F42">
    <cfRule type="cellIs" dxfId="2657" priority="76" operator="equal">
      <formula>1</formula>
    </cfRule>
  </conditionalFormatting>
  <conditionalFormatting sqref="F42">
    <cfRule type="cellIs" dxfId="2656" priority="77" operator="equal">
      <formula>3</formula>
    </cfRule>
  </conditionalFormatting>
  <conditionalFormatting sqref="F42">
    <cfRule type="cellIs" dxfId="2655" priority="78" operator="equal">
      <formula>2</formula>
    </cfRule>
  </conditionalFormatting>
  <conditionalFormatting sqref="C60">
    <cfRule type="cellIs" dxfId="2654" priority="73" operator="equal">
      <formula>1</formula>
    </cfRule>
  </conditionalFormatting>
  <conditionalFormatting sqref="C60">
    <cfRule type="cellIs" dxfId="2653" priority="74" operator="equal">
      <formula>3</formula>
    </cfRule>
  </conditionalFormatting>
  <conditionalFormatting sqref="C60">
    <cfRule type="cellIs" dxfId="2652" priority="75" operator="equal">
      <formula>2</formula>
    </cfRule>
  </conditionalFormatting>
  <conditionalFormatting sqref="F60:F62">
    <cfRule type="cellIs" dxfId="2651" priority="70" operator="equal">
      <formula>1</formula>
    </cfRule>
  </conditionalFormatting>
  <conditionalFormatting sqref="F60:F62">
    <cfRule type="cellIs" dxfId="2650" priority="71" operator="equal">
      <formula>3</formula>
    </cfRule>
  </conditionalFormatting>
  <conditionalFormatting sqref="F60:F62">
    <cfRule type="cellIs" dxfId="2649" priority="72" operator="equal">
      <formula>2</formula>
    </cfRule>
  </conditionalFormatting>
  <conditionalFormatting sqref="C75">
    <cfRule type="cellIs" dxfId="2648" priority="67" operator="equal">
      <formula>1</formula>
    </cfRule>
  </conditionalFormatting>
  <conditionalFormatting sqref="C75">
    <cfRule type="cellIs" dxfId="2647" priority="68" operator="equal">
      <formula>3</formula>
    </cfRule>
  </conditionalFormatting>
  <conditionalFormatting sqref="C75">
    <cfRule type="cellIs" dxfId="2646" priority="69" operator="equal">
      <formula>2</formula>
    </cfRule>
  </conditionalFormatting>
  <conditionalFormatting sqref="F75:F77">
    <cfRule type="cellIs" dxfId="2645" priority="64" operator="equal">
      <formula>1</formula>
    </cfRule>
  </conditionalFormatting>
  <conditionalFormatting sqref="F75:F77">
    <cfRule type="cellIs" dxfId="2644" priority="65" operator="equal">
      <formula>3</formula>
    </cfRule>
  </conditionalFormatting>
  <conditionalFormatting sqref="F75:F77">
    <cfRule type="cellIs" dxfId="2643" priority="66" operator="equal">
      <formula>2</formula>
    </cfRule>
  </conditionalFormatting>
  <conditionalFormatting sqref="C87">
    <cfRule type="cellIs" dxfId="2642" priority="61" operator="equal">
      <formula>1</formula>
    </cfRule>
  </conditionalFormatting>
  <conditionalFormatting sqref="C87">
    <cfRule type="cellIs" dxfId="2641" priority="62" operator="equal">
      <formula>3</formula>
    </cfRule>
  </conditionalFormatting>
  <conditionalFormatting sqref="C87">
    <cfRule type="cellIs" dxfId="2640" priority="63" operator="equal">
      <formula>2</formula>
    </cfRule>
  </conditionalFormatting>
  <conditionalFormatting sqref="F87:F89">
    <cfRule type="cellIs" dxfId="2639" priority="58" operator="equal">
      <formula>1</formula>
    </cfRule>
  </conditionalFormatting>
  <conditionalFormatting sqref="F87:F89">
    <cfRule type="cellIs" dxfId="2638" priority="59" operator="equal">
      <formula>3</formula>
    </cfRule>
  </conditionalFormatting>
  <conditionalFormatting sqref="F87:F89">
    <cfRule type="cellIs" dxfId="2637" priority="60" operator="equal">
      <formula>2</formula>
    </cfRule>
  </conditionalFormatting>
  <conditionalFormatting sqref="C96">
    <cfRule type="cellIs" dxfId="2636" priority="55" operator="equal">
      <formula>1</formula>
    </cfRule>
  </conditionalFormatting>
  <conditionalFormatting sqref="C96">
    <cfRule type="cellIs" dxfId="2635" priority="56" operator="equal">
      <formula>3</formula>
    </cfRule>
  </conditionalFormatting>
  <conditionalFormatting sqref="C96">
    <cfRule type="cellIs" dxfId="2634" priority="57" operator="equal">
      <formula>2</formula>
    </cfRule>
  </conditionalFormatting>
  <conditionalFormatting sqref="F96:F98">
    <cfRule type="cellIs" dxfId="2633" priority="52" operator="equal">
      <formula>1</formula>
    </cfRule>
  </conditionalFormatting>
  <conditionalFormatting sqref="F96:F98">
    <cfRule type="cellIs" dxfId="2632" priority="53" operator="equal">
      <formula>3</formula>
    </cfRule>
  </conditionalFormatting>
  <conditionalFormatting sqref="F96:F98">
    <cfRule type="cellIs" dxfId="2631" priority="54" operator="equal">
      <formula>2</formula>
    </cfRule>
  </conditionalFormatting>
  <conditionalFormatting sqref="C111">
    <cfRule type="cellIs" dxfId="2630" priority="49" operator="equal">
      <formula>1</formula>
    </cfRule>
  </conditionalFormatting>
  <conditionalFormatting sqref="C111">
    <cfRule type="cellIs" dxfId="2629" priority="50" operator="equal">
      <formula>3</formula>
    </cfRule>
  </conditionalFormatting>
  <conditionalFormatting sqref="C111">
    <cfRule type="cellIs" dxfId="2628" priority="51" operator="equal">
      <formula>2</formula>
    </cfRule>
  </conditionalFormatting>
  <conditionalFormatting sqref="F111:F113">
    <cfRule type="cellIs" dxfId="2627" priority="46" operator="equal">
      <formula>1</formula>
    </cfRule>
  </conditionalFormatting>
  <conditionalFormatting sqref="F111:F113">
    <cfRule type="cellIs" dxfId="2626" priority="47" operator="equal">
      <formula>3</formula>
    </cfRule>
  </conditionalFormatting>
  <conditionalFormatting sqref="F111:F113">
    <cfRule type="cellIs" dxfId="2625" priority="48" operator="equal">
      <formula>2</formula>
    </cfRule>
  </conditionalFormatting>
  <conditionalFormatting sqref="C124">
    <cfRule type="cellIs" dxfId="2624" priority="43" operator="equal">
      <formula>1</formula>
    </cfRule>
  </conditionalFormatting>
  <conditionalFormatting sqref="C124">
    <cfRule type="cellIs" dxfId="2623" priority="44" operator="equal">
      <formula>3</formula>
    </cfRule>
  </conditionalFormatting>
  <conditionalFormatting sqref="C124">
    <cfRule type="cellIs" dxfId="2622" priority="45" operator="equal">
      <formula>2</formula>
    </cfRule>
  </conditionalFormatting>
  <conditionalFormatting sqref="F124:F126">
    <cfRule type="cellIs" dxfId="2621" priority="40" operator="equal">
      <formula>1</formula>
    </cfRule>
  </conditionalFormatting>
  <conditionalFormatting sqref="F124:F126">
    <cfRule type="cellIs" dxfId="2620" priority="41" operator="equal">
      <formula>3</formula>
    </cfRule>
  </conditionalFormatting>
  <conditionalFormatting sqref="F124:F126">
    <cfRule type="cellIs" dxfId="2619" priority="42" operator="equal">
      <formula>2</formula>
    </cfRule>
  </conditionalFormatting>
  <conditionalFormatting sqref="C139">
    <cfRule type="cellIs" dxfId="2618" priority="37" operator="equal">
      <formula>1</formula>
    </cfRule>
  </conditionalFormatting>
  <conditionalFormatting sqref="C139">
    <cfRule type="cellIs" dxfId="2617" priority="38" operator="equal">
      <formula>3</formula>
    </cfRule>
  </conditionalFormatting>
  <conditionalFormatting sqref="C139">
    <cfRule type="cellIs" dxfId="2616" priority="39" operator="equal">
      <formula>2</formula>
    </cfRule>
  </conditionalFormatting>
  <conditionalFormatting sqref="F139:F141">
    <cfRule type="cellIs" dxfId="2615" priority="34" operator="equal">
      <formula>1</formula>
    </cfRule>
  </conditionalFormatting>
  <conditionalFormatting sqref="F139:F141">
    <cfRule type="cellIs" dxfId="2614" priority="35" operator="equal">
      <formula>3</formula>
    </cfRule>
  </conditionalFormatting>
  <conditionalFormatting sqref="F139:F141">
    <cfRule type="cellIs" dxfId="2613" priority="36" operator="equal">
      <formula>2</formula>
    </cfRule>
  </conditionalFormatting>
  <conditionalFormatting sqref="C154">
    <cfRule type="cellIs" dxfId="2612" priority="31" operator="equal">
      <formula>1</formula>
    </cfRule>
  </conditionalFormatting>
  <conditionalFormatting sqref="C154">
    <cfRule type="cellIs" dxfId="2611" priority="32" operator="equal">
      <formula>3</formula>
    </cfRule>
  </conditionalFormatting>
  <conditionalFormatting sqref="C154">
    <cfRule type="cellIs" dxfId="2610" priority="33" operator="equal">
      <formula>2</formula>
    </cfRule>
  </conditionalFormatting>
  <conditionalFormatting sqref="F154:F156">
    <cfRule type="cellIs" dxfId="2609" priority="28" operator="equal">
      <formula>1</formula>
    </cfRule>
  </conditionalFormatting>
  <conditionalFormatting sqref="F154:F156">
    <cfRule type="cellIs" dxfId="2608" priority="29" operator="equal">
      <formula>3</formula>
    </cfRule>
  </conditionalFormatting>
  <conditionalFormatting sqref="F154:F156">
    <cfRule type="cellIs" dxfId="2607" priority="30" operator="equal">
      <formula>2</formula>
    </cfRule>
  </conditionalFormatting>
  <conditionalFormatting sqref="C173">
    <cfRule type="cellIs" dxfId="2606" priority="25" operator="equal">
      <formula>1</formula>
    </cfRule>
  </conditionalFormatting>
  <conditionalFormatting sqref="C173">
    <cfRule type="cellIs" dxfId="2605" priority="26" operator="equal">
      <formula>3</formula>
    </cfRule>
  </conditionalFormatting>
  <conditionalFormatting sqref="C173">
    <cfRule type="cellIs" dxfId="2604" priority="27" operator="equal">
      <formula>2</formula>
    </cfRule>
  </conditionalFormatting>
  <conditionalFormatting sqref="F173:F175">
    <cfRule type="cellIs" dxfId="2603" priority="22" operator="equal">
      <formula>1</formula>
    </cfRule>
  </conditionalFormatting>
  <conditionalFormatting sqref="F173:F175">
    <cfRule type="cellIs" dxfId="2602" priority="23" operator="equal">
      <formula>3</formula>
    </cfRule>
  </conditionalFormatting>
  <conditionalFormatting sqref="F173:F175">
    <cfRule type="cellIs" dxfId="2601" priority="24" operator="equal">
      <formula>2</formula>
    </cfRule>
  </conditionalFormatting>
  <conditionalFormatting sqref="C185">
    <cfRule type="cellIs" dxfId="2600" priority="19" operator="equal">
      <formula>1</formula>
    </cfRule>
  </conditionalFormatting>
  <conditionalFormatting sqref="C185">
    <cfRule type="cellIs" dxfId="2599" priority="20" operator="equal">
      <formula>3</formula>
    </cfRule>
  </conditionalFormatting>
  <conditionalFormatting sqref="C185">
    <cfRule type="cellIs" dxfId="2598" priority="21" operator="equal">
      <formula>2</formula>
    </cfRule>
  </conditionalFormatting>
  <conditionalFormatting sqref="F185:F187">
    <cfRule type="cellIs" dxfId="2597" priority="16" operator="equal">
      <formula>1</formula>
    </cfRule>
  </conditionalFormatting>
  <conditionalFormatting sqref="F185:F187">
    <cfRule type="cellIs" dxfId="2596" priority="17" operator="equal">
      <formula>3</formula>
    </cfRule>
  </conditionalFormatting>
  <conditionalFormatting sqref="F185:F187">
    <cfRule type="cellIs" dxfId="2595" priority="18" operator="equal">
      <formula>2</formula>
    </cfRule>
  </conditionalFormatting>
  <conditionalFormatting sqref="C206">
    <cfRule type="cellIs" dxfId="2594" priority="13" operator="equal">
      <formula>1</formula>
    </cfRule>
  </conditionalFormatting>
  <conditionalFormatting sqref="C206">
    <cfRule type="cellIs" dxfId="2593" priority="14" operator="equal">
      <formula>3</formula>
    </cfRule>
  </conditionalFormatting>
  <conditionalFormatting sqref="C206">
    <cfRule type="cellIs" dxfId="2592" priority="15" operator="equal">
      <formula>2</formula>
    </cfRule>
  </conditionalFormatting>
  <conditionalFormatting sqref="F206:F208">
    <cfRule type="cellIs" dxfId="2591" priority="10" operator="equal">
      <formula>1</formula>
    </cfRule>
  </conditionalFormatting>
  <conditionalFormatting sqref="F206:F208">
    <cfRule type="cellIs" dxfId="2590" priority="11" operator="equal">
      <formula>3</formula>
    </cfRule>
  </conditionalFormatting>
  <conditionalFormatting sqref="F206:F208">
    <cfRule type="cellIs" dxfId="2589" priority="12" operator="equal">
      <formula>2</formula>
    </cfRule>
  </conditionalFormatting>
  <conditionalFormatting sqref="C215">
    <cfRule type="cellIs" dxfId="2588" priority="7" operator="equal">
      <formula>1</formula>
    </cfRule>
  </conditionalFormatting>
  <conditionalFormatting sqref="C215">
    <cfRule type="cellIs" dxfId="2587" priority="8" operator="equal">
      <formula>3</formula>
    </cfRule>
  </conditionalFormatting>
  <conditionalFormatting sqref="C215">
    <cfRule type="cellIs" dxfId="2586" priority="9" operator="equal">
      <formula>2</formula>
    </cfRule>
  </conditionalFormatting>
  <conditionalFormatting sqref="F215:F217">
    <cfRule type="cellIs" dxfId="2585" priority="4" operator="equal">
      <formula>1</formula>
    </cfRule>
  </conditionalFormatting>
  <conditionalFormatting sqref="F215:F217">
    <cfRule type="cellIs" dxfId="2584" priority="5" operator="equal">
      <formula>3</formula>
    </cfRule>
  </conditionalFormatting>
  <conditionalFormatting sqref="F215:F217">
    <cfRule type="cellIs" dxfId="2583" priority="6" operator="equal">
      <formula>2</formula>
    </cfRule>
  </conditionalFormatting>
  <conditionalFormatting sqref="AU19:AU25">
    <cfRule type="cellIs" dxfId="2582" priority="3" operator="equal">
      <formula>3</formula>
    </cfRule>
  </conditionalFormatting>
  <conditionalFormatting sqref="AU16:AU18">
    <cfRule type="cellIs" dxfId="2581" priority="2" operator="equal">
      <formula>3</formula>
    </cfRule>
  </conditionalFormatting>
  <conditionalFormatting sqref="AU13:AU15">
    <cfRule type="cellIs" dxfId="2580" priority="1" operator="equal">
      <formula>3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547" priority="124" operator="equal">
      <formula>1</formula>
    </cfRule>
  </conditionalFormatting>
  <conditionalFormatting sqref="AG5">
    <cfRule type="cellIs" dxfId="1546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545" priority="126" operator="equal">
      <formula>3</formula>
    </cfRule>
  </conditionalFormatting>
  <conditionalFormatting sqref="F158 F145:F146 F115 F118 F121">
    <cfRule type="cellIs" dxfId="1544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543" priority="128" operator="equal">
      <formula>2</formula>
    </cfRule>
  </conditionalFormatting>
  <conditionalFormatting sqref="F158 F145:F146 F115 F118 F121">
    <cfRule type="cellIs" dxfId="1542" priority="129" operator="equal">
      <formula>3</formula>
    </cfRule>
  </conditionalFormatting>
  <conditionalFormatting sqref="F176 F179">
    <cfRule type="cellIs" dxfId="1541" priority="121" operator="equal">
      <formula>1</formula>
    </cfRule>
  </conditionalFormatting>
  <conditionalFormatting sqref="F176 F179">
    <cfRule type="cellIs" dxfId="1540" priority="122" operator="equal">
      <formula>2</formula>
    </cfRule>
  </conditionalFormatting>
  <conditionalFormatting sqref="F176 F179">
    <cfRule type="cellIs" dxfId="1539" priority="123" operator="equal">
      <formula>3</formula>
    </cfRule>
  </conditionalFormatting>
  <conditionalFormatting sqref="F188">
    <cfRule type="cellIs" dxfId="1538" priority="118" operator="equal">
      <formula>1</formula>
    </cfRule>
  </conditionalFormatting>
  <conditionalFormatting sqref="F188">
    <cfRule type="cellIs" dxfId="1537" priority="119" operator="equal">
      <formula>2</formula>
    </cfRule>
  </conditionalFormatting>
  <conditionalFormatting sqref="F188">
    <cfRule type="cellIs" dxfId="1536" priority="120" operator="equal">
      <formula>3</formula>
    </cfRule>
  </conditionalFormatting>
  <conditionalFormatting sqref="F161">
    <cfRule type="cellIs" dxfId="1535" priority="115" operator="equal">
      <formula>1</formula>
    </cfRule>
  </conditionalFormatting>
  <conditionalFormatting sqref="F161">
    <cfRule type="cellIs" dxfId="1534" priority="116" operator="equal">
      <formula>2</formula>
    </cfRule>
  </conditionalFormatting>
  <conditionalFormatting sqref="F161">
    <cfRule type="cellIs" dxfId="1533" priority="117" operator="equal">
      <formula>3</formula>
    </cfRule>
  </conditionalFormatting>
  <conditionalFormatting sqref="F170:F171">
    <cfRule type="cellIs" dxfId="1532" priority="106" operator="equal">
      <formula>1</formula>
    </cfRule>
  </conditionalFormatting>
  <conditionalFormatting sqref="F164:F165">
    <cfRule type="cellIs" dxfId="1531" priority="112" operator="equal">
      <formula>1</formula>
    </cfRule>
  </conditionalFormatting>
  <conditionalFormatting sqref="F164:F165">
    <cfRule type="cellIs" dxfId="1530" priority="113" operator="equal">
      <formula>2</formula>
    </cfRule>
  </conditionalFormatting>
  <conditionalFormatting sqref="F164:F165">
    <cfRule type="cellIs" dxfId="1529" priority="114" operator="equal">
      <formula>3</formula>
    </cfRule>
  </conditionalFormatting>
  <conditionalFormatting sqref="F167:F168">
    <cfRule type="cellIs" dxfId="1528" priority="109" operator="equal">
      <formula>1</formula>
    </cfRule>
  </conditionalFormatting>
  <conditionalFormatting sqref="F167:F168">
    <cfRule type="cellIs" dxfId="1527" priority="110" operator="equal">
      <formula>2</formula>
    </cfRule>
  </conditionalFormatting>
  <conditionalFormatting sqref="F167:F168">
    <cfRule type="cellIs" dxfId="1526" priority="111" operator="equal">
      <formula>3</formula>
    </cfRule>
  </conditionalFormatting>
  <conditionalFormatting sqref="F170:F171">
    <cfRule type="cellIs" dxfId="1525" priority="107" operator="equal">
      <formula>2</formula>
    </cfRule>
  </conditionalFormatting>
  <conditionalFormatting sqref="F170:F171">
    <cfRule type="cellIs" dxfId="1524" priority="108" operator="equal">
      <formula>3</formula>
    </cfRule>
  </conditionalFormatting>
  <conditionalFormatting sqref="F182:F183">
    <cfRule type="cellIs" dxfId="1523" priority="103" operator="equal">
      <formula>1</formula>
    </cfRule>
  </conditionalFormatting>
  <conditionalFormatting sqref="F182:F183">
    <cfRule type="cellIs" dxfId="1522" priority="104" operator="equal">
      <formula>2</formula>
    </cfRule>
  </conditionalFormatting>
  <conditionalFormatting sqref="F182:F183">
    <cfRule type="cellIs" dxfId="1521" priority="105" operator="equal">
      <formula>3</formula>
    </cfRule>
  </conditionalFormatting>
  <conditionalFormatting sqref="F191">
    <cfRule type="cellIs" dxfId="1520" priority="100" operator="equal">
      <formula>1</formula>
    </cfRule>
  </conditionalFormatting>
  <conditionalFormatting sqref="F191">
    <cfRule type="cellIs" dxfId="1519" priority="101" operator="equal">
      <formula>2</formula>
    </cfRule>
  </conditionalFormatting>
  <conditionalFormatting sqref="F191">
    <cfRule type="cellIs" dxfId="1518" priority="102" operator="equal">
      <formula>3</formula>
    </cfRule>
  </conditionalFormatting>
  <conditionalFormatting sqref="F194">
    <cfRule type="cellIs" dxfId="1517" priority="97" operator="equal">
      <formula>1</formula>
    </cfRule>
  </conditionalFormatting>
  <conditionalFormatting sqref="F194">
    <cfRule type="cellIs" dxfId="1516" priority="98" operator="equal">
      <formula>2</formula>
    </cfRule>
  </conditionalFormatting>
  <conditionalFormatting sqref="F194">
    <cfRule type="cellIs" dxfId="1515" priority="99" operator="equal">
      <formula>3</formula>
    </cfRule>
  </conditionalFormatting>
  <conditionalFormatting sqref="F197">
    <cfRule type="cellIs" dxfId="1514" priority="94" operator="equal">
      <formula>1</formula>
    </cfRule>
  </conditionalFormatting>
  <conditionalFormatting sqref="F197">
    <cfRule type="cellIs" dxfId="1513" priority="95" operator="equal">
      <formula>2</formula>
    </cfRule>
  </conditionalFormatting>
  <conditionalFormatting sqref="F197">
    <cfRule type="cellIs" dxfId="1512" priority="96" operator="equal">
      <formula>3</formula>
    </cfRule>
  </conditionalFormatting>
  <conditionalFormatting sqref="F200">
    <cfRule type="cellIs" dxfId="1511" priority="91" operator="equal">
      <formula>1</formula>
    </cfRule>
  </conditionalFormatting>
  <conditionalFormatting sqref="F200">
    <cfRule type="cellIs" dxfId="1510" priority="92" operator="equal">
      <formula>2</formula>
    </cfRule>
  </conditionalFormatting>
  <conditionalFormatting sqref="F200">
    <cfRule type="cellIs" dxfId="1509" priority="93" operator="equal">
      <formula>3</formula>
    </cfRule>
  </conditionalFormatting>
  <conditionalFormatting sqref="F203">
    <cfRule type="cellIs" dxfId="1508" priority="88" operator="equal">
      <formula>1</formula>
    </cfRule>
  </conditionalFormatting>
  <conditionalFormatting sqref="F203">
    <cfRule type="cellIs" dxfId="1507" priority="89" operator="equal">
      <formula>2</formula>
    </cfRule>
  </conditionalFormatting>
  <conditionalFormatting sqref="F203">
    <cfRule type="cellIs" dxfId="1506" priority="90" operator="equal">
      <formula>3</formula>
    </cfRule>
  </conditionalFormatting>
  <conditionalFormatting sqref="F212">
    <cfRule type="cellIs" dxfId="1505" priority="85" operator="equal">
      <formula>1</formula>
    </cfRule>
  </conditionalFormatting>
  <conditionalFormatting sqref="F212">
    <cfRule type="cellIs" dxfId="1504" priority="86" operator="equal">
      <formula>3</formula>
    </cfRule>
  </conditionalFormatting>
  <conditionalFormatting sqref="F212">
    <cfRule type="cellIs" dxfId="1503" priority="87" operator="equal">
      <formula>2</formula>
    </cfRule>
  </conditionalFormatting>
  <conditionalFormatting sqref="F48">
    <cfRule type="cellIs" dxfId="1502" priority="82" operator="equal">
      <formula>1</formula>
    </cfRule>
  </conditionalFormatting>
  <conditionalFormatting sqref="F48">
    <cfRule type="cellIs" dxfId="1501" priority="83" operator="equal">
      <formula>3</formula>
    </cfRule>
  </conditionalFormatting>
  <conditionalFormatting sqref="F48">
    <cfRule type="cellIs" dxfId="1500" priority="84" operator="equal">
      <formula>2</formula>
    </cfRule>
  </conditionalFormatting>
  <conditionalFormatting sqref="F45:F47">
    <cfRule type="cellIs" dxfId="1499" priority="79" operator="equal">
      <formula>1</formula>
    </cfRule>
  </conditionalFormatting>
  <conditionalFormatting sqref="F45:F47">
    <cfRule type="cellIs" dxfId="1498" priority="80" operator="equal">
      <formula>3</formula>
    </cfRule>
  </conditionalFormatting>
  <conditionalFormatting sqref="F45:F47">
    <cfRule type="cellIs" dxfId="1497" priority="81" operator="equal">
      <formula>2</formula>
    </cfRule>
  </conditionalFormatting>
  <conditionalFormatting sqref="F39">
    <cfRule type="cellIs" dxfId="1496" priority="76" operator="equal">
      <formula>1</formula>
    </cfRule>
  </conditionalFormatting>
  <conditionalFormatting sqref="F39">
    <cfRule type="cellIs" dxfId="1495" priority="77" operator="equal">
      <formula>3</formula>
    </cfRule>
  </conditionalFormatting>
  <conditionalFormatting sqref="F39">
    <cfRule type="cellIs" dxfId="1494" priority="78" operator="equal">
      <formula>2</formula>
    </cfRule>
  </conditionalFormatting>
  <conditionalFormatting sqref="F42">
    <cfRule type="cellIs" dxfId="1493" priority="73" operator="equal">
      <formula>1</formula>
    </cfRule>
  </conditionalFormatting>
  <conditionalFormatting sqref="F42">
    <cfRule type="cellIs" dxfId="1492" priority="74" operator="equal">
      <formula>3</formula>
    </cfRule>
  </conditionalFormatting>
  <conditionalFormatting sqref="F42">
    <cfRule type="cellIs" dxfId="1491" priority="75" operator="equal">
      <formula>2</formula>
    </cfRule>
  </conditionalFormatting>
  <conditionalFormatting sqref="C60">
    <cfRule type="cellIs" dxfId="1490" priority="70" operator="equal">
      <formula>1</formula>
    </cfRule>
  </conditionalFormatting>
  <conditionalFormatting sqref="C60">
    <cfRule type="cellIs" dxfId="1489" priority="71" operator="equal">
      <formula>3</formula>
    </cfRule>
  </conditionalFormatting>
  <conditionalFormatting sqref="C60">
    <cfRule type="cellIs" dxfId="1488" priority="72" operator="equal">
      <formula>2</formula>
    </cfRule>
  </conditionalFormatting>
  <conditionalFormatting sqref="F60:F62">
    <cfRule type="cellIs" dxfId="1487" priority="67" operator="equal">
      <formula>1</formula>
    </cfRule>
  </conditionalFormatting>
  <conditionalFormatting sqref="F60:F62">
    <cfRule type="cellIs" dxfId="1486" priority="68" operator="equal">
      <formula>3</formula>
    </cfRule>
  </conditionalFormatting>
  <conditionalFormatting sqref="F60:F62">
    <cfRule type="cellIs" dxfId="1485" priority="69" operator="equal">
      <formula>2</formula>
    </cfRule>
  </conditionalFormatting>
  <conditionalFormatting sqref="C75">
    <cfRule type="cellIs" dxfId="1484" priority="64" operator="equal">
      <formula>1</formula>
    </cfRule>
  </conditionalFormatting>
  <conditionalFormatting sqref="C75">
    <cfRule type="cellIs" dxfId="1483" priority="65" operator="equal">
      <formula>3</formula>
    </cfRule>
  </conditionalFormatting>
  <conditionalFormatting sqref="C75">
    <cfRule type="cellIs" dxfId="1482" priority="66" operator="equal">
      <formula>2</formula>
    </cfRule>
  </conditionalFormatting>
  <conditionalFormatting sqref="F75:F77">
    <cfRule type="cellIs" dxfId="1481" priority="61" operator="equal">
      <formula>1</formula>
    </cfRule>
  </conditionalFormatting>
  <conditionalFormatting sqref="F75:F77">
    <cfRule type="cellIs" dxfId="1480" priority="62" operator="equal">
      <formula>3</formula>
    </cfRule>
  </conditionalFormatting>
  <conditionalFormatting sqref="F75:F77">
    <cfRule type="cellIs" dxfId="1479" priority="63" operator="equal">
      <formula>2</formula>
    </cfRule>
  </conditionalFormatting>
  <conditionalFormatting sqref="C87">
    <cfRule type="cellIs" dxfId="1478" priority="58" operator="equal">
      <formula>1</formula>
    </cfRule>
  </conditionalFormatting>
  <conditionalFormatting sqref="C87">
    <cfRule type="cellIs" dxfId="1477" priority="59" operator="equal">
      <formula>3</formula>
    </cfRule>
  </conditionalFormatting>
  <conditionalFormatting sqref="C87">
    <cfRule type="cellIs" dxfId="1476" priority="60" operator="equal">
      <formula>2</formula>
    </cfRule>
  </conditionalFormatting>
  <conditionalFormatting sqref="F87:F89">
    <cfRule type="cellIs" dxfId="1475" priority="55" operator="equal">
      <formula>1</formula>
    </cfRule>
  </conditionalFormatting>
  <conditionalFormatting sqref="F87:F89">
    <cfRule type="cellIs" dxfId="1474" priority="56" operator="equal">
      <formula>3</formula>
    </cfRule>
  </conditionalFormatting>
  <conditionalFormatting sqref="F87:F89">
    <cfRule type="cellIs" dxfId="1473" priority="57" operator="equal">
      <formula>2</formula>
    </cfRule>
  </conditionalFormatting>
  <conditionalFormatting sqref="C96">
    <cfRule type="cellIs" dxfId="1472" priority="52" operator="equal">
      <formula>1</formula>
    </cfRule>
  </conditionalFormatting>
  <conditionalFormatting sqref="C96">
    <cfRule type="cellIs" dxfId="1471" priority="53" operator="equal">
      <formula>3</formula>
    </cfRule>
  </conditionalFormatting>
  <conditionalFormatting sqref="C96">
    <cfRule type="cellIs" dxfId="1470" priority="54" operator="equal">
      <formula>2</formula>
    </cfRule>
  </conditionalFormatting>
  <conditionalFormatting sqref="F96:F98">
    <cfRule type="cellIs" dxfId="1469" priority="49" operator="equal">
      <formula>1</formula>
    </cfRule>
  </conditionalFormatting>
  <conditionalFormatting sqref="F96:F98">
    <cfRule type="cellIs" dxfId="1468" priority="50" operator="equal">
      <formula>3</formula>
    </cfRule>
  </conditionalFormatting>
  <conditionalFormatting sqref="F96:F98">
    <cfRule type="cellIs" dxfId="1467" priority="51" operator="equal">
      <formula>2</formula>
    </cfRule>
  </conditionalFormatting>
  <conditionalFormatting sqref="C111">
    <cfRule type="cellIs" dxfId="1466" priority="46" operator="equal">
      <formula>1</formula>
    </cfRule>
  </conditionalFormatting>
  <conditionalFormatting sqref="C111">
    <cfRule type="cellIs" dxfId="1465" priority="47" operator="equal">
      <formula>3</formula>
    </cfRule>
  </conditionalFormatting>
  <conditionalFormatting sqref="C111">
    <cfRule type="cellIs" dxfId="1464" priority="48" operator="equal">
      <formula>2</formula>
    </cfRule>
  </conditionalFormatting>
  <conditionalFormatting sqref="F111:F113">
    <cfRule type="cellIs" dxfId="1463" priority="43" operator="equal">
      <formula>1</formula>
    </cfRule>
  </conditionalFormatting>
  <conditionalFormatting sqref="F111:F113">
    <cfRule type="cellIs" dxfId="1462" priority="44" operator="equal">
      <formula>3</formula>
    </cfRule>
  </conditionalFormatting>
  <conditionalFormatting sqref="F111:F113">
    <cfRule type="cellIs" dxfId="1461" priority="45" operator="equal">
      <formula>2</formula>
    </cfRule>
  </conditionalFormatting>
  <conditionalFormatting sqref="C124">
    <cfRule type="cellIs" dxfId="1460" priority="40" operator="equal">
      <formula>1</formula>
    </cfRule>
  </conditionalFormatting>
  <conditionalFormatting sqref="C124">
    <cfRule type="cellIs" dxfId="1459" priority="41" operator="equal">
      <formula>3</formula>
    </cfRule>
  </conditionalFormatting>
  <conditionalFormatting sqref="C124">
    <cfRule type="cellIs" dxfId="1458" priority="42" operator="equal">
      <formula>2</formula>
    </cfRule>
  </conditionalFormatting>
  <conditionalFormatting sqref="F124:F126">
    <cfRule type="cellIs" dxfId="1457" priority="37" operator="equal">
      <formula>1</formula>
    </cfRule>
  </conditionalFormatting>
  <conditionalFormatting sqref="F124:F126">
    <cfRule type="cellIs" dxfId="1456" priority="38" operator="equal">
      <formula>3</formula>
    </cfRule>
  </conditionalFormatting>
  <conditionalFormatting sqref="F124:F126">
    <cfRule type="cellIs" dxfId="1455" priority="39" operator="equal">
      <formula>2</formula>
    </cfRule>
  </conditionalFormatting>
  <conditionalFormatting sqref="C139">
    <cfRule type="cellIs" dxfId="1454" priority="34" operator="equal">
      <formula>1</formula>
    </cfRule>
  </conditionalFormatting>
  <conditionalFormatting sqref="C139">
    <cfRule type="cellIs" dxfId="1453" priority="35" operator="equal">
      <formula>3</formula>
    </cfRule>
  </conditionalFormatting>
  <conditionalFormatting sqref="C139">
    <cfRule type="cellIs" dxfId="1452" priority="36" operator="equal">
      <formula>2</formula>
    </cfRule>
  </conditionalFormatting>
  <conditionalFormatting sqref="F139:F141">
    <cfRule type="cellIs" dxfId="1451" priority="31" operator="equal">
      <formula>1</formula>
    </cfRule>
  </conditionalFormatting>
  <conditionalFormatting sqref="F139:F141">
    <cfRule type="cellIs" dxfId="1450" priority="32" operator="equal">
      <formula>3</formula>
    </cfRule>
  </conditionalFormatting>
  <conditionalFormatting sqref="F139:F141">
    <cfRule type="cellIs" dxfId="1449" priority="33" operator="equal">
      <formula>2</formula>
    </cfRule>
  </conditionalFormatting>
  <conditionalFormatting sqref="C154">
    <cfRule type="cellIs" dxfId="1448" priority="28" operator="equal">
      <formula>1</formula>
    </cfRule>
  </conditionalFormatting>
  <conditionalFormatting sqref="C154">
    <cfRule type="cellIs" dxfId="1447" priority="29" operator="equal">
      <formula>3</formula>
    </cfRule>
  </conditionalFormatting>
  <conditionalFormatting sqref="C154">
    <cfRule type="cellIs" dxfId="1446" priority="30" operator="equal">
      <formula>2</formula>
    </cfRule>
  </conditionalFormatting>
  <conditionalFormatting sqref="F154:F156">
    <cfRule type="cellIs" dxfId="1445" priority="25" operator="equal">
      <formula>1</formula>
    </cfRule>
  </conditionalFormatting>
  <conditionalFormatting sqref="F154:F156">
    <cfRule type="cellIs" dxfId="1444" priority="26" operator="equal">
      <formula>3</formula>
    </cfRule>
  </conditionalFormatting>
  <conditionalFormatting sqref="F154:F156">
    <cfRule type="cellIs" dxfId="1443" priority="27" operator="equal">
      <formula>2</formula>
    </cfRule>
  </conditionalFormatting>
  <conditionalFormatting sqref="C173">
    <cfRule type="cellIs" dxfId="1442" priority="22" operator="equal">
      <formula>1</formula>
    </cfRule>
  </conditionalFormatting>
  <conditionalFormatting sqref="C173">
    <cfRule type="cellIs" dxfId="1441" priority="23" operator="equal">
      <formula>3</formula>
    </cfRule>
  </conditionalFormatting>
  <conditionalFormatting sqref="C173">
    <cfRule type="cellIs" dxfId="1440" priority="24" operator="equal">
      <formula>2</formula>
    </cfRule>
  </conditionalFormatting>
  <conditionalFormatting sqref="F173:F175">
    <cfRule type="cellIs" dxfId="1439" priority="19" operator="equal">
      <formula>1</formula>
    </cfRule>
  </conditionalFormatting>
  <conditionalFormatting sqref="F173:F175">
    <cfRule type="cellIs" dxfId="1438" priority="20" operator="equal">
      <formula>3</formula>
    </cfRule>
  </conditionalFormatting>
  <conditionalFormatting sqref="F173:F175">
    <cfRule type="cellIs" dxfId="1437" priority="21" operator="equal">
      <formula>2</formula>
    </cfRule>
  </conditionalFormatting>
  <conditionalFormatting sqref="C185">
    <cfRule type="cellIs" dxfId="1436" priority="16" operator="equal">
      <formula>1</formula>
    </cfRule>
  </conditionalFormatting>
  <conditionalFormatting sqref="C185">
    <cfRule type="cellIs" dxfId="1435" priority="17" operator="equal">
      <formula>3</formula>
    </cfRule>
  </conditionalFormatting>
  <conditionalFormatting sqref="C185">
    <cfRule type="cellIs" dxfId="1434" priority="18" operator="equal">
      <formula>2</formula>
    </cfRule>
  </conditionalFormatting>
  <conditionalFormatting sqref="F185:F187">
    <cfRule type="cellIs" dxfId="1433" priority="13" operator="equal">
      <formula>1</formula>
    </cfRule>
  </conditionalFormatting>
  <conditionalFormatting sqref="F185:F187">
    <cfRule type="cellIs" dxfId="1432" priority="14" operator="equal">
      <formula>3</formula>
    </cfRule>
  </conditionalFormatting>
  <conditionalFormatting sqref="F185:F187">
    <cfRule type="cellIs" dxfId="1431" priority="15" operator="equal">
      <formula>2</formula>
    </cfRule>
  </conditionalFormatting>
  <conditionalFormatting sqref="C206">
    <cfRule type="cellIs" dxfId="1430" priority="10" operator="equal">
      <formula>1</formula>
    </cfRule>
  </conditionalFormatting>
  <conditionalFormatting sqref="C206">
    <cfRule type="cellIs" dxfId="1429" priority="11" operator="equal">
      <formula>3</formula>
    </cfRule>
  </conditionalFormatting>
  <conditionalFormatting sqref="C206">
    <cfRule type="cellIs" dxfId="1428" priority="12" operator="equal">
      <formula>2</formula>
    </cfRule>
  </conditionalFormatting>
  <conditionalFormatting sqref="F206:F208">
    <cfRule type="cellIs" dxfId="1427" priority="7" operator="equal">
      <formula>1</formula>
    </cfRule>
  </conditionalFormatting>
  <conditionalFormatting sqref="F206:F208">
    <cfRule type="cellIs" dxfId="1426" priority="8" operator="equal">
      <formula>3</formula>
    </cfRule>
  </conditionalFormatting>
  <conditionalFormatting sqref="F206:F208">
    <cfRule type="cellIs" dxfId="1425" priority="9" operator="equal">
      <formula>2</formula>
    </cfRule>
  </conditionalFormatting>
  <conditionalFormatting sqref="C215">
    <cfRule type="cellIs" dxfId="1424" priority="4" operator="equal">
      <formula>1</formula>
    </cfRule>
  </conditionalFormatting>
  <conditionalFormatting sqref="C215">
    <cfRule type="cellIs" dxfId="1423" priority="5" operator="equal">
      <formula>3</formula>
    </cfRule>
  </conditionalFormatting>
  <conditionalFormatting sqref="C215">
    <cfRule type="cellIs" dxfId="1422" priority="6" operator="equal">
      <formula>2</formula>
    </cfRule>
  </conditionalFormatting>
  <conditionalFormatting sqref="F215:F217">
    <cfRule type="cellIs" dxfId="1421" priority="1" operator="equal">
      <formula>1</formula>
    </cfRule>
  </conditionalFormatting>
  <conditionalFormatting sqref="F215:F217">
    <cfRule type="cellIs" dxfId="1420" priority="2" operator="equal">
      <formula>3</formula>
    </cfRule>
  </conditionalFormatting>
  <conditionalFormatting sqref="F215:F217">
    <cfRule type="cellIs" dxfId="1419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2.1796875" style="38" customWidth="1"/>
    <col min="33" max="33" width="3.26953125" style="38" customWidth="1"/>
    <col min="34" max="34" width="20.08984375" style="38" bestFit="1" customWidth="1"/>
    <col min="35" max="16384" width="14.453125" style="38"/>
  </cols>
  <sheetData>
    <row r="1" spans="1:34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6"/>
      <c r="AG1" s="36"/>
      <c r="AH1" s="36"/>
    </row>
    <row r="2" spans="1:34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7"/>
      <c r="AG2" s="37"/>
      <c r="AH2" s="37" t="s">
        <v>0</v>
      </c>
    </row>
    <row r="3" spans="1:34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8"/>
      <c r="AG3" s="9"/>
      <c r="AH3" s="9"/>
    </row>
    <row r="4" spans="1:34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0"/>
      <c r="AG4" s="12"/>
      <c r="AH4" s="11">
        <v>1</v>
      </c>
    </row>
    <row r="5" spans="1:34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3"/>
      <c r="AG5" s="12"/>
      <c r="AH5" s="11">
        <v>2</v>
      </c>
    </row>
    <row r="6" spans="1:34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3"/>
      <c r="AG6" s="12"/>
      <c r="AH6" s="11">
        <v>3</v>
      </c>
    </row>
    <row r="7" spans="1:34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4"/>
      <c r="AG7" s="12"/>
      <c r="AH7" s="11"/>
    </row>
    <row r="8" spans="1:34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4"/>
      <c r="AG8" s="15"/>
      <c r="AH8" s="15"/>
    </row>
    <row r="9" spans="1:34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343"/>
      <c r="AG9" s="15"/>
      <c r="AH9" s="15"/>
    </row>
    <row r="10" spans="1:34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343"/>
      <c r="AG10" s="15"/>
      <c r="AH10" s="15"/>
    </row>
    <row r="11" spans="1:34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343"/>
      <c r="AG11" s="15"/>
      <c r="AH11" s="15"/>
    </row>
    <row r="12" spans="1:34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343"/>
      <c r="AG12" s="15"/>
      <c r="AH12" s="15"/>
    </row>
    <row r="13" spans="1:34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343"/>
      <c r="AG13" s="15"/>
      <c r="AH13" s="15"/>
    </row>
    <row r="14" spans="1:34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4"/>
      <c r="AG14" s="15"/>
      <c r="AH14" s="15"/>
    </row>
    <row r="15" spans="1:34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4"/>
      <c r="AG15" s="15"/>
      <c r="AH15" s="15"/>
    </row>
    <row r="16" spans="1:34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4"/>
      <c r="AG16" s="15"/>
      <c r="AH16" s="15"/>
    </row>
    <row r="17" spans="1:34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4"/>
      <c r="AG17" s="15"/>
      <c r="AH17" s="15"/>
    </row>
    <row r="18" spans="1:34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4"/>
      <c r="AG18" s="15"/>
      <c r="AH18" s="15"/>
    </row>
    <row r="19" spans="1:34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4"/>
      <c r="AG19" s="15"/>
      <c r="AH19" s="15"/>
    </row>
    <row r="20" spans="1:34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4"/>
      <c r="AG20" s="15"/>
      <c r="AH20" s="15"/>
    </row>
    <row r="21" spans="1:34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4"/>
      <c r="AG21" s="15"/>
      <c r="AH21" s="15"/>
    </row>
    <row r="22" spans="1:34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4"/>
      <c r="AG22" s="15"/>
      <c r="AH22" s="15"/>
    </row>
    <row r="23" spans="1:34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4"/>
      <c r="AG23" s="15"/>
      <c r="AH23" s="15"/>
    </row>
    <row r="24" spans="1:34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4"/>
      <c r="AG24" s="15"/>
      <c r="AH24" s="15"/>
    </row>
    <row r="25" spans="1:34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4"/>
      <c r="AG25" s="15"/>
      <c r="AH25" s="15"/>
    </row>
    <row r="26" spans="1:34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3"/>
      <c r="AG26" s="12"/>
      <c r="AH26" s="15"/>
    </row>
    <row r="27" spans="1:34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4"/>
      <c r="AG27" s="12"/>
      <c r="AH27" s="15"/>
    </row>
    <row r="28" spans="1:34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4"/>
      <c r="AG28" s="15"/>
      <c r="AH28" s="15"/>
    </row>
    <row r="29" spans="1:34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4"/>
      <c r="AG29" s="15"/>
      <c r="AH29" s="15"/>
    </row>
    <row r="30" spans="1:34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4"/>
      <c r="AG30" s="15"/>
      <c r="AH30" s="15"/>
    </row>
    <row r="31" spans="1:34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4"/>
      <c r="AG31" s="15"/>
      <c r="AH31" s="15"/>
    </row>
    <row r="32" spans="1:34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4"/>
      <c r="AG32" s="18"/>
      <c r="AH32" s="18"/>
    </row>
    <row r="33" spans="1:34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4"/>
      <c r="AG33" s="18"/>
      <c r="AH33" s="18"/>
    </row>
    <row r="34" spans="1:34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4"/>
      <c r="AG34" s="18"/>
      <c r="AH34" s="18"/>
    </row>
    <row r="35" spans="1:34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7"/>
      <c r="AG35" s="18"/>
      <c r="AH35" s="18"/>
    </row>
    <row r="36" spans="1:34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7"/>
      <c r="AG36" s="18"/>
      <c r="AH36" s="18"/>
    </row>
    <row r="37" spans="1:34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7"/>
      <c r="AG37" s="18"/>
      <c r="AH37" s="18"/>
    </row>
    <row r="38" spans="1:34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20"/>
      <c r="AG38" s="18"/>
      <c r="AH38" s="18"/>
    </row>
    <row r="39" spans="1:34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20"/>
      <c r="AG39" s="18"/>
      <c r="AH39" s="18"/>
    </row>
    <row r="40" spans="1:34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20"/>
      <c r="AG40" s="18"/>
      <c r="AH40" s="18"/>
    </row>
    <row r="41" spans="1:34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20"/>
      <c r="AG41" s="18"/>
      <c r="AH41" s="18"/>
    </row>
    <row r="42" spans="1:34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20"/>
      <c r="AG42" s="18"/>
      <c r="AH42" s="18"/>
    </row>
    <row r="43" spans="1:34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20"/>
      <c r="AG43" s="18"/>
      <c r="AH43" s="18"/>
    </row>
    <row r="44" spans="1:34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20"/>
      <c r="AG44" s="18"/>
      <c r="AH44" s="18"/>
    </row>
    <row r="45" spans="1:34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4"/>
      <c r="AG45" s="12"/>
      <c r="AH45" s="41"/>
    </row>
    <row r="46" spans="1:34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4"/>
      <c r="AG46" s="12"/>
      <c r="AH46" s="41"/>
    </row>
    <row r="47" spans="1:34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4"/>
      <c r="AG47" s="15"/>
      <c r="AH47" s="15"/>
    </row>
    <row r="48" spans="1:34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9"/>
      <c r="AG48" s="24"/>
      <c r="AH48" s="24"/>
    </row>
    <row r="49" spans="1:34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9"/>
      <c r="AG49" s="24"/>
      <c r="AH49" s="24"/>
    </row>
    <row r="50" spans="1:34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9"/>
      <c r="AG50" s="24"/>
      <c r="AH50" s="24"/>
    </row>
    <row r="51" spans="1:34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9"/>
      <c r="AG51" s="24"/>
      <c r="AH51" s="24"/>
    </row>
    <row r="52" spans="1:34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9"/>
      <c r="AG52" s="24"/>
      <c r="AH52" s="24"/>
    </row>
    <row r="53" spans="1:34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9"/>
      <c r="AG53" s="24"/>
      <c r="AH53" s="24"/>
    </row>
    <row r="54" spans="1:34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9"/>
      <c r="AG54" s="25"/>
      <c r="AH54" s="25"/>
    </row>
    <row r="55" spans="1:34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9"/>
      <c r="AG55" s="25"/>
      <c r="AH55" s="25"/>
    </row>
    <row r="56" spans="1:34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9"/>
      <c r="AG56" s="25"/>
      <c r="AH56" s="25"/>
    </row>
    <row r="57" spans="1:34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9"/>
      <c r="AG57" s="25"/>
      <c r="AH57" s="25"/>
    </row>
    <row r="58" spans="1:34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9"/>
      <c r="AG58" s="25"/>
      <c r="AH58" s="25"/>
    </row>
    <row r="59" spans="1:34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9"/>
      <c r="AG59" s="25"/>
      <c r="AH59" s="25"/>
    </row>
    <row r="60" spans="1:34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4"/>
      <c r="AG60" s="12"/>
      <c r="AH60" s="41"/>
    </row>
    <row r="61" spans="1:34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4"/>
      <c r="AG61" s="12"/>
      <c r="AH61" s="41"/>
    </row>
    <row r="62" spans="1:34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4"/>
      <c r="AG62" s="15"/>
      <c r="AH62" s="15"/>
    </row>
    <row r="63" spans="1:34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29"/>
      <c r="AG63" s="18"/>
      <c r="AH63" s="18"/>
    </row>
    <row r="64" spans="1:34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29"/>
      <c r="AG64" s="18"/>
      <c r="AH64" s="18"/>
    </row>
    <row r="65" spans="1:34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29"/>
      <c r="AG65" s="18"/>
      <c r="AH65" s="18"/>
    </row>
    <row r="66" spans="1:34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29"/>
      <c r="AG66" s="18"/>
      <c r="AH66" s="18"/>
    </row>
    <row r="67" spans="1:34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22"/>
      <c r="AG67" s="18"/>
      <c r="AH67" s="18"/>
    </row>
    <row r="68" spans="1:34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22"/>
      <c r="AG68" s="18"/>
      <c r="AH68" s="18"/>
    </row>
    <row r="69" spans="1:34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22"/>
      <c r="AG69" s="18"/>
      <c r="AH69" s="18"/>
    </row>
    <row r="70" spans="1:34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22"/>
      <c r="AG70" s="18"/>
      <c r="AH70" s="18"/>
    </row>
    <row r="71" spans="1:34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22"/>
      <c r="AG71" s="18"/>
      <c r="AH71" s="18"/>
    </row>
    <row r="72" spans="1:34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22"/>
      <c r="AG72" s="18"/>
      <c r="AH72" s="18"/>
    </row>
    <row r="73" spans="1:34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22"/>
      <c r="AG73" s="18"/>
      <c r="AH73" s="18"/>
    </row>
    <row r="74" spans="1:34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22"/>
      <c r="AG74" s="18"/>
      <c r="AH74" s="18"/>
    </row>
    <row r="75" spans="1:34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4"/>
      <c r="AG75" s="12"/>
      <c r="AH75" s="41"/>
    </row>
    <row r="76" spans="1:34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4"/>
      <c r="AG76" s="12"/>
      <c r="AH76" s="41"/>
    </row>
    <row r="77" spans="1:34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4"/>
      <c r="AG77" s="15"/>
      <c r="AH77" s="15"/>
    </row>
    <row r="78" spans="1:34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9"/>
      <c r="AG78" s="25"/>
      <c r="AH78" s="25"/>
    </row>
    <row r="79" spans="1:34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9"/>
      <c r="AG79" s="25"/>
      <c r="AH79" s="25"/>
    </row>
    <row r="80" spans="1:34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9"/>
      <c r="AG80" s="25"/>
      <c r="AH80" s="25"/>
    </row>
    <row r="81" spans="1:34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9"/>
      <c r="AG81" s="25"/>
      <c r="AH81" s="25"/>
    </row>
    <row r="82" spans="1:34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9"/>
      <c r="AG82" s="25"/>
      <c r="AH82" s="25"/>
    </row>
    <row r="83" spans="1:34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9"/>
      <c r="AG83" s="25"/>
      <c r="AH83" s="25"/>
    </row>
    <row r="84" spans="1:34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9"/>
      <c r="AG84" s="25"/>
      <c r="AH84" s="25"/>
    </row>
    <row r="85" spans="1:34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9"/>
      <c r="AG85" s="25"/>
      <c r="AH85" s="25"/>
    </row>
    <row r="86" spans="1:34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9"/>
      <c r="AG86" s="25"/>
      <c r="AH86" s="25"/>
    </row>
    <row r="87" spans="1:34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4"/>
      <c r="AG87" s="12"/>
      <c r="AH87" s="41"/>
    </row>
    <row r="88" spans="1:34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4"/>
      <c r="AG88" s="12"/>
      <c r="AH88" s="41"/>
    </row>
    <row r="89" spans="1:34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4"/>
      <c r="AG89" s="15"/>
      <c r="AH89" s="15"/>
    </row>
    <row r="90" spans="1:34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2"/>
      <c r="AG90" s="25"/>
      <c r="AH90" s="25"/>
    </row>
    <row r="91" spans="1:34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2"/>
      <c r="AG91" s="25"/>
      <c r="AH91" s="25"/>
    </row>
    <row r="92" spans="1:34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2"/>
      <c r="AG92" s="25"/>
      <c r="AH92" s="25"/>
    </row>
    <row r="93" spans="1:34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2"/>
      <c r="AG93" s="25"/>
      <c r="AH93" s="25"/>
    </row>
    <row r="94" spans="1:34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2"/>
      <c r="AG94" s="25"/>
      <c r="AH94" s="25"/>
    </row>
    <row r="95" spans="1:34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9"/>
      <c r="AG95" s="25"/>
      <c r="AH95" s="25"/>
    </row>
    <row r="96" spans="1:34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4"/>
      <c r="AG96" s="12"/>
      <c r="AH96" s="41"/>
    </row>
    <row r="97" spans="1:34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4"/>
      <c r="AG97" s="12"/>
      <c r="AH97" s="41"/>
    </row>
    <row r="98" spans="1:34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4"/>
      <c r="AG98" s="15"/>
      <c r="AH98" s="15"/>
    </row>
    <row r="99" spans="1:34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9"/>
      <c r="AG99" s="25"/>
      <c r="AH99" s="25"/>
    </row>
    <row r="100" spans="1:34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9"/>
      <c r="AG100" s="25"/>
      <c r="AH100" s="25"/>
    </row>
    <row r="101" spans="1:34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9"/>
      <c r="AG101" s="25"/>
      <c r="AH101" s="25"/>
    </row>
    <row r="102" spans="1:34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9"/>
      <c r="AG102" s="25"/>
      <c r="AH102" s="25"/>
    </row>
    <row r="103" spans="1:34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9"/>
      <c r="AG103" s="25"/>
      <c r="AH103" s="25"/>
    </row>
    <row r="104" spans="1:34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9"/>
      <c r="AG104" s="25"/>
      <c r="AH104" s="25"/>
    </row>
    <row r="105" spans="1:34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9"/>
      <c r="AG105" s="25"/>
      <c r="AH105" s="25"/>
    </row>
    <row r="106" spans="1:34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9"/>
      <c r="AG106" s="25"/>
      <c r="AH106" s="25"/>
    </row>
    <row r="107" spans="1:34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9"/>
      <c r="AG107" s="25"/>
      <c r="AH107" s="25"/>
    </row>
    <row r="108" spans="1:34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9"/>
      <c r="AG108" s="25"/>
      <c r="AH108" s="25"/>
    </row>
    <row r="109" spans="1:34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9"/>
      <c r="AG109" s="25"/>
      <c r="AH109" s="25"/>
    </row>
    <row r="110" spans="1:34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9"/>
      <c r="AG110" s="28"/>
      <c r="AH110" s="28"/>
    </row>
    <row r="111" spans="1:34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4"/>
      <c r="AG111" s="12"/>
      <c r="AH111" s="41"/>
    </row>
    <row r="112" spans="1:34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4"/>
      <c r="AG112" s="12"/>
      <c r="AH112" s="41"/>
    </row>
    <row r="113" spans="1:34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4"/>
      <c r="AG113" s="15"/>
      <c r="AH113" s="15"/>
    </row>
    <row r="114" spans="1:34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9"/>
      <c r="AG114" s="28"/>
      <c r="AH114" s="28"/>
    </row>
    <row r="115" spans="1:34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9"/>
      <c r="AG115" s="28"/>
      <c r="AH115" s="28"/>
    </row>
    <row r="116" spans="1:34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9"/>
      <c r="AG116" s="28"/>
      <c r="AH116" s="28"/>
    </row>
    <row r="117" spans="1:34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9"/>
      <c r="AG117" s="28"/>
      <c r="AH117" s="28"/>
    </row>
    <row r="118" spans="1:34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9"/>
      <c r="AG118" s="28"/>
      <c r="AH118" s="28"/>
    </row>
    <row r="119" spans="1:34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9"/>
      <c r="AG119" s="28"/>
      <c r="AH119" s="28"/>
    </row>
    <row r="120" spans="1:34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9"/>
      <c r="AG120" s="28"/>
      <c r="AH120" s="28"/>
    </row>
    <row r="121" spans="1:34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9"/>
      <c r="AG121" s="28"/>
      <c r="AH121" s="28"/>
    </row>
    <row r="122" spans="1:34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9"/>
      <c r="AG122" s="28"/>
      <c r="AH122" s="28"/>
    </row>
    <row r="123" spans="1:34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9"/>
      <c r="AG123" s="28"/>
      <c r="AH123" s="28"/>
    </row>
    <row r="124" spans="1:34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4"/>
      <c r="AG124" s="12"/>
      <c r="AH124" s="41"/>
    </row>
    <row r="125" spans="1:34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4"/>
      <c r="AG125" s="12"/>
      <c r="AH125" s="41"/>
    </row>
    <row r="126" spans="1:34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4"/>
      <c r="AG126" s="15"/>
      <c r="AH126" s="15"/>
    </row>
    <row r="127" spans="1:34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7"/>
      <c r="AG127" s="28"/>
      <c r="AH127" s="28"/>
    </row>
    <row r="128" spans="1:34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7"/>
      <c r="AG128" s="28"/>
      <c r="AH128" s="28"/>
    </row>
    <row r="129" spans="1:34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7"/>
      <c r="AG129" s="28"/>
      <c r="AH129" s="28"/>
    </row>
    <row r="130" spans="1:34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7"/>
      <c r="AG130" s="28"/>
      <c r="AH130" s="28"/>
    </row>
    <row r="131" spans="1:34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7"/>
      <c r="AG131" s="28"/>
      <c r="AH131" s="28"/>
    </row>
    <row r="132" spans="1:34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7"/>
      <c r="AG132" s="28"/>
      <c r="AH132" s="28"/>
    </row>
    <row r="133" spans="1:34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7"/>
      <c r="AG133" s="28"/>
      <c r="AH133" s="28"/>
    </row>
    <row r="134" spans="1:34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7"/>
      <c r="AG134" s="28"/>
      <c r="AH134" s="28"/>
    </row>
    <row r="135" spans="1:34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7"/>
      <c r="AG135" s="28"/>
      <c r="AH135" s="28"/>
    </row>
    <row r="136" spans="1:34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7"/>
      <c r="AG136" s="28"/>
      <c r="AH136" s="28"/>
    </row>
    <row r="137" spans="1:34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7"/>
      <c r="AG137" s="28"/>
      <c r="AH137" s="28"/>
    </row>
    <row r="138" spans="1:34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7"/>
      <c r="AG138" s="28"/>
      <c r="AH138" s="28"/>
    </row>
    <row r="139" spans="1:34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4"/>
      <c r="AG139" s="12"/>
      <c r="AH139" s="41"/>
    </row>
    <row r="140" spans="1:34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4"/>
      <c r="AG140" s="12"/>
      <c r="AH140" s="41"/>
    </row>
    <row r="141" spans="1:34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4"/>
      <c r="AG141" s="15"/>
      <c r="AH141" s="15"/>
    </row>
    <row r="142" spans="1:34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7"/>
      <c r="AG142" s="28"/>
      <c r="AH142" s="28"/>
    </row>
    <row r="143" spans="1:34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7"/>
      <c r="AG143" s="28"/>
      <c r="AH143" s="28"/>
    </row>
    <row r="144" spans="1:34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7"/>
      <c r="AG144" s="28"/>
      <c r="AH144" s="28"/>
    </row>
    <row r="145" spans="1:34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7"/>
      <c r="AG145" s="28"/>
      <c r="AH145" s="28"/>
    </row>
    <row r="146" spans="1:34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7"/>
      <c r="AG146" s="28"/>
      <c r="AH146" s="28"/>
    </row>
    <row r="147" spans="1:34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7"/>
      <c r="AG147" s="28"/>
      <c r="AH147" s="28"/>
    </row>
    <row r="148" spans="1:34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7"/>
      <c r="AG148" s="28"/>
      <c r="AH148" s="28"/>
    </row>
    <row r="149" spans="1:34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7"/>
      <c r="AG149" s="28"/>
      <c r="AH149" s="28"/>
    </row>
    <row r="150" spans="1:34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7"/>
      <c r="AG150" s="28"/>
      <c r="AH150" s="28"/>
    </row>
    <row r="151" spans="1:34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7"/>
      <c r="AG151" s="28"/>
      <c r="AH151" s="28"/>
    </row>
    <row r="152" spans="1:34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7"/>
      <c r="AG152" s="28"/>
      <c r="AH152" s="28"/>
    </row>
    <row r="153" spans="1:34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7"/>
      <c r="AG153" s="28"/>
      <c r="AH153" s="28"/>
    </row>
    <row r="154" spans="1:34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4"/>
      <c r="AG154" s="12"/>
      <c r="AH154" s="41"/>
    </row>
    <row r="155" spans="1:34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4"/>
      <c r="AG155" s="12"/>
      <c r="AH155" s="41"/>
    </row>
    <row r="156" spans="1:34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4"/>
      <c r="AG156" s="15"/>
      <c r="AH156" s="15"/>
    </row>
    <row r="157" spans="1:34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27"/>
      <c r="AG157" s="31"/>
      <c r="AH157" s="31"/>
    </row>
    <row r="158" spans="1:34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30"/>
      <c r="AG158" s="28"/>
      <c r="AH158" s="28"/>
    </row>
    <row r="159" spans="1:34" ht="20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30"/>
      <c r="AG159" s="28"/>
      <c r="AH159" s="28"/>
    </row>
    <row r="160" spans="1:34" ht="20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30"/>
      <c r="AG160" s="28"/>
      <c r="AH160" s="28"/>
    </row>
    <row r="161" spans="1:34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30"/>
      <c r="AG161" s="28"/>
      <c r="AH161" s="28"/>
    </row>
    <row r="162" spans="1:34" ht="20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30"/>
      <c r="AG162" s="28"/>
      <c r="AH162" s="28"/>
    </row>
    <row r="163" spans="1:34" ht="20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30"/>
      <c r="AG163" s="28"/>
      <c r="AH163" s="28"/>
    </row>
    <row r="164" spans="1:34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30"/>
      <c r="AG164" s="28"/>
      <c r="AH164" s="28"/>
    </row>
    <row r="165" spans="1:34" ht="20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30"/>
      <c r="AG165" s="28"/>
      <c r="AH165" s="28"/>
    </row>
    <row r="166" spans="1:34" ht="20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30"/>
      <c r="AG166" s="28"/>
      <c r="AH166" s="28"/>
    </row>
    <row r="167" spans="1:34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30"/>
      <c r="AG167" s="28"/>
      <c r="AH167" s="28"/>
    </row>
    <row r="168" spans="1:34" ht="20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30"/>
      <c r="AG168" s="28"/>
      <c r="AH168" s="28"/>
    </row>
    <row r="169" spans="1:34" ht="20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30"/>
      <c r="AG169" s="28"/>
      <c r="AH169" s="28"/>
    </row>
    <row r="170" spans="1:34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7"/>
      <c r="AG170" s="28"/>
      <c r="AH170" s="28"/>
    </row>
    <row r="171" spans="1:34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7"/>
      <c r="AG171" s="28"/>
      <c r="AH171" s="28"/>
    </row>
    <row r="172" spans="1:34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7"/>
      <c r="AG172" s="28"/>
      <c r="AH172" s="28"/>
    </row>
    <row r="173" spans="1:34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4"/>
      <c r="AG173" s="12"/>
      <c r="AH173" s="41"/>
    </row>
    <row r="174" spans="1:34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4"/>
      <c r="AG174" s="12"/>
      <c r="AH174" s="41"/>
    </row>
    <row r="175" spans="1:34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4"/>
      <c r="AG175" s="15"/>
      <c r="AH175" s="15"/>
    </row>
    <row r="176" spans="1:34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7"/>
      <c r="AG176" s="28"/>
      <c r="AH176" s="28"/>
    </row>
    <row r="177" spans="1:34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7"/>
      <c r="AG177" s="28"/>
      <c r="AH177" s="28"/>
    </row>
    <row r="178" spans="1:34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7"/>
      <c r="AG178" s="28"/>
      <c r="AH178" s="28"/>
    </row>
    <row r="179" spans="1:34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7"/>
      <c r="AG179" s="28"/>
      <c r="AH179" s="28"/>
    </row>
    <row r="180" spans="1:34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7"/>
      <c r="AG180" s="28"/>
      <c r="AH180" s="28"/>
    </row>
    <row r="181" spans="1:34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7"/>
      <c r="AG181" s="28"/>
      <c r="AH181" s="28"/>
    </row>
    <row r="182" spans="1:34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7"/>
      <c r="AG182" s="28"/>
      <c r="AH182" s="28"/>
    </row>
    <row r="183" spans="1:34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7"/>
      <c r="AG183" s="28"/>
      <c r="AH183" s="28"/>
    </row>
    <row r="184" spans="1:34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7"/>
      <c r="AG184" s="28"/>
      <c r="AH184" s="28"/>
    </row>
    <row r="185" spans="1:34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4"/>
      <c r="AG185" s="12"/>
      <c r="AH185" s="41"/>
    </row>
    <row r="186" spans="1:34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4"/>
      <c r="AG186" s="12"/>
      <c r="AH186" s="41"/>
    </row>
    <row r="187" spans="1:34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4"/>
      <c r="AG187" s="15"/>
      <c r="AH187" s="15"/>
    </row>
    <row r="188" spans="1:34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7"/>
      <c r="AG188" s="28"/>
      <c r="AH188" s="28"/>
    </row>
    <row r="189" spans="1:34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7"/>
      <c r="AG189" s="28"/>
      <c r="AH189" s="28"/>
    </row>
    <row r="190" spans="1:34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7"/>
      <c r="AG190" s="28"/>
      <c r="AH190" s="28"/>
    </row>
    <row r="191" spans="1:34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7"/>
      <c r="AG191" s="28"/>
      <c r="AH191" s="28"/>
    </row>
    <row r="192" spans="1:34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7"/>
      <c r="AG192" s="28"/>
      <c r="AH192" s="28"/>
    </row>
    <row r="193" spans="1:34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7"/>
      <c r="AG193" s="28"/>
      <c r="AH193" s="28"/>
    </row>
    <row r="194" spans="1:34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7"/>
      <c r="AG194" s="28"/>
      <c r="AH194" s="28"/>
    </row>
    <row r="195" spans="1:34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7"/>
      <c r="AG195" s="28"/>
      <c r="AH195" s="28"/>
    </row>
    <row r="196" spans="1:34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7"/>
      <c r="AG196" s="28"/>
      <c r="AH196" s="28"/>
    </row>
    <row r="197" spans="1:34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7"/>
      <c r="AG197" s="28"/>
      <c r="AH197" s="28"/>
    </row>
    <row r="198" spans="1:34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7"/>
      <c r="AG198" s="28"/>
      <c r="AH198" s="28"/>
    </row>
    <row r="199" spans="1:34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7"/>
      <c r="AG199" s="28"/>
      <c r="AH199" s="28"/>
    </row>
    <row r="200" spans="1:34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7"/>
      <c r="AG200" s="28"/>
      <c r="AH200" s="28"/>
    </row>
    <row r="201" spans="1:34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7"/>
      <c r="AG201" s="28"/>
      <c r="AH201" s="28"/>
    </row>
    <row r="202" spans="1:34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7"/>
      <c r="AG202" s="28"/>
      <c r="AH202" s="28"/>
    </row>
    <row r="203" spans="1:34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7"/>
      <c r="AG203" s="28"/>
      <c r="AH203" s="28"/>
    </row>
    <row r="204" spans="1:34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7"/>
      <c r="AG204" s="28"/>
      <c r="AH204" s="28"/>
    </row>
    <row r="205" spans="1:34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7"/>
      <c r="AG205" s="28"/>
      <c r="AH205" s="28"/>
    </row>
    <row r="206" spans="1:34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4"/>
      <c r="AG206" s="12"/>
      <c r="AH206" s="41"/>
    </row>
    <row r="207" spans="1:34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4"/>
      <c r="AG207" s="12"/>
      <c r="AH207" s="41"/>
    </row>
    <row r="208" spans="1:34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4"/>
      <c r="AG208" s="15"/>
      <c r="AH208" s="15"/>
    </row>
    <row r="209" spans="1:34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27"/>
      <c r="AG209" s="31"/>
      <c r="AH209" s="31"/>
    </row>
    <row r="210" spans="1:34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27"/>
      <c r="AG210" s="31"/>
      <c r="AH210" s="31"/>
    </row>
    <row r="211" spans="1:34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27"/>
      <c r="AG211" s="31"/>
      <c r="AH211" s="31"/>
    </row>
    <row r="212" spans="1:34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30"/>
      <c r="AG212" s="28"/>
      <c r="AH212" s="28"/>
    </row>
    <row r="213" spans="1:34" ht="20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30"/>
      <c r="AG213" s="28"/>
      <c r="AH213" s="28"/>
    </row>
    <row r="214" spans="1:34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30"/>
      <c r="AG214" s="28"/>
      <c r="AH214" s="28"/>
    </row>
    <row r="215" spans="1:34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4"/>
      <c r="AG215" s="12"/>
      <c r="AH215" s="41"/>
    </row>
    <row r="216" spans="1:34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4"/>
      <c r="AG216" s="12"/>
      <c r="AH216" s="41"/>
    </row>
    <row r="217" spans="1:34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4"/>
      <c r="AG217" s="15"/>
      <c r="AH217" s="15"/>
    </row>
    <row r="218" spans="1:34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7"/>
      <c r="AG218" s="28"/>
      <c r="AH218" s="28"/>
    </row>
    <row r="219" spans="1:34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7"/>
      <c r="AG219" s="28"/>
      <c r="AH219" s="28"/>
    </row>
    <row r="220" spans="1:34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27"/>
      <c r="AG220" s="31"/>
      <c r="AH220" s="31"/>
    </row>
    <row r="221" spans="1:34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0"/>
      <c r="AG221" s="35"/>
      <c r="AH221" s="35"/>
    </row>
    <row r="222" spans="1:34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26"/>
      <c r="AG222" s="35"/>
      <c r="AH222" s="35"/>
    </row>
    <row r="223" spans="1:34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26"/>
      <c r="AG223" s="35"/>
      <c r="AH223" s="35"/>
    </row>
    <row r="224" spans="1:34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26"/>
      <c r="AG224" s="35"/>
      <c r="AH224" s="35"/>
    </row>
    <row r="225" spans="1:34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26"/>
      <c r="AG225" s="35"/>
      <c r="AH225" s="35"/>
    </row>
    <row r="226" spans="1:34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26"/>
      <c r="AG226" s="35"/>
      <c r="AH226" s="35"/>
    </row>
    <row r="227" spans="1:34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26"/>
      <c r="AG227" s="35"/>
      <c r="AH227" s="35"/>
    </row>
    <row r="228" spans="1:34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26"/>
      <c r="AG228" s="35"/>
      <c r="AH228" s="35"/>
    </row>
    <row r="229" spans="1:34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26"/>
      <c r="AG229" s="35"/>
      <c r="AH229" s="35"/>
    </row>
    <row r="230" spans="1:34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26"/>
      <c r="AG230" s="35"/>
      <c r="AH230" s="35"/>
    </row>
    <row r="231" spans="1:34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26"/>
      <c r="AG231" s="35"/>
      <c r="AH231" s="35"/>
    </row>
    <row r="232" spans="1:34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26"/>
      <c r="AG232" s="35"/>
      <c r="AH232" s="35"/>
    </row>
    <row r="233" spans="1:34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26"/>
      <c r="AG233" s="35"/>
      <c r="AH233" s="35"/>
    </row>
    <row r="234" spans="1:34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26"/>
      <c r="AG234" s="35"/>
      <c r="AH234" s="35"/>
    </row>
    <row r="235" spans="1:34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26"/>
      <c r="AG235" s="35"/>
      <c r="AH235" s="35"/>
    </row>
    <row r="236" spans="1:34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26"/>
      <c r="AG236" s="35"/>
      <c r="AH236" s="35"/>
    </row>
    <row r="237" spans="1:34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26"/>
      <c r="AG237" s="35"/>
      <c r="AH237" s="35"/>
    </row>
    <row r="238" spans="1:34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26"/>
      <c r="AG238" s="35"/>
      <c r="AH238" s="35"/>
    </row>
    <row r="239" spans="1:34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26"/>
      <c r="AG239" s="35"/>
      <c r="AH239" s="35"/>
    </row>
    <row r="240" spans="1:34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26"/>
      <c r="AG240" s="35"/>
      <c r="AH240" s="35"/>
    </row>
    <row r="241" spans="1:34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26"/>
      <c r="AG241" s="35"/>
      <c r="AH241" s="35"/>
    </row>
    <row r="242" spans="1:34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26"/>
      <c r="AG242" s="35"/>
      <c r="AH242" s="35"/>
    </row>
    <row r="243" spans="1:34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26"/>
      <c r="AG243" s="35"/>
      <c r="AH243" s="35"/>
    </row>
    <row r="244" spans="1:34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26"/>
      <c r="AG244" s="35"/>
      <c r="AH244" s="35"/>
    </row>
    <row r="245" spans="1:34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26"/>
      <c r="AG245" s="35"/>
      <c r="AH245" s="35"/>
    </row>
    <row r="246" spans="1:34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26"/>
      <c r="AG246" s="35"/>
      <c r="AH246" s="35"/>
    </row>
    <row r="247" spans="1:34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26"/>
      <c r="AG247" s="35"/>
      <c r="AH247" s="35"/>
    </row>
    <row r="248" spans="1:34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26"/>
      <c r="AG248" s="35"/>
      <c r="AH248" s="35"/>
    </row>
    <row r="249" spans="1:34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26"/>
      <c r="AG249" s="35"/>
      <c r="AH249" s="35"/>
    </row>
    <row r="250" spans="1:34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26"/>
      <c r="AG250" s="35"/>
      <c r="AH250" s="35"/>
    </row>
    <row r="251" spans="1:34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26"/>
      <c r="AG251" s="35"/>
      <c r="AH251" s="35"/>
    </row>
    <row r="252" spans="1:34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26"/>
      <c r="AG252" s="35"/>
      <c r="AH252" s="35"/>
    </row>
    <row r="253" spans="1:34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26"/>
      <c r="AG253" s="35"/>
      <c r="AH253" s="35"/>
    </row>
    <row r="254" spans="1:34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26"/>
      <c r="AG254" s="35"/>
      <c r="AH254" s="35"/>
    </row>
    <row r="255" spans="1:34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26"/>
      <c r="AG255" s="35"/>
      <c r="AH255" s="35"/>
    </row>
    <row r="256" spans="1:34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26"/>
      <c r="AG256" s="35"/>
      <c r="AH256" s="35"/>
    </row>
    <row r="257" spans="1:34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26"/>
      <c r="AG257" s="35"/>
      <c r="AH257" s="35"/>
    </row>
    <row r="258" spans="1:34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26"/>
      <c r="AG258" s="35"/>
      <c r="AH258" s="35"/>
    </row>
    <row r="259" spans="1:34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26"/>
      <c r="AG259" s="35"/>
      <c r="AH259" s="35"/>
    </row>
    <row r="260" spans="1:34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26"/>
      <c r="AG260" s="35"/>
      <c r="AH260" s="35"/>
    </row>
    <row r="261" spans="1:34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26"/>
      <c r="AG261" s="35"/>
      <c r="AH261" s="35"/>
    </row>
    <row r="262" spans="1:34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26"/>
      <c r="AG262" s="35"/>
      <c r="AH262" s="35"/>
    </row>
    <row r="263" spans="1:34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26"/>
      <c r="AG263" s="35"/>
      <c r="AH263" s="35"/>
    </row>
    <row r="264" spans="1:34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26"/>
      <c r="AG264" s="35"/>
      <c r="AH264" s="35"/>
    </row>
    <row r="265" spans="1:34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26"/>
      <c r="AG265" s="35"/>
      <c r="AH265" s="35"/>
    </row>
    <row r="266" spans="1:34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26"/>
      <c r="AG266" s="35"/>
      <c r="AH266" s="35"/>
    </row>
    <row r="267" spans="1:34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26"/>
      <c r="AG267" s="35"/>
      <c r="AH267" s="35"/>
    </row>
    <row r="268" spans="1:34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26"/>
      <c r="AG268" s="35"/>
      <c r="AH268" s="35"/>
    </row>
    <row r="269" spans="1:34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26"/>
      <c r="AG269" s="35"/>
      <c r="AH269" s="35"/>
    </row>
    <row r="270" spans="1:34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26"/>
      <c r="AG270" s="35"/>
      <c r="AH270" s="35"/>
    </row>
    <row r="271" spans="1:34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26"/>
      <c r="AG271" s="35"/>
      <c r="AH271" s="35"/>
    </row>
    <row r="272" spans="1:34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26"/>
      <c r="AG272" s="35"/>
      <c r="AH272" s="35"/>
    </row>
    <row r="273" spans="1:34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26"/>
      <c r="AG273" s="35"/>
      <c r="AH273" s="35"/>
    </row>
    <row r="274" spans="1:34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26"/>
      <c r="AG274" s="35"/>
      <c r="AH274" s="35"/>
    </row>
    <row r="275" spans="1:34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26"/>
      <c r="AG275" s="35"/>
      <c r="AH275" s="35"/>
    </row>
    <row r="276" spans="1:34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26"/>
      <c r="AG276" s="35"/>
      <c r="AH276" s="35"/>
    </row>
    <row r="277" spans="1:34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26"/>
      <c r="AG277" s="35"/>
      <c r="AH277" s="35"/>
    </row>
    <row r="278" spans="1:34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26"/>
      <c r="AG278" s="35"/>
      <c r="AH278" s="35"/>
    </row>
    <row r="279" spans="1:34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26"/>
      <c r="AG279" s="35"/>
      <c r="AH279" s="35"/>
    </row>
    <row r="280" spans="1:34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26"/>
      <c r="AG280" s="35"/>
      <c r="AH280" s="35"/>
    </row>
    <row r="281" spans="1:34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26"/>
      <c r="AG281" s="35"/>
      <c r="AH281" s="35"/>
    </row>
    <row r="282" spans="1:34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26"/>
      <c r="AG282" s="35"/>
      <c r="AH282" s="35"/>
    </row>
    <row r="283" spans="1:34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26"/>
      <c r="AG283" s="35"/>
      <c r="AH283" s="35"/>
    </row>
    <row r="284" spans="1:34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26"/>
      <c r="AG284" s="35"/>
      <c r="AH284" s="35"/>
    </row>
    <row r="285" spans="1:34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26"/>
      <c r="AG285" s="35"/>
      <c r="AH285" s="35"/>
    </row>
    <row r="286" spans="1:34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26"/>
      <c r="AG286" s="35"/>
      <c r="AH286" s="35"/>
    </row>
    <row r="287" spans="1:34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26"/>
      <c r="AG287" s="35"/>
      <c r="AH287" s="35"/>
    </row>
    <row r="288" spans="1:34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26"/>
      <c r="AG288" s="35"/>
      <c r="AH288" s="35"/>
    </row>
    <row r="289" spans="1:34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26"/>
      <c r="AG289" s="35"/>
      <c r="AH289" s="35"/>
    </row>
    <row r="290" spans="1:34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26"/>
      <c r="AG290" s="35"/>
      <c r="AH290" s="35"/>
    </row>
    <row r="291" spans="1:34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26"/>
      <c r="AG291" s="35"/>
      <c r="AH291" s="35"/>
    </row>
    <row r="292" spans="1:34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26"/>
      <c r="AG292" s="35"/>
      <c r="AH292" s="35"/>
    </row>
    <row r="293" spans="1:34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26"/>
      <c r="AG293" s="35"/>
      <c r="AH293" s="35"/>
    </row>
    <row r="294" spans="1:34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26"/>
      <c r="AG294" s="35"/>
      <c r="AH294" s="35"/>
    </row>
    <row r="295" spans="1:34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26"/>
      <c r="AG295" s="35"/>
      <c r="AH295" s="35"/>
    </row>
    <row r="296" spans="1:34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26"/>
      <c r="AG296" s="35"/>
      <c r="AH296" s="35"/>
    </row>
    <row r="297" spans="1:34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26"/>
      <c r="AG297" s="35"/>
      <c r="AH297" s="35"/>
    </row>
    <row r="298" spans="1:34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26"/>
      <c r="AG298" s="35"/>
      <c r="AH298" s="35"/>
    </row>
    <row r="299" spans="1:34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26"/>
      <c r="AG299" s="35"/>
      <c r="AH299" s="35"/>
    </row>
    <row r="300" spans="1:34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26"/>
      <c r="AG300" s="35"/>
      <c r="AH300" s="35"/>
    </row>
    <row r="301" spans="1:34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26"/>
      <c r="AG301" s="35"/>
      <c r="AH301" s="35"/>
    </row>
    <row r="302" spans="1:34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26"/>
      <c r="AG302" s="35"/>
      <c r="AH302" s="35"/>
    </row>
    <row r="303" spans="1:34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26"/>
      <c r="AG303" s="35"/>
      <c r="AH303" s="35"/>
    </row>
    <row r="304" spans="1:34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26"/>
      <c r="AG304" s="35"/>
      <c r="AH304" s="35"/>
    </row>
    <row r="305" spans="1:34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26"/>
      <c r="AG305" s="35"/>
      <c r="AH305" s="35"/>
    </row>
    <row r="306" spans="1:34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26"/>
      <c r="AG306" s="35"/>
      <c r="AH306" s="35"/>
    </row>
    <row r="307" spans="1:34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26"/>
      <c r="AG307" s="35"/>
      <c r="AH307" s="35"/>
    </row>
    <row r="308" spans="1:34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26"/>
      <c r="AG308" s="35"/>
      <c r="AH308" s="35"/>
    </row>
    <row r="309" spans="1:34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26"/>
      <c r="AG309" s="35"/>
      <c r="AH309" s="35"/>
    </row>
    <row r="310" spans="1:34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26"/>
      <c r="AG310" s="35"/>
      <c r="AH310" s="35"/>
    </row>
    <row r="311" spans="1:34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26"/>
      <c r="AG311" s="35"/>
      <c r="AH311" s="35"/>
    </row>
    <row r="312" spans="1:34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26"/>
      <c r="AG312" s="35"/>
      <c r="AH312" s="35"/>
    </row>
    <row r="313" spans="1:34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26"/>
      <c r="AG313" s="35"/>
      <c r="AH313" s="35"/>
    </row>
    <row r="314" spans="1:34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26"/>
      <c r="AG314" s="35"/>
      <c r="AH314" s="35"/>
    </row>
    <row r="315" spans="1:34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26"/>
      <c r="AG315" s="35"/>
      <c r="AH315" s="35"/>
    </row>
    <row r="316" spans="1:34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26"/>
      <c r="AG316" s="35"/>
      <c r="AH316" s="35"/>
    </row>
    <row r="317" spans="1:34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26"/>
      <c r="AG317" s="35"/>
      <c r="AH317" s="35"/>
    </row>
    <row r="318" spans="1:34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26"/>
      <c r="AG318" s="35"/>
      <c r="AH318" s="35"/>
    </row>
    <row r="319" spans="1:34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26"/>
      <c r="AG319" s="35"/>
      <c r="AH319" s="35"/>
    </row>
    <row r="320" spans="1:34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26"/>
      <c r="AG320" s="35"/>
      <c r="AH320" s="35"/>
    </row>
    <row r="321" spans="1:34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26"/>
      <c r="AG321" s="35"/>
      <c r="AH321" s="35"/>
    </row>
    <row r="322" spans="1:34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26"/>
      <c r="AG322" s="35"/>
      <c r="AH322" s="35"/>
    </row>
    <row r="323" spans="1:34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26"/>
      <c r="AG323" s="35"/>
      <c r="AH323" s="35"/>
    </row>
    <row r="324" spans="1:34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26"/>
      <c r="AG324" s="35"/>
      <c r="AH324" s="35"/>
    </row>
    <row r="325" spans="1:34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26"/>
      <c r="AG325" s="35"/>
      <c r="AH325" s="35"/>
    </row>
    <row r="326" spans="1:34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26"/>
      <c r="AG326" s="35"/>
      <c r="AH326" s="35"/>
    </row>
    <row r="327" spans="1:34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26"/>
      <c r="AG327" s="35"/>
      <c r="AH327" s="35"/>
    </row>
    <row r="328" spans="1:34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26"/>
      <c r="AG328" s="35"/>
      <c r="AH328" s="35"/>
    </row>
    <row r="329" spans="1:34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26"/>
      <c r="AG329" s="35"/>
      <c r="AH329" s="35"/>
    </row>
    <row r="330" spans="1:34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26"/>
      <c r="AG330" s="35"/>
      <c r="AH330" s="35"/>
    </row>
    <row r="331" spans="1:34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26"/>
      <c r="AG331" s="35"/>
      <c r="AH331" s="35"/>
    </row>
    <row r="332" spans="1:34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26"/>
      <c r="AG332" s="35"/>
      <c r="AH332" s="35"/>
    </row>
    <row r="333" spans="1:34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26"/>
      <c r="AG333" s="35"/>
      <c r="AH333" s="35"/>
    </row>
    <row r="334" spans="1:34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26"/>
      <c r="AG334" s="35"/>
      <c r="AH334" s="35"/>
    </row>
    <row r="335" spans="1:34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26"/>
      <c r="AG335" s="35"/>
      <c r="AH335" s="35"/>
    </row>
    <row r="336" spans="1:34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26"/>
      <c r="AG336" s="35"/>
      <c r="AH336" s="35"/>
    </row>
    <row r="337" spans="1:34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26"/>
      <c r="AG337" s="35"/>
      <c r="AH337" s="35"/>
    </row>
    <row r="338" spans="1:34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26"/>
      <c r="AG338" s="35"/>
      <c r="AH338" s="35"/>
    </row>
    <row r="339" spans="1:34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26"/>
      <c r="AG339" s="35"/>
      <c r="AH339" s="35"/>
    </row>
    <row r="340" spans="1:34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26"/>
      <c r="AG340" s="35"/>
      <c r="AH340" s="35"/>
    </row>
    <row r="341" spans="1:34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26"/>
      <c r="AG341" s="35"/>
      <c r="AH341" s="35"/>
    </row>
    <row r="342" spans="1:34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26"/>
      <c r="AG342" s="35"/>
      <c r="AH342" s="35"/>
    </row>
    <row r="343" spans="1:34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26"/>
      <c r="AG343" s="35"/>
      <c r="AH343" s="35"/>
    </row>
    <row r="344" spans="1:34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26"/>
      <c r="AG344" s="35"/>
      <c r="AH344" s="35"/>
    </row>
    <row r="345" spans="1:34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26"/>
      <c r="AG345" s="35"/>
      <c r="AH345" s="35"/>
    </row>
    <row r="346" spans="1:34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26"/>
      <c r="AG346" s="35"/>
      <c r="AH346" s="35"/>
    </row>
    <row r="347" spans="1:34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26"/>
      <c r="AG347" s="35"/>
      <c r="AH347" s="35"/>
    </row>
    <row r="348" spans="1:34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26"/>
      <c r="AG348" s="35"/>
      <c r="AH348" s="35"/>
    </row>
    <row r="349" spans="1:34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26"/>
      <c r="AG349" s="35"/>
      <c r="AH349" s="35"/>
    </row>
    <row r="350" spans="1:34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26"/>
      <c r="AG350" s="35"/>
      <c r="AH350" s="35"/>
    </row>
    <row r="351" spans="1:34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26"/>
      <c r="AG351" s="35"/>
      <c r="AH351" s="35"/>
    </row>
    <row r="352" spans="1:34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26"/>
      <c r="AG352" s="35"/>
      <c r="AH352" s="35"/>
    </row>
    <row r="353" spans="1:34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26"/>
      <c r="AG353" s="35"/>
      <c r="AH353" s="35"/>
    </row>
    <row r="354" spans="1:34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26"/>
      <c r="AG354" s="35"/>
      <c r="AH354" s="35"/>
    </row>
    <row r="355" spans="1:34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26"/>
      <c r="AG355" s="35"/>
      <c r="AH355" s="35"/>
    </row>
    <row r="356" spans="1:34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26"/>
      <c r="AG356" s="35"/>
      <c r="AH356" s="35"/>
    </row>
    <row r="357" spans="1:34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26"/>
      <c r="AG357" s="35"/>
      <c r="AH357" s="35"/>
    </row>
    <row r="358" spans="1:34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26"/>
      <c r="AG358" s="35"/>
      <c r="AH358" s="35"/>
    </row>
    <row r="359" spans="1:34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26"/>
      <c r="AG359" s="35"/>
      <c r="AH359" s="35"/>
    </row>
    <row r="360" spans="1:34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26"/>
      <c r="AG360" s="35"/>
      <c r="AH360" s="35"/>
    </row>
    <row r="361" spans="1:34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26"/>
      <c r="AG361" s="35"/>
      <c r="AH361" s="35"/>
    </row>
    <row r="362" spans="1:34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26"/>
      <c r="AG362" s="35"/>
      <c r="AH362" s="35"/>
    </row>
    <row r="363" spans="1:34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26"/>
      <c r="AG363" s="35"/>
      <c r="AH363" s="35"/>
    </row>
    <row r="364" spans="1:34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26"/>
      <c r="AG364" s="35"/>
      <c r="AH364" s="35"/>
    </row>
    <row r="365" spans="1:34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26"/>
      <c r="AG365" s="35"/>
      <c r="AH365" s="35"/>
    </row>
    <row r="366" spans="1:34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26"/>
      <c r="AG366" s="35"/>
      <c r="AH366" s="35"/>
    </row>
    <row r="367" spans="1:34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26"/>
      <c r="AG367" s="35"/>
      <c r="AH367" s="35"/>
    </row>
    <row r="368" spans="1:34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26"/>
      <c r="AG368" s="35"/>
      <c r="AH368" s="35"/>
    </row>
    <row r="369" spans="1:34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26"/>
      <c r="AG369" s="35"/>
      <c r="AH369" s="35"/>
    </row>
    <row r="370" spans="1:34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26"/>
      <c r="AG370" s="35"/>
      <c r="AH370" s="35"/>
    </row>
    <row r="371" spans="1:34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26"/>
      <c r="AG371" s="35"/>
      <c r="AH371" s="35"/>
    </row>
    <row r="372" spans="1:34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26"/>
      <c r="AG372" s="35"/>
      <c r="AH372" s="35"/>
    </row>
    <row r="373" spans="1:34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26"/>
      <c r="AG373" s="35"/>
      <c r="AH373" s="35"/>
    </row>
    <row r="374" spans="1:34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26"/>
      <c r="AG374" s="35"/>
      <c r="AH374" s="35"/>
    </row>
    <row r="375" spans="1:34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26"/>
      <c r="AG375" s="35"/>
      <c r="AH375" s="35"/>
    </row>
    <row r="376" spans="1:34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26"/>
      <c r="AG376" s="35"/>
      <c r="AH376" s="35"/>
    </row>
    <row r="377" spans="1:34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26"/>
      <c r="AG377" s="35"/>
      <c r="AH377" s="35"/>
    </row>
    <row r="378" spans="1:34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26"/>
      <c r="AG378" s="35"/>
      <c r="AH378" s="35"/>
    </row>
    <row r="379" spans="1:34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26"/>
      <c r="AG379" s="35"/>
      <c r="AH379" s="35"/>
    </row>
    <row r="380" spans="1:34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26"/>
      <c r="AG380" s="35"/>
      <c r="AH380" s="35"/>
    </row>
    <row r="381" spans="1:34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26"/>
      <c r="AG381" s="35"/>
      <c r="AH381" s="35"/>
    </row>
    <row r="382" spans="1:34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26"/>
      <c r="AG382" s="35"/>
      <c r="AH382" s="35"/>
    </row>
    <row r="383" spans="1:34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26"/>
      <c r="AG383" s="35"/>
      <c r="AH383" s="35"/>
    </row>
    <row r="384" spans="1:34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26"/>
      <c r="AG384" s="35"/>
      <c r="AH384" s="35"/>
    </row>
    <row r="385" spans="1:34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26"/>
      <c r="AG385" s="35"/>
      <c r="AH385" s="35"/>
    </row>
    <row r="386" spans="1:34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26"/>
      <c r="AG386" s="35"/>
      <c r="AH386" s="35"/>
    </row>
    <row r="387" spans="1:34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26"/>
      <c r="AG387" s="35"/>
      <c r="AH387" s="35"/>
    </row>
    <row r="388" spans="1:34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26"/>
      <c r="AG388" s="35"/>
      <c r="AH388" s="35"/>
    </row>
    <row r="389" spans="1:34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26"/>
      <c r="AG389" s="35"/>
      <c r="AH389" s="35"/>
    </row>
    <row r="390" spans="1:34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26"/>
      <c r="AG390" s="35"/>
      <c r="AH390" s="35"/>
    </row>
    <row r="391" spans="1:34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26"/>
      <c r="AG391" s="35"/>
      <c r="AH391" s="35"/>
    </row>
    <row r="392" spans="1:34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26"/>
      <c r="AG392" s="35"/>
      <c r="AH392" s="35"/>
    </row>
    <row r="393" spans="1:34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26"/>
      <c r="AG393" s="35"/>
      <c r="AH393" s="35"/>
    </row>
    <row r="394" spans="1:34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26"/>
      <c r="AG394" s="35"/>
      <c r="AH394" s="35"/>
    </row>
    <row r="395" spans="1:34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26"/>
      <c r="AG395" s="35"/>
      <c r="AH395" s="35"/>
    </row>
    <row r="396" spans="1:34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26"/>
      <c r="AG396" s="35"/>
      <c r="AH396" s="35"/>
    </row>
    <row r="397" spans="1:34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26"/>
      <c r="AG397" s="35"/>
      <c r="AH397" s="35"/>
    </row>
    <row r="398" spans="1:34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26"/>
      <c r="AG398" s="35"/>
      <c r="AH398" s="35"/>
    </row>
    <row r="399" spans="1:34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26"/>
      <c r="AG399" s="35"/>
      <c r="AH399" s="35"/>
    </row>
    <row r="400" spans="1:34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26"/>
      <c r="AG400" s="35"/>
      <c r="AH400" s="35"/>
    </row>
    <row r="401" spans="1:34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26"/>
      <c r="AG401" s="35"/>
      <c r="AH401" s="35"/>
    </row>
    <row r="402" spans="1:34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26"/>
      <c r="AG402" s="35"/>
      <c r="AH402" s="35"/>
    </row>
    <row r="403" spans="1:34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26"/>
      <c r="AG403" s="35"/>
      <c r="AH403" s="35"/>
    </row>
    <row r="404" spans="1:34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26"/>
      <c r="AG404" s="35"/>
      <c r="AH404" s="35"/>
    </row>
    <row r="405" spans="1:34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26"/>
      <c r="AG405" s="35"/>
      <c r="AH405" s="35"/>
    </row>
    <row r="406" spans="1:34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26"/>
      <c r="AG406" s="35"/>
      <c r="AH406" s="35"/>
    </row>
    <row r="407" spans="1:34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26"/>
      <c r="AG407" s="35"/>
      <c r="AH407" s="35"/>
    </row>
    <row r="408" spans="1:34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26"/>
      <c r="AG408" s="35"/>
      <c r="AH408" s="35"/>
    </row>
    <row r="409" spans="1:34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26"/>
      <c r="AG409" s="35"/>
      <c r="AH409" s="35"/>
    </row>
    <row r="410" spans="1:34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26"/>
      <c r="AG410" s="35"/>
      <c r="AH410" s="35"/>
    </row>
    <row r="411" spans="1:34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26"/>
      <c r="AG411" s="35"/>
      <c r="AH411" s="35"/>
    </row>
    <row r="412" spans="1:34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26"/>
      <c r="AG412" s="35"/>
      <c r="AH412" s="35"/>
    </row>
    <row r="413" spans="1:34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26"/>
      <c r="AG413" s="35"/>
      <c r="AH413" s="35"/>
    </row>
    <row r="414" spans="1:34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26"/>
      <c r="AG414" s="35"/>
      <c r="AH414" s="35"/>
    </row>
    <row r="415" spans="1:34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26"/>
      <c r="AG415" s="35"/>
      <c r="AH415" s="35"/>
    </row>
    <row r="416" spans="1:34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26"/>
      <c r="AG416" s="35"/>
      <c r="AH416" s="35"/>
    </row>
    <row r="417" spans="1:34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26"/>
      <c r="AG417" s="35"/>
      <c r="AH417" s="35"/>
    </row>
    <row r="418" spans="1:34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26"/>
      <c r="AG418" s="35"/>
      <c r="AH418" s="35"/>
    </row>
    <row r="419" spans="1:34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26"/>
      <c r="AG419" s="35"/>
      <c r="AH419" s="35"/>
    </row>
    <row r="420" spans="1:34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26"/>
      <c r="AG420" s="35"/>
      <c r="AH420" s="35"/>
    </row>
    <row r="421" spans="1:34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26"/>
      <c r="AG421" s="35"/>
      <c r="AH421" s="35"/>
    </row>
    <row r="422" spans="1:34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26"/>
      <c r="AG422" s="35"/>
      <c r="AH422" s="35"/>
    </row>
    <row r="423" spans="1:34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26"/>
      <c r="AG423" s="35"/>
      <c r="AH423" s="35"/>
    </row>
    <row r="424" spans="1:34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26"/>
      <c r="AG424" s="35"/>
      <c r="AH424" s="35"/>
    </row>
    <row r="425" spans="1:34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26"/>
      <c r="AG425" s="35"/>
      <c r="AH425" s="35"/>
    </row>
    <row r="426" spans="1:34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26"/>
      <c r="AG426" s="35"/>
      <c r="AH426" s="35"/>
    </row>
    <row r="427" spans="1:34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26"/>
      <c r="AG427" s="35"/>
      <c r="AH427" s="35"/>
    </row>
    <row r="428" spans="1:34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26"/>
      <c r="AG428" s="35"/>
      <c r="AH428" s="35"/>
    </row>
    <row r="429" spans="1:34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26"/>
      <c r="AG429" s="35"/>
      <c r="AH429" s="35"/>
    </row>
    <row r="430" spans="1:34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26"/>
      <c r="AG430" s="35"/>
      <c r="AH430" s="35"/>
    </row>
    <row r="431" spans="1:34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26"/>
      <c r="AG431" s="35"/>
      <c r="AH431" s="35"/>
    </row>
    <row r="432" spans="1:34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26"/>
      <c r="AG432" s="35"/>
      <c r="AH432" s="35"/>
    </row>
    <row r="433" spans="1:34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26"/>
      <c r="AG433" s="35"/>
      <c r="AH433" s="35"/>
    </row>
    <row r="434" spans="1:34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26"/>
      <c r="AG434" s="35"/>
      <c r="AH434" s="35"/>
    </row>
    <row r="435" spans="1:34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26"/>
      <c r="AG435" s="35"/>
      <c r="AH435" s="35"/>
    </row>
    <row r="436" spans="1:34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26"/>
      <c r="AG436" s="35"/>
      <c r="AH436" s="35"/>
    </row>
    <row r="437" spans="1:34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26"/>
      <c r="AG437" s="35"/>
      <c r="AH437" s="35"/>
    </row>
    <row r="438" spans="1:34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26"/>
      <c r="AG438" s="35"/>
      <c r="AH438" s="35"/>
    </row>
    <row r="439" spans="1:34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26"/>
      <c r="AG439" s="35"/>
      <c r="AH439" s="35"/>
    </row>
    <row r="440" spans="1:34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26"/>
      <c r="AG440" s="35"/>
      <c r="AH440" s="35"/>
    </row>
    <row r="441" spans="1:34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26"/>
      <c r="AG441" s="35"/>
      <c r="AH441" s="35"/>
    </row>
    <row r="442" spans="1:34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26"/>
      <c r="AG442" s="35"/>
      <c r="AH442" s="35"/>
    </row>
    <row r="443" spans="1:34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26"/>
      <c r="AG443" s="35"/>
      <c r="AH443" s="35"/>
    </row>
    <row r="444" spans="1:34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26"/>
      <c r="AG444" s="35"/>
      <c r="AH444" s="35"/>
    </row>
    <row r="445" spans="1:34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26"/>
      <c r="AG445" s="35"/>
      <c r="AH445" s="35"/>
    </row>
    <row r="446" spans="1:34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26"/>
      <c r="AG446" s="35"/>
      <c r="AH446" s="35"/>
    </row>
    <row r="447" spans="1:34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26"/>
      <c r="AG447" s="35"/>
      <c r="AH447" s="35"/>
    </row>
    <row r="448" spans="1:34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26"/>
      <c r="AG448" s="35"/>
      <c r="AH448" s="35"/>
    </row>
    <row r="449" spans="1:34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26"/>
      <c r="AG449" s="35"/>
      <c r="AH449" s="35"/>
    </row>
    <row r="450" spans="1:34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26"/>
      <c r="AG450" s="35"/>
      <c r="AH450" s="35"/>
    </row>
    <row r="451" spans="1:34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26"/>
      <c r="AG451" s="35"/>
      <c r="AH451" s="35"/>
    </row>
    <row r="452" spans="1:34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26"/>
      <c r="AG452" s="35"/>
      <c r="AH452" s="35"/>
    </row>
    <row r="453" spans="1:34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26"/>
      <c r="AG453" s="35"/>
      <c r="AH453" s="35"/>
    </row>
    <row r="454" spans="1:34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26"/>
      <c r="AG454" s="35"/>
      <c r="AH454" s="35"/>
    </row>
    <row r="455" spans="1:34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26"/>
      <c r="AG455" s="35"/>
      <c r="AH455" s="35"/>
    </row>
    <row r="456" spans="1:34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26"/>
      <c r="AG456" s="35"/>
      <c r="AH456" s="35"/>
    </row>
    <row r="457" spans="1:34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26"/>
      <c r="AG457" s="35"/>
      <c r="AH457" s="35"/>
    </row>
    <row r="458" spans="1:34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26"/>
      <c r="AG458" s="35"/>
      <c r="AH458" s="35"/>
    </row>
    <row r="459" spans="1:34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26"/>
      <c r="AG459" s="35"/>
      <c r="AH459" s="35"/>
    </row>
    <row r="460" spans="1:34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26"/>
      <c r="AG460" s="35"/>
      <c r="AH460" s="35"/>
    </row>
    <row r="461" spans="1:34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26"/>
      <c r="AG461" s="35"/>
      <c r="AH461" s="35"/>
    </row>
    <row r="462" spans="1:34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26"/>
      <c r="AG462" s="35"/>
      <c r="AH462" s="35"/>
    </row>
    <row r="463" spans="1:34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26"/>
      <c r="AG463" s="35"/>
      <c r="AH463" s="35"/>
    </row>
    <row r="464" spans="1:34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26"/>
      <c r="AG464" s="35"/>
      <c r="AH464" s="35"/>
    </row>
    <row r="465" spans="1:34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26"/>
      <c r="AG465" s="35"/>
      <c r="AH465" s="35"/>
    </row>
    <row r="466" spans="1:34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26"/>
      <c r="AG466" s="35"/>
      <c r="AH466" s="35"/>
    </row>
    <row r="467" spans="1:34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26"/>
      <c r="AG467" s="35"/>
      <c r="AH467" s="35"/>
    </row>
    <row r="468" spans="1:34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26"/>
      <c r="AG468" s="35"/>
      <c r="AH468" s="35"/>
    </row>
    <row r="469" spans="1:34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26"/>
      <c r="AG469" s="35"/>
      <c r="AH469" s="35"/>
    </row>
    <row r="470" spans="1:34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26"/>
      <c r="AG470" s="35"/>
      <c r="AH470" s="35"/>
    </row>
    <row r="471" spans="1:34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26"/>
      <c r="AG471" s="35"/>
      <c r="AH471" s="35"/>
    </row>
    <row r="472" spans="1:34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26"/>
      <c r="AG472" s="35"/>
      <c r="AH472" s="35"/>
    </row>
    <row r="473" spans="1:34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26"/>
      <c r="AG473" s="35"/>
      <c r="AH473" s="35"/>
    </row>
    <row r="474" spans="1:34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26"/>
      <c r="AG474" s="35"/>
      <c r="AH474" s="35"/>
    </row>
    <row r="475" spans="1:34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26"/>
      <c r="AG475" s="35"/>
      <c r="AH475" s="35"/>
    </row>
    <row r="476" spans="1:34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26"/>
      <c r="AG476" s="35"/>
      <c r="AH476" s="35"/>
    </row>
    <row r="477" spans="1:34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26"/>
      <c r="AG477" s="35"/>
      <c r="AH477" s="35"/>
    </row>
    <row r="478" spans="1:34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26"/>
      <c r="AG478" s="35"/>
      <c r="AH478" s="35"/>
    </row>
    <row r="479" spans="1:34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26"/>
      <c r="AG479" s="35"/>
      <c r="AH479" s="35"/>
    </row>
    <row r="480" spans="1:34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26"/>
      <c r="AG480" s="35"/>
      <c r="AH480" s="35"/>
    </row>
    <row r="481" spans="1:34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26"/>
      <c r="AG481" s="35"/>
      <c r="AH481" s="35"/>
    </row>
    <row r="482" spans="1:34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26"/>
      <c r="AG482" s="35"/>
      <c r="AH482" s="35"/>
    </row>
    <row r="483" spans="1:34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26"/>
      <c r="AG483" s="35"/>
      <c r="AH483" s="35"/>
    </row>
    <row r="484" spans="1:34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26"/>
      <c r="AG484" s="35"/>
      <c r="AH484" s="35"/>
    </row>
    <row r="485" spans="1:34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26"/>
      <c r="AG485" s="35"/>
      <c r="AH485" s="35"/>
    </row>
    <row r="486" spans="1:34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26"/>
      <c r="AG486" s="35"/>
      <c r="AH486" s="35"/>
    </row>
    <row r="487" spans="1:34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26"/>
      <c r="AG487" s="35"/>
      <c r="AH487" s="35"/>
    </row>
    <row r="488" spans="1:34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26"/>
      <c r="AG488" s="35"/>
      <c r="AH488" s="35"/>
    </row>
    <row r="489" spans="1:34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26"/>
      <c r="AG489" s="35"/>
      <c r="AH489" s="35"/>
    </row>
    <row r="490" spans="1:34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26"/>
      <c r="AG490" s="35"/>
      <c r="AH490" s="35"/>
    </row>
    <row r="491" spans="1:34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26"/>
      <c r="AG491" s="35"/>
      <c r="AH491" s="35"/>
    </row>
    <row r="492" spans="1:34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26"/>
      <c r="AG492" s="35"/>
      <c r="AH492" s="35"/>
    </row>
    <row r="493" spans="1:34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26"/>
      <c r="AG493" s="35"/>
      <c r="AH493" s="35"/>
    </row>
    <row r="494" spans="1:34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26"/>
      <c r="AG494" s="35"/>
      <c r="AH494" s="35"/>
    </row>
    <row r="495" spans="1:34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26"/>
      <c r="AG495" s="35"/>
      <c r="AH495" s="35"/>
    </row>
    <row r="496" spans="1:34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26"/>
      <c r="AG496" s="35"/>
      <c r="AH496" s="35"/>
    </row>
    <row r="497" spans="1:34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26"/>
      <c r="AG497" s="35"/>
      <c r="AH497" s="35"/>
    </row>
    <row r="498" spans="1:34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26"/>
      <c r="AG498" s="35"/>
      <c r="AH498" s="35"/>
    </row>
    <row r="499" spans="1:34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26"/>
      <c r="AG499" s="35"/>
      <c r="AH499" s="35"/>
    </row>
    <row r="500" spans="1:34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26"/>
      <c r="AG500" s="35"/>
      <c r="AH500" s="35"/>
    </row>
    <row r="501" spans="1:34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26"/>
      <c r="AG501" s="35"/>
      <c r="AH501" s="35"/>
    </row>
    <row r="502" spans="1:34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26"/>
      <c r="AG502" s="35"/>
      <c r="AH502" s="35"/>
    </row>
    <row r="503" spans="1:34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26"/>
      <c r="AG503" s="35"/>
      <c r="AH503" s="35"/>
    </row>
    <row r="504" spans="1:34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26"/>
      <c r="AG504" s="35"/>
      <c r="AH504" s="35"/>
    </row>
    <row r="505" spans="1:34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26"/>
      <c r="AG505" s="35"/>
      <c r="AH505" s="35"/>
    </row>
    <row r="506" spans="1:34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26"/>
      <c r="AG506" s="35"/>
      <c r="AH506" s="35"/>
    </row>
    <row r="507" spans="1:34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26"/>
      <c r="AG507" s="35"/>
      <c r="AH507" s="35"/>
    </row>
    <row r="508" spans="1:34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26"/>
      <c r="AG508" s="35"/>
      <c r="AH508" s="35"/>
    </row>
    <row r="509" spans="1:34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26"/>
      <c r="AG509" s="35"/>
      <c r="AH509" s="35"/>
    </row>
    <row r="510" spans="1:34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26"/>
      <c r="AG510" s="35"/>
      <c r="AH510" s="35"/>
    </row>
    <row r="511" spans="1:34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26"/>
      <c r="AG511" s="35"/>
      <c r="AH511" s="35"/>
    </row>
    <row r="512" spans="1:34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26"/>
      <c r="AG512" s="35"/>
      <c r="AH512" s="35"/>
    </row>
    <row r="513" spans="1:34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26"/>
      <c r="AG513" s="35"/>
      <c r="AH513" s="35"/>
    </row>
    <row r="514" spans="1:34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26"/>
      <c r="AG514" s="35"/>
      <c r="AH514" s="35"/>
    </row>
    <row r="515" spans="1:34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26"/>
      <c r="AG515" s="35"/>
      <c r="AH515" s="35"/>
    </row>
    <row r="516" spans="1:34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26"/>
      <c r="AG516" s="35"/>
      <c r="AH516" s="35"/>
    </row>
    <row r="517" spans="1:34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26"/>
      <c r="AG517" s="35"/>
      <c r="AH517" s="35"/>
    </row>
    <row r="518" spans="1:34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26"/>
      <c r="AG518" s="35"/>
      <c r="AH518" s="35"/>
    </row>
    <row r="519" spans="1:34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26"/>
      <c r="AG519" s="35"/>
      <c r="AH519" s="35"/>
    </row>
    <row r="520" spans="1:34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26"/>
      <c r="AG520" s="35"/>
      <c r="AH520" s="35"/>
    </row>
    <row r="521" spans="1:34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26"/>
      <c r="AG521" s="35"/>
      <c r="AH521" s="35"/>
    </row>
    <row r="522" spans="1:34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26"/>
      <c r="AG522" s="35"/>
      <c r="AH522" s="35"/>
    </row>
    <row r="523" spans="1:34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26"/>
      <c r="AG523" s="35"/>
      <c r="AH523" s="35"/>
    </row>
    <row r="524" spans="1:34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26"/>
      <c r="AG524" s="35"/>
      <c r="AH524" s="35"/>
    </row>
    <row r="525" spans="1:34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26"/>
      <c r="AG525" s="35"/>
      <c r="AH525" s="35"/>
    </row>
    <row r="526" spans="1:34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26"/>
      <c r="AG526" s="35"/>
      <c r="AH526" s="35"/>
    </row>
    <row r="527" spans="1:34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26"/>
      <c r="AG527" s="35"/>
      <c r="AH527" s="35"/>
    </row>
    <row r="528" spans="1:34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26"/>
      <c r="AG528" s="35"/>
      <c r="AH528" s="35"/>
    </row>
    <row r="529" spans="1:34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26"/>
      <c r="AG529" s="35"/>
      <c r="AH529" s="35"/>
    </row>
    <row r="530" spans="1:34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26"/>
      <c r="AG530" s="35"/>
      <c r="AH530" s="35"/>
    </row>
    <row r="531" spans="1:34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26"/>
      <c r="AG531" s="35"/>
      <c r="AH531" s="35"/>
    </row>
    <row r="532" spans="1:34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26"/>
      <c r="AG532" s="35"/>
      <c r="AH532" s="35"/>
    </row>
    <row r="533" spans="1:34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26"/>
      <c r="AG533" s="35"/>
      <c r="AH533" s="35"/>
    </row>
    <row r="534" spans="1:34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26"/>
      <c r="AG534" s="35"/>
      <c r="AH534" s="35"/>
    </row>
    <row r="535" spans="1:34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26"/>
      <c r="AG535" s="35"/>
      <c r="AH535" s="35"/>
    </row>
    <row r="536" spans="1:34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26"/>
      <c r="AG536" s="35"/>
      <c r="AH536" s="35"/>
    </row>
    <row r="537" spans="1:34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26"/>
      <c r="AG537" s="35"/>
      <c r="AH537" s="35"/>
    </row>
    <row r="538" spans="1:34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26"/>
      <c r="AG538" s="35"/>
      <c r="AH538" s="35"/>
    </row>
    <row r="539" spans="1:34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26"/>
      <c r="AG539" s="35"/>
      <c r="AH539" s="35"/>
    </row>
    <row r="540" spans="1:34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26"/>
      <c r="AG540" s="35"/>
      <c r="AH540" s="35"/>
    </row>
    <row r="541" spans="1:34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26"/>
      <c r="AG541" s="35"/>
      <c r="AH541" s="35"/>
    </row>
    <row r="542" spans="1:34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26"/>
      <c r="AG542" s="35"/>
      <c r="AH542" s="35"/>
    </row>
    <row r="543" spans="1:34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26"/>
      <c r="AG543" s="35"/>
      <c r="AH543" s="35"/>
    </row>
    <row r="544" spans="1:34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26"/>
      <c r="AG544" s="35"/>
      <c r="AH544" s="35"/>
    </row>
    <row r="545" spans="1:34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26"/>
      <c r="AG545" s="35"/>
      <c r="AH545" s="35"/>
    </row>
    <row r="546" spans="1:34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26"/>
      <c r="AG546" s="35"/>
      <c r="AH546" s="35"/>
    </row>
    <row r="547" spans="1:34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26"/>
      <c r="AG547" s="35"/>
      <c r="AH547" s="35"/>
    </row>
    <row r="548" spans="1:34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26"/>
      <c r="AG548" s="35"/>
      <c r="AH548" s="35"/>
    </row>
    <row r="549" spans="1:34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26"/>
      <c r="AG549" s="35"/>
      <c r="AH549" s="35"/>
    </row>
    <row r="550" spans="1:34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26"/>
      <c r="AG550" s="35"/>
      <c r="AH550" s="35"/>
    </row>
    <row r="551" spans="1:34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26"/>
      <c r="AG551" s="35"/>
      <c r="AH551" s="35"/>
    </row>
    <row r="552" spans="1:34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26"/>
      <c r="AG552" s="35"/>
      <c r="AH552" s="35"/>
    </row>
    <row r="553" spans="1:34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26"/>
      <c r="AG553" s="35"/>
      <c r="AH553" s="35"/>
    </row>
    <row r="554" spans="1:34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26"/>
      <c r="AG554" s="35"/>
      <c r="AH554" s="35"/>
    </row>
    <row r="555" spans="1:34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26"/>
      <c r="AG555" s="35"/>
      <c r="AH555" s="35"/>
    </row>
    <row r="556" spans="1:34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26"/>
      <c r="AG556" s="35"/>
      <c r="AH556" s="35"/>
    </row>
    <row r="557" spans="1:34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26"/>
      <c r="AG557" s="35"/>
      <c r="AH557" s="35"/>
    </row>
    <row r="558" spans="1:34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26"/>
      <c r="AG558" s="35"/>
      <c r="AH558" s="35"/>
    </row>
    <row r="559" spans="1:34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26"/>
      <c r="AG559" s="35"/>
      <c r="AH559" s="35"/>
    </row>
    <row r="560" spans="1:34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26"/>
      <c r="AG560" s="35"/>
      <c r="AH560" s="35"/>
    </row>
    <row r="561" spans="1:34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26"/>
      <c r="AG561" s="35"/>
      <c r="AH561" s="35"/>
    </row>
    <row r="562" spans="1:34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26"/>
      <c r="AG562" s="35"/>
      <c r="AH562" s="35"/>
    </row>
    <row r="563" spans="1:34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26"/>
      <c r="AG563" s="35"/>
      <c r="AH563" s="35"/>
    </row>
    <row r="564" spans="1:34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26"/>
      <c r="AG564" s="35"/>
      <c r="AH564" s="35"/>
    </row>
    <row r="565" spans="1:34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26"/>
      <c r="AG565" s="35"/>
      <c r="AH565" s="35"/>
    </row>
    <row r="566" spans="1:34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26"/>
      <c r="AG566" s="35"/>
      <c r="AH566" s="35"/>
    </row>
    <row r="567" spans="1:34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26"/>
      <c r="AG567" s="35"/>
      <c r="AH567" s="35"/>
    </row>
    <row r="568" spans="1:34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26"/>
      <c r="AG568" s="35"/>
      <c r="AH568" s="35"/>
    </row>
    <row r="569" spans="1:34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26"/>
      <c r="AG569" s="35"/>
      <c r="AH569" s="35"/>
    </row>
    <row r="570" spans="1:34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26"/>
      <c r="AG570" s="35"/>
      <c r="AH570" s="35"/>
    </row>
    <row r="571" spans="1:34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26"/>
      <c r="AG571" s="35"/>
      <c r="AH571" s="35"/>
    </row>
    <row r="572" spans="1:34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26"/>
      <c r="AG572" s="35"/>
      <c r="AH572" s="35"/>
    </row>
    <row r="573" spans="1:34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26"/>
      <c r="AG573" s="35"/>
      <c r="AH573" s="35"/>
    </row>
    <row r="574" spans="1:34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26"/>
      <c r="AG574" s="35"/>
      <c r="AH574" s="35"/>
    </row>
    <row r="575" spans="1:34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26"/>
      <c r="AG575" s="35"/>
      <c r="AH575" s="35"/>
    </row>
    <row r="576" spans="1:34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26"/>
      <c r="AG576" s="35"/>
      <c r="AH576" s="35"/>
    </row>
    <row r="577" spans="1:34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26"/>
      <c r="AG577" s="35"/>
      <c r="AH577" s="35"/>
    </row>
    <row r="578" spans="1:34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26"/>
      <c r="AG578" s="35"/>
      <c r="AH578" s="35"/>
    </row>
    <row r="579" spans="1:34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26"/>
      <c r="AG579" s="35"/>
      <c r="AH579" s="35"/>
    </row>
    <row r="580" spans="1:34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26"/>
      <c r="AG580" s="35"/>
      <c r="AH580" s="35"/>
    </row>
    <row r="581" spans="1:34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26"/>
      <c r="AG581" s="35"/>
      <c r="AH581" s="35"/>
    </row>
    <row r="582" spans="1:34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26"/>
      <c r="AG582" s="35"/>
      <c r="AH582" s="35"/>
    </row>
    <row r="583" spans="1:34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26"/>
      <c r="AG583" s="35"/>
      <c r="AH583" s="35"/>
    </row>
    <row r="584" spans="1:34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26"/>
      <c r="AG584" s="35"/>
      <c r="AH584" s="35"/>
    </row>
    <row r="585" spans="1:34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26"/>
      <c r="AG585" s="35"/>
      <c r="AH585" s="35"/>
    </row>
    <row r="586" spans="1:34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26"/>
      <c r="AG586" s="35"/>
      <c r="AH586" s="35"/>
    </row>
    <row r="587" spans="1:34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26"/>
      <c r="AG587" s="35"/>
      <c r="AH587" s="35"/>
    </row>
    <row r="588" spans="1:34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26"/>
      <c r="AG588" s="35"/>
      <c r="AH588" s="35"/>
    </row>
    <row r="589" spans="1:34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26"/>
      <c r="AG589" s="35"/>
      <c r="AH589" s="35"/>
    </row>
    <row r="590" spans="1:34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26"/>
      <c r="AG590" s="35"/>
      <c r="AH590" s="35"/>
    </row>
    <row r="591" spans="1:34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26"/>
      <c r="AG591" s="35"/>
      <c r="AH591" s="35"/>
    </row>
    <row r="592" spans="1:34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26"/>
      <c r="AG592" s="35"/>
      <c r="AH592" s="35"/>
    </row>
    <row r="593" spans="1:34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26"/>
      <c r="AG593" s="35"/>
      <c r="AH593" s="35"/>
    </row>
    <row r="594" spans="1:34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26"/>
      <c r="AG594" s="35"/>
      <c r="AH594" s="35"/>
    </row>
    <row r="595" spans="1:34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26"/>
      <c r="AG595" s="35"/>
      <c r="AH595" s="35"/>
    </row>
    <row r="596" spans="1:34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26"/>
      <c r="AG596" s="35"/>
      <c r="AH596" s="35"/>
    </row>
    <row r="597" spans="1:34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26"/>
      <c r="AG597" s="35"/>
      <c r="AH597" s="35"/>
    </row>
    <row r="598" spans="1:34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26"/>
      <c r="AG598" s="35"/>
      <c r="AH598" s="35"/>
    </row>
    <row r="599" spans="1:34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26"/>
      <c r="AG599" s="35"/>
      <c r="AH599" s="35"/>
    </row>
    <row r="600" spans="1:34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26"/>
      <c r="AG600" s="35"/>
      <c r="AH600" s="35"/>
    </row>
    <row r="601" spans="1:34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26"/>
      <c r="AG601" s="35"/>
      <c r="AH601" s="35"/>
    </row>
    <row r="602" spans="1:34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26"/>
      <c r="AG602" s="35"/>
      <c r="AH602" s="35"/>
    </row>
    <row r="603" spans="1:34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26"/>
      <c r="AG603" s="35"/>
      <c r="AH603" s="35"/>
    </row>
    <row r="604" spans="1:34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26"/>
      <c r="AG604" s="35"/>
      <c r="AH604" s="35"/>
    </row>
    <row r="605" spans="1:34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26"/>
      <c r="AG605" s="35"/>
      <c r="AH605" s="35"/>
    </row>
    <row r="606" spans="1:34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26"/>
      <c r="AG606" s="35"/>
      <c r="AH606" s="35"/>
    </row>
    <row r="607" spans="1:34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26"/>
      <c r="AG607" s="35"/>
      <c r="AH607" s="35"/>
    </row>
    <row r="608" spans="1:34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26"/>
      <c r="AG608" s="35"/>
      <c r="AH608" s="35"/>
    </row>
    <row r="609" spans="1:34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26"/>
      <c r="AG609" s="35"/>
      <c r="AH609" s="35"/>
    </row>
    <row r="610" spans="1:34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26"/>
      <c r="AG610" s="35"/>
      <c r="AH610" s="35"/>
    </row>
    <row r="611" spans="1:34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26"/>
      <c r="AG611" s="35"/>
      <c r="AH611" s="35"/>
    </row>
    <row r="612" spans="1:34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26"/>
      <c r="AG612" s="35"/>
      <c r="AH612" s="35"/>
    </row>
    <row r="613" spans="1:34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26"/>
      <c r="AG613" s="35"/>
      <c r="AH613" s="35"/>
    </row>
    <row r="614" spans="1:34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26"/>
      <c r="AG614" s="35"/>
      <c r="AH614" s="35"/>
    </row>
    <row r="615" spans="1:34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26"/>
      <c r="AG615" s="35"/>
      <c r="AH615" s="35"/>
    </row>
    <row r="616" spans="1:34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26"/>
      <c r="AG616" s="35"/>
      <c r="AH616" s="35"/>
    </row>
    <row r="617" spans="1:34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26"/>
      <c r="AG617" s="35"/>
      <c r="AH617" s="35"/>
    </row>
    <row r="618" spans="1:34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26"/>
      <c r="AG618" s="35"/>
      <c r="AH618" s="35"/>
    </row>
    <row r="619" spans="1:34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26"/>
      <c r="AG619" s="35"/>
      <c r="AH619" s="35"/>
    </row>
    <row r="620" spans="1:34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26"/>
      <c r="AG620" s="35"/>
      <c r="AH620" s="35"/>
    </row>
    <row r="621" spans="1:34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26"/>
      <c r="AG621" s="35"/>
      <c r="AH621" s="35"/>
    </row>
    <row r="622" spans="1:34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26"/>
      <c r="AG622" s="35"/>
      <c r="AH622" s="35"/>
    </row>
    <row r="623" spans="1:34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26"/>
      <c r="AG623" s="35"/>
      <c r="AH623" s="35"/>
    </row>
    <row r="624" spans="1:34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26"/>
      <c r="AG624" s="35"/>
      <c r="AH624" s="35"/>
    </row>
    <row r="625" spans="1:34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26"/>
      <c r="AG625" s="35"/>
      <c r="AH625" s="35"/>
    </row>
    <row r="626" spans="1:34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26"/>
      <c r="AG626" s="35"/>
      <c r="AH626" s="35"/>
    </row>
    <row r="627" spans="1:34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26"/>
      <c r="AG627" s="35"/>
      <c r="AH627" s="35"/>
    </row>
    <row r="628" spans="1:34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26"/>
      <c r="AG628" s="35"/>
      <c r="AH628" s="35"/>
    </row>
    <row r="629" spans="1:34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26"/>
      <c r="AG629" s="35"/>
      <c r="AH629" s="35"/>
    </row>
    <row r="630" spans="1:34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26"/>
      <c r="AG630" s="35"/>
      <c r="AH630" s="35"/>
    </row>
    <row r="631" spans="1:34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26"/>
      <c r="AG631" s="35"/>
      <c r="AH631" s="35"/>
    </row>
    <row r="632" spans="1:34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26"/>
      <c r="AG632" s="35"/>
      <c r="AH632" s="35"/>
    </row>
    <row r="633" spans="1:34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26"/>
      <c r="AG633" s="35"/>
      <c r="AH633" s="35"/>
    </row>
    <row r="634" spans="1:34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26"/>
      <c r="AG634" s="35"/>
      <c r="AH634" s="35"/>
    </row>
    <row r="635" spans="1:34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26"/>
      <c r="AG635" s="35"/>
      <c r="AH635" s="35"/>
    </row>
    <row r="636" spans="1:34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26"/>
      <c r="AG636" s="35"/>
      <c r="AH636" s="35"/>
    </row>
    <row r="637" spans="1:34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26"/>
      <c r="AG637" s="35"/>
      <c r="AH637" s="35"/>
    </row>
    <row r="638" spans="1:34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26"/>
      <c r="AG638" s="35"/>
      <c r="AH638" s="35"/>
    </row>
    <row r="639" spans="1:34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26"/>
      <c r="AG639" s="35"/>
      <c r="AH639" s="35"/>
    </row>
    <row r="640" spans="1:34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26"/>
      <c r="AG640" s="35"/>
      <c r="AH640" s="35"/>
    </row>
    <row r="641" spans="1:34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26"/>
      <c r="AG641" s="35"/>
      <c r="AH641" s="35"/>
    </row>
    <row r="642" spans="1:34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26"/>
      <c r="AG642" s="35"/>
      <c r="AH642" s="35"/>
    </row>
    <row r="643" spans="1:34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26"/>
      <c r="AG643" s="35"/>
      <c r="AH643" s="35"/>
    </row>
    <row r="644" spans="1:34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26"/>
      <c r="AG644" s="35"/>
      <c r="AH644" s="35"/>
    </row>
    <row r="645" spans="1:34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26"/>
      <c r="AG645" s="35"/>
      <c r="AH645" s="35"/>
    </row>
    <row r="646" spans="1:34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26"/>
      <c r="AG646" s="35"/>
      <c r="AH646" s="35"/>
    </row>
    <row r="647" spans="1:34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26"/>
      <c r="AG647" s="35"/>
      <c r="AH647" s="35"/>
    </row>
    <row r="648" spans="1:34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26"/>
      <c r="AG648" s="35"/>
      <c r="AH648" s="35"/>
    </row>
    <row r="649" spans="1:34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26"/>
      <c r="AG649" s="35"/>
      <c r="AH649" s="35"/>
    </row>
    <row r="650" spans="1:34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26"/>
      <c r="AG650" s="35"/>
      <c r="AH650" s="35"/>
    </row>
    <row r="651" spans="1:34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26"/>
      <c r="AG651" s="35"/>
      <c r="AH651" s="35"/>
    </row>
    <row r="652" spans="1:34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26"/>
      <c r="AG652" s="35"/>
      <c r="AH652" s="35"/>
    </row>
    <row r="653" spans="1:34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26"/>
      <c r="AG653" s="35"/>
      <c r="AH653" s="35"/>
    </row>
    <row r="654" spans="1:34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26"/>
      <c r="AG654" s="35"/>
      <c r="AH654" s="35"/>
    </row>
    <row r="655" spans="1:34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26"/>
      <c r="AG655" s="35"/>
      <c r="AH655" s="35"/>
    </row>
    <row r="656" spans="1:34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26"/>
      <c r="AG656" s="35"/>
      <c r="AH656" s="35"/>
    </row>
    <row r="657" spans="1:34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26"/>
      <c r="AG657" s="35"/>
      <c r="AH657" s="35"/>
    </row>
    <row r="658" spans="1:34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26"/>
      <c r="AG658" s="35"/>
      <c r="AH658" s="35"/>
    </row>
    <row r="659" spans="1:34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26"/>
      <c r="AG659" s="35"/>
      <c r="AH659" s="35"/>
    </row>
    <row r="660" spans="1:34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26"/>
      <c r="AG660" s="35"/>
      <c r="AH660" s="35"/>
    </row>
    <row r="661" spans="1:34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26"/>
      <c r="AG661" s="35"/>
      <c r="AH661" s="35"/>
    </row>
    <row r="662" spans="1:34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26"/>
      <c r="AG662" s="35"/>
      <c r="AH662" s="35"/>
    </row>
    <row r="663" spans="1:34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26"/>
      <c r="AG663" s="35"/>
      <c r="AH663" s="35"/>
    </row>
    <row r="664" spans="1:34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26"/>
      <c r="AG664" s="35"/>
      <c r="AH664" s="35"/>
    </row>
    <row r="665" spans="1:34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26"/>
      <c r="AG665" s="35"/>
      <c r="AH665" s="35"/>
    </row>
    <row r="666" spans="1:34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26"/>
      <c r="AG666" s="35"/>
      <c r="AH666" s="35"/>
    </row>
    <row r="667" spans="1:34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26"/>
      <c r="AG667" s="35"/>
      <c r="AH667" s="35"/>
    </row>
    <row r="668" spans="1:34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26"/>
      <c r="AG668" s="35"/>
      <c r="AH668" s="35"/>
    </row>
    <row r="669" spans="1:34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26"/>
      <c r="AG669" s="35"/>
      <c r="AH669" s="35"/>
    </row>
    <row r="670" spans="1:34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26"/>
      <c r="AG670" s="35"/>
      <c r="AH670" s="35"/>
    </row>
    <row r="671" spans="1:34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26"/>
      <c r="AG671" s="35"/>
      <c r="AH671" s="35"/>
    </row>
    <row r="672" spans="1:34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26"/>
      <c r="AG672" s="35"/>
      <c r="AH672" s="35"/>
    </row>
    <row r="673" spans="1:34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26"/>
      <c r="AG673" s="35"/>
      <c r="AH673" s="35"/>
    </row>
    <row r="674" spans="1:34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26"/>
      <c r="AG674" s="35"/>
      <c r="AH674" s="35"/>
    </row>
    <row r="675" spans="1:34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26"/>
      <c r="AG675" s="35"/>
      <c r="AH675" s="35"/>
    </row>
    <row r="676" spans="1:34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26"/>
      <c r="AG676" s="35"/>
      <c r="AH676" s="35"/>
    </row>
    <row r="677" spans="1:34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26"/>
      <c r="AG677" s="35"/>
      <c r="AH677" s="35"/>
    </row>
    <row r="678" spans="1:34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26"/>
      <c r="AG678" s="35"/>
      <c r="AH678" s="35"/>
    </row>
    <row r="679" spans="1:34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26"/>
      <c r="AG679" s="35"/>
      <c r="AH679" s="35"/>
    </row>
    <row r="680" spans="1:34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26"/>
      <c r="AG680" s="35"/>
      <c r="AH680" s="35"/>
    </row>
    <row r="681" spans="1:34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26"/>
      <c r="AG681" s="35"/>
      <c r="AH681" s="35"/>
    </row>
    <row r="682" spans="1:34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26"/>
      <c r="AG682" s="35"/>
      <c r="AH682" s="35"/>
    </row>
    <row r="683" spans="1:34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26"/>
      <c r="AG683" s="35"/>
      <c r="AH683" s="35"/>
    </row>
    <row r="684" spans="1:34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26"/>
      <c r="AG684" s="35"/>
      <c r="AH684" s="35"/>
    </row>
    <row r="685" spans="1:34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26"/>
      <c r="AG685" s="35"/>
      <c r="AH685" s="35"/>
    </row>
    <row r="686" spans="1:34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26"/>
      <c r="AG686" s="35"/>
      <c r="AH686" s="35"/>
    </row>
    <row r="687" spans="1:34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26"/>
      <c r="AG687" s="35"/>
      <c r="AH687" s="35"/>
    </row>
    <row r="688" spans="1:34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26"/>
      <c r="AG688" s="35"/>
      <c r="AH688" s="35"/>
    </row>
    <row r="689" spans="1:34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26"/>
      <c r="AG689" s="35"/>
      <c r="AH689" s="35"/>
    </row>
    <row r="690" spans="1:34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26"/>
      <c r="AG690" s="35"/>
      <c r="AH690" s="35"/>
    </row>
    <row r="691" spans="1:34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26"/>
      <c r="AG691" s="35"/>
      <c r="AH691" s="35"/>
    </row>
    <row r="692" spans="1:34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26"/>
      <c r="AG692" s="35"/>
      <c r="AH692" s="35"/>
    </row>
    <row r="693" spans="1:34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26"/>
      <c r="AG693" s="35"/>
      <c r="AH693" s="35"/>
    </row>
    <row r="694" spans="1:34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26"/>
      <c r="AG694" s="35"/>
      <c r="AH694" s="35"/>
    </row>
    <row r="695" spans="1:34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26"/>
      <c r="AG695" s="35"/>
      <c r="AH695" s="35"/>
    </row>
    <row r="696" spans="1:34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26"/>
      <c r="AG696" s="35"/>
      <c r="AH696" s="35"/>
    </row>
    <row r="697" spans="1:34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26"/>
      <c r="AG697" s="35"/>
      <c r="AH697" s="35"/>
    </row>
    <row r="698" spans="1:34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26"/>
      <c r="AG698" s="35"/>
      <c r="AH698" s="35"/>
    </row>
    <row r="699" spans="1:34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26"/>
      <c r="AG699" s="35"/>
      <c r="AH699" s="35"/>
    </row>
    <row r="700" spans="1:34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26"/>
      <c r="AG700" s="35"/>
      <c r="AH700" s="35"/>
    </row>
    <row r="701" spans="1:34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26"/>
      <c r="AG701" s="35"/>
      <c r="AH701" s="35"/>
    </row>
    <row r="702" spans="1:34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26"/>
      <c r="AG702" s="35"/>
      <c r="AH702" s="35"/>
    </row>
    <row r="703" spans="1:34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26"/>
      <c r="AG703" s="35"/>
      <c r="AH703" s="35"/>
    </row>
    <row r="704" spans="1:34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26"/>
      <c r="AG704" s="35"/>
      <c r="AH704" s="35"/>
    </row>
    <row r="705" spans="1:34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26"/>
      <c r="AG705" s="35"/>
      <c r="AH705" s="35"/>
    </row>
    <row r="706" spans="1:34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26"/>
      <c r="AG706" s="35"/>
      <c r="AH706" s="35"/>
    </row>
    <row r="707" spans="1:34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26"/>
      <c r="AG707" s="35"/>
      <c r="AH707" s="35"/>
    </row>
    <row r="708" spans="1:34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26"/>
      <c r="AG708" s="35"/>
      <c r="AH708" s="35"/>
    </row>
    <row r="709" spans="1:34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26"/>
      <c r="AG709" s="35"/>
      <c r="AH709" s="35"/>
    </row>
    <row r="710" spans="1:34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26"/>
      <c r="AG710" s="35"/>
      <c r="AH710" s="35"/>
    </row>
    <row r="711" spans="1:34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26"/>
      <c r="AG711" s="35"/>
      <c r="AH711" s="35"/>
    </row>
    <row r="712" spans="1:34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26"/>
      <c r="AG712" s="35"/>
      <c r="AH712" s="35"/>
    </row>
    <row r="713" spans="1:34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26"/>
      <c r="AG713" s="35"/>
      <c r="AH713" s="35"/>
    </row>
    <row r="714" spans="1:34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26"/>
      <c r="AG714" s="35"/>
      <c r="AH714" s="35"/>
    </row>
    <row r="715" spans="1:34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26"/>
      <c r="AG715" s="35"/>
      <c r="AH715" s="35"/>
    </row>
    <row r="716" spans="1:34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26"/>
      <c r="AG716" s="35"/>
      <c r="AH716" s="35"/>
    </row>
    <row r="717" spans="1:34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26"/>
      <c r="AG717" s="35"/>
      <c r="AH717" s="35"/>
    </row>
    <row r="718" spans="1:34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26"/>
      <c r="AG718" s="35"/>
      <c r="AH718" s="35"/>
    </row>
    <row r="719" spans="1:34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26"/>
      <c r="AG719" s="35"/>
      <c r="AH719" s="35"/>
    </row>
    <row r="720" spans="1:34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26"/>
      <c r="AG720" s="35"/>
      <c r="AH720" s="35"/>
    </row>
    <row r="721" spans="1:34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26"/>
      <c r="AG721" s="35"/>
      <c r="AH721" s="35"/>
    </row>
    <row r="722" spans="1:34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26"/>
      <c r="AG722" s="35"/>
      <c r="AH722" s="35"/>
    </row>
    <row r="723" spans="1:34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26"/>
      <c r="AG723" s="35"/>
      <c r="AH723" s="35"/>
    </row>
    <row r="724" spans="1:34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26"/>
      <c r="AG724" s="35"/>
      <c r="AH724" s="35"/>
    </row>
    <row r="725" spans="1:34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26"/>
      <c r="AG725" s="35"/>
      <c r="AH725" s="35"/>
    </row>
    <row r="726" spans="1:34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26"/>
      <c r="AG726" s="35"/>
      <c r="AH726" s="35"/>
    </row>
    <row r="727" spans="1:34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26"/>
      <c r="AG727" s="35"/>
      <c r="AH727" s="35"/>
    </row>
    <row r="728" spans="1:34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26"/>
      <c r="AG728" s="35"/>
      <c r="AH728" s="35"/>
    </row>
    <row r="729" spans="1:34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26"/>
      <c r="AG729" s="35"/>
      <c r="AH729" s="35"/>
    </row>
    <row r="730" spans="1:34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26"/>
      <c r="AG730" s="35"/>
      <c r="AH730" s="35"/>
    </row>
    <row r="731" spans="1:34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26"/>
      <c r="AG731" s="35"/>
      <c r="AH731" s="35"/>
    </row>
    <row r="732" spans="1:34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26"/>
      <c r="AG732" s="35"/>
      <c r="AH732" s="35"/>
    </row>
    <row r="733" spans="1:34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26"/>
      <c r="AG733" s="35"/>
      <c r="AH733" s="35"/>
    </row>
    <row r="734" spans="1:34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26"/>
      <c r="AG734" s="35"/>
      <c r="AH734" s="35"/>
    </row>
    <row r="735" spans="1:34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26"/>
      <c r="AG735" s="35"/>
      <c r="AH735" s="35"/>
    </row>
    <row r="736" spans="1:34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26"/>
      <c r="AG736" s="35"/>
      <c r="AH736" s="35"/>
    </row>
    <row r="737" spans="1:34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26"/>
      <c r="AG737" s="35"/>
      <c r="AH737" s="35"/>
    </row>
    <row r="738" spans="1:34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26"/>
      <c r="AG738" s="35"/>
      <c r="AH738" s="35"/>
    </row>
    <row r="739" spans="1:34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26"/>
      <c r="AG739" s="35"/>
      <c r="AH739" s="35"/>
    </row>
    <row r="740" spans="1:34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26"/>
      <c r="AG740" s="35"/>
      <c r="AH740" s="35"/>
    </row>
    <row r="741" spans="1:34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26"/>
      <c r="AG741" s="35"/>
      <c r="AH741" s="35"/>
    </row>
    <row r="742" spans="1:34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26"/>
      <c r="AG742" s="35"/>
      <c r="AH742" s="35"/>
    </row>
    <row r="743" spans="1:34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26"/>
      <c r="AG743" s="35"/>
      <c r="AH743" s="35"/>
    </row>
    <row r="744" spans="1:34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26"/>
      <c r="AG744" s="35"/>
      <c r="AH744" s="35"/>
    </row>
    <row r="745" spans="1:34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26"/>
      <c r="AG745" s="35"/>
      <c r="AH745" s="35"/>
    </row>
    <row r="746" spans="1:34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26"/>
      <c r="AG746" s="35"/>
      <c r="AH746" s="35"/>
    </row>
    <row r="747" spans="1:34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26"/>
      <c r="AG747" s="35"/>
      <c r="AH747" s="35"/>
    </row>
    <row r="748" spans="1:34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26"/>
      <c r="AG748" s="35"/>
      <c r="AH748" s="35"/>
    </row>
    <row r="749" spans="1:34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26"/>
      <c r="AG749" s="35"/>
      <c r="AH749" s="35"/>
    </row>
    <row r="750" spans="1:34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26"/>
      <c r="AG750" s="35"/>
      <c r="AH750" s="35"/>
    </row>
    <row r="751" spans="1:34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26"/>
      <c r="AG751" s="35"/>
      <c r="AH751" s="35"/>
    </row>
    <row r="752" spans="1:34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26"/>
      <c r="AG752" s="35"/>
      <c r="AH752" s="35"/>
    </row>
    <row r="753" spans="1:34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26"/>
      <c r="AG753" s="35"/>
      <c r="AH753" s="35"/>
    </row>
    <row r="754" spans="1:34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26"/>
      <c r="AG754" s="35"/>
      <c r="AH754" s="35"/>
    </row>
    <row r="755" spans="1:34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26"/>
      <c r="AG755" s="35"/>
      <c r="AH755" s="35"/>
    </row>
    <row r="756" spans="1:34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26"/>
      <c r="AG756" s="35"/>
      <c r="AH756" s="35"/>
    </row>
    <row r="757" spans="1:34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26"/>
      <c r="AG757" s="35"/>
      <c r="AH757" s="35"/>
    </row>
    <row r="758" spans="1:34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26"/>
      <c r="AG758" s="35"/>
      <c r="AH758" s="35"/>
    </row>
    <row r="759" spans="1:34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26"/>
      <c r="AG759" s="35"/>
      <c r="AH759" s="35"/>
    </row>
    <row r="760" spans="1:34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26"/>
      <c r="AG760" s="35"/>
      <c r="AH760" s="35"/>
    </row>
    <row r="761" spans="1:34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26"/>
      <c r="AG761" s="35"/>
      <c r="AH761" s="35"/>
    </row>
    <row r="762" spans="1:34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26"/>
      <c r="AG762" s="35"/>
      <c r="AH762" s="35"/>
    </row>
    <row r="763" spans="1:34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26"/>
      <c r="AG763" s="35"/>
      <c r="AH763" s="35"/>
    </row>
    <row r="764" spans="1:34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26"/>
      <c r="AG764" s="35"/>
      <c r="AH764" s="35"/>
    </row>
    <row r="765" spans="1:34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26"/>
      <c r="AG765" s="35"/>
      <c r="AH765" s="35"/>
    </row>
    <row r="766" spans="1:34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26"/>
      <c r="AG766" s="35"/>
      <c r="AH766" s="35"/>
    </row>
    <row r="767" spans="1:34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26"/>
      <c r="AG767" s="35"/>
      <c r="AH767" s="35"/>
    </row>
    <row r="768" spans="1:34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26"/>
      <c r="AG768" s="35"/>
      <c r="AH768" s="35"/>
    </row>
    <row r="769" spans="1:34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26"/>
      <c r="AG769" s="35"/>
      <c r="AH769" s="35"/>
    </row>
    <row r="770" spans="1:34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26"/>
      <c r="AG770" s="35"/>
      <c r="AH770" s="35"/>
    </row>
    <row r="771" spans="1:34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26"/>
      <c r="AG771" s="35"/>
      <c r="AH771" s="35"/>
    </row>
    <row r="772" spans="1:34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26"/>
      <c r="AG772" s="35"/>
      <c r="AH772" s="35"/>
    </row>
    <row r="773" spans="1:34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26"/>
      <c r="AG773" s="35"/>
      <c r="AH773" s="35"/>
    </row>
    <row r="774" spans="1:34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26"/>
      <c r="AG774" s="35"/>
      <c r="AH774" s="35"/>
    </row>
    <row r="775" spans="1:34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26"/>
      <c r="AG775" s="35"/>
      <c r="AH775" s="35"/>
    </row>
    <row r="776" spans="1:34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26"/>
      <c r="AG776" s="35"/>
      <c r="AH776" s="35"/>
    </row>
    <row r="777" spans="1:34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26"/>
      <c r="AG777" s="35"/>
      <c r="AH777" s="35"/>
    </row>
    <row r="778" spans="1:34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26"/>
      <c r="AG778" s="35"/>
      <c r="AH778" s="35"/>
    </row>
    <row r="779" spans="1:34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26"/>
      <c r="AG779" s="35"/>
      <c r="AH779" s="35"/>
    </row>
    <row r="780" spans="1:34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26"/>
      <c r="AG780" s="35"/>
      <c r="AH780" s="35"/>
    </row>
    <row r="781" spans="1:34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26"/>
      <c r="AG781" s="35"/>
      <c r="AH781" s="35"/>
    </row>
    <row r="782" spans="1:34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26"/>
      <c r="AG782" s="35"/>
      <c r="AH782" s="35"/>
    </row>
    <row r="783" spans="1:34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26"/>
      <c r="AG783" s="35"/>
      <c r="AH783" s="35"/>
    </row>
    <row r="784" spans="1:34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26"/>
      <c r="AG784" s="35"/>
      <c r="AH784" s="35"/>
    </row>
    <row r="785" spans="1:34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26"/>
      <c r="AG785" s="35"/>
      <c r="AH785" s="35"/>
    </row>
    <row r="786" spans="1:34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26"/>
      <c r="AG786" s="35"/>
      <c r="AH786" s="35"/>
    </row>
    <row r="787" spans="1:34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26"/>
      <c r="AG787" s="35"/>
      <c r="AH787" s="35"/>
    </row>
    <row r="788" spans="1:34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26"/>
      <c r="AG788" s="35"/>
      <c r="AH788" s="35"/>
    </row>
    <row r="789" spans="1:34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26"/>
      <c r="AG789" s="35"/>
      <c r="AH789" s="35"/>
    </row>
    <row r="790" spans="1:34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26"/>
      <c r="AG790" s="35"/>
      <c r="AH790" s="35"/>
    </row>
    <row r="791" spans="1:34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26"/>
      <c r="AG791" s="35"/>
      <c r="AH791" s="35"/>
    </row>
    <row r="792" spans="1:34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26"/>
      <c r="AG792" s="35"/>
      <c r="AH792" s="35"/>
    </row>
    <row r="793" spans="1:34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26"/>
      <c r="AG793" s="35"/>
      <c r="AH793" s="35"/>
    </row>
    <row r="794" spans="1:34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26"/>
      <c r="AG794" s="35"/>
      <c r="AH794" s="35"/>
    </row>
    <row r="795" spans="1:34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26"/>
      <c r="AG795" s="35"/>
      <c r="AH795" s="35"/>
    </row>
    <row r="796" spans="1:34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26"/>
      <c r="AG796" s="35"/>
      <c r="AH796" s="35"/>
    </row>
    <row r="797" spans="1:34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26"/>
      <c r="AG797" s="35"/>
      <c r="AH797" s="35"/>
    </row>
    <row r="798" spans="1:34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26"/>
      <c r="AG798" s="35"/>
      <c r="AH798" s="35"/>
    </row>
    <row r="799" spans="1:34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26"/>
      <c r="AG799" s="35"/>
      <c r="AH799" s="35"/>
    </row>
    <row r="800" spans="1:34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26"/>
      <c r="AG800" s="35"/>
      <c r="AH800" s="35"/>
    </row>
    <row r="801" spans="1:34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26"/>
      <c r="AG801" s="35"/>
      <c r="AH801" s="35"/>
    </row>
    <row r="802" spans="1:34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26"/>
      <c r="AG802" s="35"/>
      <c r="AH802" s="35"/>
    </row>
    <row r="803" spans="1:34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26"/>
      <c r="AG803" s="35"/>
      <c r="AH803" s="35"/>
    </row>
    <row r="804" spans="1:34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26"/>
      <c r="AG804" s="35"/>
      <c r="AH804" s="35"/>
    </row>
    <row r="805" spans="1:34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26"/>
      <c r="AG805" s="35"/>
      <c r="AH805" s="35"/>
    </row>
    <row r="806" spans="1:34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26"/>
      <c r="AG806" s="35"/>
      <c r="AH806" s="35"/>
    </row>
    <row r="807" spans="1:34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26"/>
      <c r="AG807" s="35"/>
      <c r="AH807" s="35"/>
    </row>
    <row r="808" spans="1:34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26"/>
      <c r="AG808" s="35"/>
      <c r="AH808" s="35"/>
    </row>
    <row r="809" spans="1:34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26"/>
      <c r="AG809" s="35"/>
      <c r="AH809" s="35"/>
    </row>
    <row r="810" spans="1:34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26"/>
      <c r="AG810" s="35"/>
      <c r="AH810" s="35"/>
    </row>
    <row r="811" spans="1:34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26"/>
      <c r="AG811" s="35"/>
      <c r="AH811" s="35"/>
    </row>
    <row r="812" spans="1:34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26"/>
      <c r="AG812" s="35"/>
      <c r="AH812" s="35"/>
    </row>
    <row r="813" spans="1:34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26"/>
      <c r="AG813" s="35"/>
      <c r="AH813" s="35"/>
    </row>
    <row r="814" spans="1:34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26"/>
      <c r="AG814" s="35"/>
      <c r="AH814" s="35"/>
    </row>
    <row r="815" spans="1:34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26"/>
      <c r="AG815" s="35"/>
      <c r="AH815" s="35"/>
    </row>
    <row r="816" spans="1:34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26"/>
      <c r="AG816" s="35"/>
      <c r="AH816" s="35"/>
    </row>
    <row r="817" spans="1:34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26"/>
      <c r="AG817" s="35"/>
      <c r="AH817" s="35"/>
    </row>
    <row r="818" spans="1:34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26"/>
      <c r="AG818" s="35"/>
      <c r="AH818" s="35"/>
    </row>
    <row r="819" spans="1:34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26"/>
      <c r="AG819" s="35"/>
      <c r="AH819" s="35"/>
    </row>
    <row r="820" spans="1:34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26"/>
      <c r="AG820" s="35"/>
      <c r="AH820" s="35"/>
    </row>
    <row r="821" spans="1:34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26"/>
      <c r="AG821" s="35"/>
      <c r="AH821" s="35"/>
    </row>
    <row r="822" spans="1:34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26"/>
      <c r="AG822" s="35"/>
      <c r="AH822" s="35"/>
    </row>
    <row r="823" spans="1:34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26"/>
      <c r="AG823" s="35"/>
      <c r="AH823" s="35"/>
    </row>
    <row r="824" spans="1:34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26"/>
      <c r="AG824" s="35"/>
      <c r="AH824" s="35"/>
    </row>
    <row r="825" spans="1:34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26"/>
      <c r="AG825" s="35"/>
      <c r="AH825" s="35"/>
    </row>
    <row r="826" spans="1:34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26"/>
      <c r="AG826" s="35"/>
      <c r="AH826" s="35"/>
    </row>
    <row r="827" spans="1:34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26"/>
      <c r="AG827" s="35"/>
      <c r="AH827" s="35"/>
    </row>
    <row r="828" spans="1:34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26"/>
      <c r="AG828" s="35"/>
      <c r="AH828" s="35"/>
    </row>
    <row r="829" spans="1:34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26"/>
      <c r="AG829" s="35"/>
      <c r="AH829" s="35"/>
    </row>
    <row r="830" spans="1:34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26"/>
      <c r="AG830" s="35"/>
      <c r="AH830" s="35"/>
    </row>
    <row r="831" spans="1:34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26"/>
      <c r="AG831" s="35"/>
      <c r="AH831" s="35"/>
    </row>
    <row r="832" spans="1:34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26"/>
      <c r="AG832" s="35"/>
      <c r="AH832" s="35"/>
    </row>
    <row r="833" spans="1:34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26"/>
      <c r="AG833" s="35"/>
      <c r="AH833" s="35"/>
    </row>
    <row r="834" spans="1:34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26"/>
      <c r="AG834" s="35"/>
      <c r="AH834" s="35"/>
    </row>
    <row r="835" spans="1:34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26"/>
      <c r="AG835" s="35"/>
      <c r="AH835" s="35"/>
    </row>
    <row r="836" spans="1:34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26"/>
      <c r="AG836" s="35"/>
      <c r="AH836" s="35"/>
    </row>
    <row r="837" spans="1:34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26"/>
      <c r="AG837" s="35"/>
      <c r="AH837" s="35"/>
    </row>
    <row r="838" spans="1:34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26"/>
      <c r="AG838" s="35"/>
      <c r="AH838" s="35"/>
    </row>
    <row r="839" spans="1:34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26"/>
      <c r="AG839" s="35"/>
      <c r="AH839" s="35"/>
    </row>
    <row r="840" spans="1:34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26"/>
      <c r="AG840" s="35"/>
      <c r="AH840" s="35"/>
    </row>
    <row r="841" spans="1:34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26"/>
      <c r="AG841" s="35"/>
      <c r="AH841" s="35"/>
    </row>
    <row r="842" spans="1:34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26"/>
      <c r="AG842" s="35"/>
      <c r="AH842" s="35"/>
    </row>
    <row r="843" spans="1:34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26"/>
      <c r="AG843" s="35"/>
      <c r="AH843" s="35"/>
    </row>
    <row r="844" spans="1:34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26"/>
      <c r="AG844" s="35"/>
      <c r="AH844" s="35"/>
    </row>
    <row r="845" spans="1:34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26"/>
      <c r="AG845" s="35"/>
      <c r="AH845" s="35"/>
    </row>
    <row r="846" spans="1:34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26"/>
      <c r="AG846" s="35"/>
      <c r="AH846" s="35"/>
    </row>
    <row r="847" spans="1:34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26"/>
      <c r="AG847" s="35"/>
      <c r="AH847" s="35"/>
    </row>
    <row r="848" spans="1:34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26"/>
      <c r="AG848" s="35"/>
      <c r="AH848" s="35"/>
    </row>
    <row r="849" spans="1:34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26"/>
      <c r="AG849" s="35"/>
      <c r="AH849" s="35"/>
    </row>
    <row r="850" spans="1:34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26"/>
      <c r="AG850" s="35"/>
      <c r="AH850" s="35"/>
    </row>
    <row r="851" spans="1:34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26"/>
      <c r="AG851" s="35"/>
      <c r="AH851" s="35"/>
    </row>
    <row r="852" spans="1:34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26"/>
      <c r="AG852" s="35"/>
      <c r="AH852" s="35"/>
    </row>
    <row r="853" spans="1:34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26"/>
      <c r="AG853" s="35"/>
      <c r="AH853" s="35"/>
    </row>
    <row r="854" spans="1:34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26"/>
      <c r="AG854" s="35"/>
      <c r="AH854" s="35"/>
    </row>
    <row r="855" spans="1:34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26"/>
      <c r="AG855" s="35"/>
      <c r="AH855" s="35"/>
    </row>
    <row r="856" spans="1:34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26"/>
      <c r="AG856" s="35"/>
      <c r="AH856" s="35"/>
    </row>
    <row r="857" spans="1:34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26"/>
      <c r="AG857" s="35"/>
      <c r="AH857" s="35"/>
    </row>
    <row r="858" spans="1:34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26"/>
      <c r="AG858" s="35"/>
      <c r="AH858" s="35"/>
    </row>
    <row r="859" spans="1:34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26"/>
      <c r="AG859" s="35"/>
      <c r="AH859" s="35"/>
    </row>
    <row r="860" spans="1:34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26"/>
      <c r="AG860" s="35"/>
      <c r="AH860" s="35"/>
    </row>
    <row r="861" spans="1:34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26"/>
      <c r="AG861" s="35"/>
      <c r="AH861" s="35"/>
    </row>
    <row r="862" spans="1:34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26"/>
      <c r="AG862" s="35"/>
      <c r="AH862" s="35"/>
    </row>
    <row r="863" spans="1:34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26"/>
      <c r="AG863" s="35"/>
      <c r="AH863" s="35"/>
    </row>
    <row r="864" spans="1:34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26"/>
      <c r="AG864" s="35"/>
      <c r="AH864" s="35"/>
    </row>
    <row r="865" spans="1:34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26"/>
      <c r="AG865" s="35"/>
      <c r="AH865" s="35"/>
    </row>
    <row r="866" spans="1:34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26"/>
      <c r="AG866" s="35"/>
      <c r="AH866" s="35"/>
    </row>
    <row r="867" spans="1:34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26"/>
      <c r="AG867" s="35"/>
      <c r="AH867" s="35"/>
    </row>
    <row r="868" spans="1:34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26"/>
      <c r="AG868" s="35"/>
      <c r="AH868" s="35"/>
    </row>
    <row r="869" spans="1:34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26"/>
      <c r="AG869" s="35"/>
      <c r="AH869" s="35"/>
    </row>
    <row r="870" spans="1:34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26"/>
      <c r="AG870" s="35"/>
      <c r="AH870" s="35"/>
    </row>
    <row r="871" spans="1:34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26"/>
      <c r="AG871" s="35"/>
      <c r="AH871" s="35"/>
    </row>
    <row r="872" spans="1:34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26"/>
      <c r="AG872" s="35"/>
      <c r="AH872" s="35"/>
    </row>
    <row r="873" spans="1:34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26"/>
      <c r="AG873" s="35"/>
      <c r="AH873" s="35"/>
    </row>
    <row r="874" spans="1:34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26"/>
      <c r="AG874" s="35"/>
      <c r="AH874" s="35"/>
    </row>
    <row r="875" spans="1:34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26"/>
      <c r="AG875" s="35"/>
      <c r="AH875" s="35"/>
    </row>
    <row r="876" spans="1:34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26"/>
      <c r="AG876" s="35"/>
      <c r="AH876" s="35"/>
    </row>
    <row r="877" spans="1:34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26"/>
      <c r="AG877" s="35"/>
      <c r="AH877" s="35"/>
    </row>
    <row r="878" spans="1:34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26"/>
      <c r="AG878" s="35"/>
      <c r="AH878" s="35"/>
    </row>
    <row r="879" spans="1:34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26"/>
      <c r="AG879" s="35"/>
      <c r="AH879" s="35"/>
    </row>
    <row r="880" spans="1:34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26"/>
      <c r="AG880" s="35"/>
      <c r="AH880" s="35"/>
    </row>
    <row r="881" spans="1:34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26"/>
      <c r="AG881" s="35"/>
      <c r="AH881" s="35"/>
    </row>
    <row r="882" spans="1:34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26"/>
      <c r="AG882" s="35"/>
      <c r="AH882" s="35"/>
    </row>
    <row r="883" spans="1:34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26"/>
      <c r="AG883" s="35"/>
      <c r="AH883" s="35"/>
    </row>
    <row r="884" spans="1:34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26"/>
      <c r="AG884" s="35"/>
      <c r="AH884" s="35"/>
    </row>
    <row r="885" spans="1:34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26"/>
      <c r="AG885" s="35"/>
      <c r="AH885" s="35"/>
    </row>
    <row r="886" spans="1:34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26"/>
      <c r="AG886" s="35"/>
      <c r="AH886" s="35"/>
    </row>
    <row r="887" spans="1:34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26"/>
      <c r="AG887" s="35"/>
      <c r="AH887" s="35"/>
    </row>
    <row r="888" spans="1:34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26"/>
      <c r="AG888" s="35"/>
      <c r="AH888" s="35"/>
    </row>
    <row r="889" spans="1:34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26"/>
      <c r="AG889" s="35"/>
      <c r="AH889" s="35"/>
    </row>
    <row r="890" spans="1:34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26"/>
      <c r="AG890" s="35"/>
      <c r="AH890" s="35"/>
    </row>
    <row r="891" spans="1:34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26"/>
      <c r="AG891" s="35"/>
      <c r="AH891" s="35"/>
    </row>
    <row r="892" spans="1:34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26"/>
      <c r="AG892" s="35"/>
      <c r="AH892" s="35"/>
    </row>
    <row r="893" spans="1:34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26"/>
      <c r="AG893" s="35"/>
      <c r="AH893" s="35"/>
    </row>
    <row r="894" spans="1:34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26"/>
      <c r="AG894" s="35"/>
      <c r="AH894" s="35"/>
    </row>
    <row r="895" spans="1:34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26"/>
      <c r="AG895" s="35"/>
      <c r="AH895" s="35"/>
    </row>
    <row r="896" spans="1:34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26"/>
      <c r="AG896" s="35"/>
      <c r="AH896" s="35"/>
    </row>
    <row r="897" spans="1:34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26"/>
      <c r="AG897" s="35"/>
      <c r="AH897" s="35"/>
    </row>
    <row r="898" spans="1:34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26"/>
      <c r="AG898" s="35"/>
      <c r="AH898" s="35"/>
    </row>
    <row r="899" spans="1:34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26"/>
      <c r="AG899" s="35"/>
      <c r="AH899" s="35"/>
    </row>
    <row r="900" spans="1:34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26"/>
      <c r="AG900" s="35"/>
      <c r="AH900" s="35"/>
    </row>
    <row r="901" spans="1:34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26"/>
      <c r="AG901" s="35"/>
      <c r="AH901" s="35"/>
    </row>
    <row r="902" spans="1:34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26"/>
      <c r="AG902" s="35"/>
      <c r="AH902" s="35"/>
    </row>
    <row r="903" spans="1:34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26"/>
      <c r="AG903" s="35"/>
      <c r="AH903" s="35"/>
    </row>
    <row r="904" spans="1:34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26"/>
      <c r="AG904" s="35"/>
      <c r="AH904" s="35"/>
    </row>
    <row r="905" spans="1:34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26"/>
      <c r="AG905" s="35"/>
      <c r="AH905" s="35"/>
    </row>
    <row r="906" spans="1:34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26"/>
      <c r="AG906" s="35"/>
      <c r="AH906" s="35"/>
    </row>
    <row r="907" spans="1:34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26"/>
      <c r="AG907" s="35"/>
      <c r="AH907" s="35"/>
    </row>
    <row r="908" spans="1:34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26"/>
      <c r="AG908" s="35"/>
      <c r="AH908" s="35"/>
    </row>
    <row r="909" spans="1:34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26"/>
      <c r="AG909" s="35"/>
      <c r="AH909" s="35"/>
    </row>
    <row r="910" spans="1:34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26"/>
      <c r="AG910" s="35"/>
      <c r="AH910" s="35"/>
    </row>
    <row r="911" spans="1:34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26"/>
      <c r="AG911" s="35"/>
      <c r="AH911" s="35"/>
    </row>
    <row r="912" spans="1:34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26"/>
      <c r="AG912" s="35"/>
      <c r="AH912" s="35"/>
    </row>
    <row r="913" spans="1:34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26"/>
      <c r="AG913" s="35"/>
      <c r="AH913" s="35"/>
    </row>
    <row r="914" spans="1:34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26"/>
      <c r="AG914" s="35"/>
      <c r="AH914" s="35"/>
    </row>
    <row r="915" spans="1:34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26"/>
      <c r="AG915" s="35"/>
      <c r="AH915" s="35"/>
    </row>
    <row r="916" spans="1:34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26"/>
      <c r="AG916" s="35"/>
      <c r="AH916" s="35"/>
    </row>
    <row r="917" spans="1:34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26"/>
      <c r="AG917" s="35"/>
      <c r="AH917" s="35"/>
    </row>
    <row r="918" spans="1:34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26"/>
      <c r="AG918" s="35"/>
      <c r="AH918" s="35"/>
    </row>
    <row r="919" spans="1:34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26"/>
      <c r="AG919" s="35"/>
      <c r="AH919" s="35"/>
    </row>
    <row r="920" spans="1:34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26"/>
      <c r="AG920" s="35"/>
      <c r="AH920" s="35"/>
    </row>
    <row r="921" spans="1:34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26"/>
      <c r="AG921" s="35"/>
      <c r="AH921" s="35"/>
    </row>
    <row r="922" spans="1:34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26"/>
      <c r="AG922" s="35"/>
      <c r="AH922" s="35"/>
    </row>
    <row r="923" spans="1:34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26"/>
      <c r="AG923" s="35"/>
      <c r="AH923" s="35"/>
    </row>
    <row r="924" spans="1:34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26"/>
      <c r="AG924" s="35"/>
      <c r="AH924" s="35"/>
    </row>
    <row r="925" spans="1:34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26"/>
      <c r="AG925" s="35"/>
      <c r="AH925" s="35"/>
    </row>
    <row r="926" spans="1:34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26"/>
      <c r="AG926" s="35"/>
      <c r="AH926" s="35"/>
    </row>
    <row r="927" spans="1:34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26"/>
      <c r="AG927" s="35"/>
      <c r="AH927" s="35"/>
    </row>
    <row r="928" spans="1:34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26"/>
      <c r="AG928" s="35"/>
      <c r="AH928" s="35"/>
    </row>
    <row r="929" spans="1:34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26"/>
      <c r="AG929" s="35"/>
      <c r="AH929" s="35"/>
    </row>
    <row r="930" spans="1:34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26"/>
      <c r="AG930" s="35"/>
      <c r="AH930" s="35"/>
    </row>
    <row r="931" spans="1:34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26"/>
      <c r="AG931" s="35"/>
      <c r="AH931" s="35"/>
    </row>
    <row r="932" spans="1:34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26"/>
      <c r="AG932" s="35"/>
      <c r="AH932" s="35"/>
    </row>
    <row r="933" spans="1:34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26"/>
      <c r="AG933" s="35"/>
      <c r="AH933" s="35"/>
    </row>
    <row r="934" spans="1:34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26"/>
      <c r="AG934" s="35"/>
      <c r="AH934" s="35"/>
    </row>
    <row r="935" spans="1:34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26"/>
      <c r="AG935" s="35"/>
      <c r="AH935" s="35"/>
    </row>
    <row r="936" spans="1:34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26"/>
      <c r="AG936" s="35"/>
      <c r="AH936" s="35"/>
    </row>
    <row r="937" spans="1:34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26"/>
      <c r="AG937" s="35"/>
      <c r="AH937" s="35"/>
    </row>
    <row r="938" spans="1:34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26"/>
      <c r="AG938" s="35"/>
      <c r="AH938" s="35"/>
    </row>
    <row r="939" spans="1:34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26"/>
      <c r="AG939" s="35"/>
      <c r="AH939" s="35"/>
    </row>
    <row r="940" spans="1:34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26"/>
      <c r="AG940" s="35"/>
      <c r="AH940" s="35"/>
    </row>
    <row r="941" spans="1:34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26"/>
      <c r="AG941" s="35"/>
      <c r="AH941" s="35"/>
    </row>
    <row r="942" spans="1:34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26"/>
      <c r="AG942" s="35"/>
      <c r="AH942" s="35"/>
    </row>
    <row r="943" spans="1:34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26"/>
      <c r="AG943" s="35"/>
      <c r="AH943" s="35"/>
    </row>
    <row r="944" spans="1:34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26"/>
      <c r="AG944" s="35"/>
      <c r="AH944" s="35"/>
    </row>
    <row r="945" spans="1:34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26"/>
      <c r="AG945" s="35"/>
      <c r="AH945" s="35"/>
    </row>
    <row r="946" spans="1:34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26"/>
      <c r="AG946" s="35"/>
      <c r="AH946" s="35"/>
    </row>
    <row r="947" spans="1:34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26"/>
      <c r="AG947" s="35"/>
      <c r="AH947" s="35"/>
    </row>
    <row r="948" spans="1:34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26"/>
      <c r="AG948" s="35"/>
      <c r="AH948" s="35"/>
    </row>
    <row r="949" spans="1:34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26"/>
      <c r="AG949" s="35"/>
      <c r="AH949" s="35"/>
    </row>
    <row r="950" spans="1:34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26"/>
      <c r="AG950" s="35"/>
      <c r="AH950" s="35"/>
    </row>
    <row r="951" spans="1:34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26"/>
      <c r="AG951" s="35"/>
      <c r="AH951" s="35"/>
    </row>
    <row r="952" spans="1:34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26"/>
      <c r="AG952" s="35"/>
      <c r="AH952" s="35"/>
    </row>
    <row r="953" spans="1:34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26"/>
      <c r="AG953" s="35"/>
      <c r="AH953" s="35"/>
    </row>
    <row r="954" spans="1:34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26"/>
      <c r="AG954" s="35"/>
      <c r="AH954" s="35"/>
    </row>
    <row r="955" spans="1:34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26"/>
      <c r="AG955" s="35"/>
      <c r="AH955" s="35"/>
    </row>
    <row r="956" spans="1:34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26"/>
      <c r="AG956" s="35"/>
      <c r="AH956" s="35"/>
    </row>
    <row r="957" spans="1:34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26"/>
      <c r="AG957" s="35"/>
      <c r="AH957" s="35"/>
    </row>
    <row r="958" spans="1:34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26"/>
      <c r="AG958" s="35"/>
      <c r="AH958" s="35"/>
    </row>
    <row r="959" spans="1:34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26"/>
      <c r="AG959" s="35"/>
      <c r="AH959" s="35"/>
    </row>
    <row r="960" spans="1:34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26"/>
      <c r="AG960" s="35"/>
      <c r="AH960" s="35"/>
    </row>
    <row r="961" spans="1:34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26"/>
      <c r="AG961" s="35"/>
      <c r="AH961" s="35"/>
    </row>
    <row r="962" spans="1:34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26"/>
      <c r="AG962" s="35"/>
      <c r="AH962" s="35"/>
    </row>
    <row r="963" spans="1:34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26"/>
      <c r="AG963" s="35"/>
      <c r="AH963" s="35"/>
    </row>
    <row r="964" spans="1:34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26"/>
      <c r="AG964" s="35"/>
      <c r="AH964" s="35"/>
    </row>
    <row r="965" spans="1:34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26"/>
      <c r="AG965" s="35"/>
      <c r="AH965" s="35"/>
    </row>
    <row r="966" spans="1:34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26"/>
      <c r="AG966" s="35"/>
      <c r="AH966" s="35"/>
    </row>
    <row r="967" spans="1:34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26"/>
      <c r="AG967" s="35"/>
      <c r="AH967" s="35"/>
    </row>
    <row r="968" spans="1:34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26"/>
      <c r="AG968" s="35"/>
      <c r="AH968" s="35"/>
    </row>
    <row r="969" spans="1:34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26"/>
      <c r="AG969" s="35"/>
      <c r="AH969" s="35"/>
    </row>
    <row r="970" spans="1:34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26"/>
      <c r="AG970" s="35"/>
      <c r="AH970" s="35"/>
    </row>
    <row r="971" spans="1:34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26"/>
      <c r="AG971" s="35"/>
      <c r="AH971" s="35"/>
    </row>
    <row r="972" spans="1:34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26"/>
      <c r="AG972" s="35"/>
      <c r="AH972" s="35"/>
    </row>
    <row r="973" spans="1:34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26"/>
      <c r="AG973" s="35"/>
      <c r="AH973" s="35"/>
    </row>
    <row r="974" spans="1:34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26"/>
      <c r="AG974" s="35"/>
      <c r="AH974" s="35"/>
    </row>
    <row r="975" spans="1:34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26"/>
      <c r="AG975" s="35"/>
      <c r="AH975" s="35"/>
    </row>
    <row r="976" spans="1:34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26"/>
      <c r="AG976" s="35"/>
      <c r="AH976" s="35"/>
    </row>
    <row r="977" spans="1:34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26"/>
      <c r="AG977" s="35"/>
      <c r="AH977" s="35"/>
    </row>
    <row r="978" spans="1:34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26"/>
      <c r="AG978" s="35"/>
      <c r="AH978" s="35"/>
    </row>
    <row r="979" spans="1:34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26"/>
      <c r="AG979" s="35"/>
      <c r="AH979" s="35"/>
    </row>
    <row r="980" spans="1:34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26"/>
      <c r="AG980" s="35"/>
      <c r="AH980" s="35"/>
    </row>
    <row r="981" spans="1:34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26"/>
      <c r="AG981" s="35"/>
      <c r="AH981" s="35"/>
    </row>
    <row r="982" spans="1:34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26"/>
      <c r="AG982" s="35"/>
      <c r="AH982" s="35"/>
    </row>
    <row r="983" spans="1:34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26"/>
      <c r="AG983" s="35"/>
      <c r="AH983" s="35"/>
    </row>
    <row r="984" spans="1:34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26"/>
      <c r="AG984" s="35"/>
      <c r="AH984" s="35"/>
    </row>
    <row r="985" spans="1:34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26"/>
      <c r="AG985" s="35"/>
      <c r="AH985" s="35"/>
    </row>
    <row r="986" spans="1:34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26"/>
      <c r="AG986" s="35"/>
      <c r="AH986" s="35"/>
    </row>
    <row r="987" spans="1:34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26"/>
      <c r="AG987" s="35"/>
      <c r="AH987" s="35"/>
    </row>
    <row r="988" spans="1:34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26"/>
      <c r="AG988" s="35"/>
      <c r="AH988" s="35"/>
    </row>
    <row r="989" spans="1:34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26"/>
      <c r="AG989" s="35"/>
      <c r="AH989" s="35"/>
    </row>
    <row r="990" spans="1:34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26"/>
      <c r="AG990" s="35"/>
      <c r="AH990" s="35"/>
    </row>
    <row r="991" spans="1:34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26"/>
      <c r="AG991" s="35"/>
      <c r="AH991" s="35"/>
    </row>
    <row r="992" spans="1:34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26"/>
      <c r="AG992" s="35"/>
      <c r="AH992" s="35"/>
    </row>
    <row r="993" spans="1:34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26"/>
      <c r="AG993" s="35"/>
      <c r="AH993" s="35"/>
    </row>
    <row r="994" spans="1:34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26"/>
      <c r="AG994" s="35"/>
      <c r="AH994" s="35"/>
    </row>
    <row r="995" spans="1:34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26"/>
      <c r="AG995" s="35"/>
      <c r="AH995" s="35"/>
    </row>
    <row r="996" spans="1:34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26"/>
      <c r="AG996" s="35"/>
      <c r="AH996" s="35"/>
    </row>
    <row r="997" spans="1:34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26"/>
      <c r="AG997" s="35"/>
      <c r="AH997" s="35"/>
    </row>
    <row r="998" spans="1:34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26"/>
      <c r="AG998" s="35"/>
      <c r="AH998" s="35"/>
    </row>
    <row r="999" spans="1:34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26"/>
      <c r="AG999" s="35"/>
      <c r="AH999" s="35"/>
    </row>
    <row r="1000" spans="1:34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26"/>
      <c r="AG1000" s="35"/>
      <c r="AH1000" s="35"/>
    </row>
    <row r="1001" spans="1:34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26"/>
      <c r="AG1001" s="35"/>
      <c r="AH1001" s="35"/>
    </row>
    <row r="1002" spans="1:34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26"/>
      <c r="AG1002" s="35"/>
      <c r="AH1002" s="35"/>
    </row>
    <row r="1003" spans="1:34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26"/>
      <c r="AG1003" s="35"/>
      <c r="AH1003" s="35"/>
    </row>
    <row r="1004" spans="1:34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26"/>
      <c r="AG1004" s="35"/>
      <c r="AH1004" s="35"/>
    </row>
    <row r="1005" spans="1:34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26"/>
      <c r="AG1005" s="35"/>
      <c r="AH1005" s="35"/>
    </row>
    <row r="1006" spans="1:34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26"/>
      <c r="AG1006" s="35"/>
      <c r="AH1006" s="35"/>
    </row>
    <row r="1007" spans="1:34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26"/>
      <c r="AG1007" s="35"/>
      <c r="AH1007" s="35"/>
    </row>
    <row r="1008" spans="1:34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26"/>
      <c r="AG1008" s="35"/>
      <c r="AH1008" s="35"/>
    </row>
    <row r="1009" spans="1:34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26"/>
      <c r="AG1009" s="35"/>
      <c r="AH1009" s="35"/>
    </row>
    <row r="1010" spans="1:34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26"/>
      <c r="AG1010" s="35"/>
      <c r="AH1010" s="35"/>
    </row>
    <row r="1011" spans="1:34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26"/>
      <c r="AG1011" s="35"/>
      <c r="AH1011" s="35"/>
    </row>
    <row r="1012" spans="1:34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26"/>
      <c r="AG1012" s="35"/>
      <c r="AH1012" s="35"/>
    </row>
    <row r="1013" spans="1:34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26"/>
      <c r="AG1013" s="35"/>
      <c r="AH1013" s="35"/>
    </row>
    <row r="1014" spans="1:34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26"/>
      <c r="AG1014" s="35"/>
      <c r="AH1014" s="35"/>
    </row>
    <row r="1015" spans="1:34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26"/>
      <c r="AG1015" s="35"/>
      <c r="AH1015" s="35"/>
    </row>
    <row r="1016" spans="1:34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26"/>
      <c r="AG1016" s="35"/>
      <c r="AH1016" s="35"/>
    </row>
    <row r="1017" spans="1:34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26"/>
      <c r="AG1017" s="35"/>
      <c r="AH1017" s="35"/>
    </row>
    <row r="1018" spans="1:34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26"/>
      <c r="AG1018" s="35"/>
      <c r="AH1018" s="35"/>
    </row>
    <row r="1019" spans="1:34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26"/>
      <c r="AG1019" s="35"/>
      <c r="AH1019" s="35"/>
    </row>
    <row r="1020" spans="1:34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26"/>
      <c r="AG1020" s="35"/>
      <c r="AH1020" s="35"/>
    </row>
    <row r="1021" spans="1:34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26"/>
      <c r="AG1021" s="35"/>
      <c r="AH1021" s="35"/>
    </row>
    <row r="1022" spans="1:34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26"/>
      <c r="AG1022" s="35"/>
      <c r="AH1022" s="35"/>
    </row>
    <row r="1023" spans="1:34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26"/>
      <c r="AG1023" s="35"/>
      <c r="AH1023" s="35"/>
    </row>
    <row r="1024" spans="1:34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26"/>
      <c r="AG1024" s="35"/>
      <c r="AH1024" s="35"/>
    </row>
    <row r="1025" spans="1:34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26"/>
      <c r="AG1025" s="35"/>
      <c r="AH1025" s="35"/>
    </row>
    <row r="1026" spans="1:34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26"/>
      <c r="AG1026" s="35"/>
      <c r="AH1026" s="35"/>
    </row>
    <row r="1027" spans="1:34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26"/>
      <c r="AG1027" s="35"/>
      <c r="AH1027" s="35"/>
    </row>
    <row r="1028" spans="1:34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26"/>
      <c r="AG1028" s="35"/>
      <c r="AH1028" s="35"/>
    </row>
    <row r="1029" spans="1:34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26"/>
      <c r="AG1029" s="35"/>
      <c r="AH1029" s="35"/>
    </row>
    <row r="1030" spans="1:34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26"/>
      <c r="AG1030" s="35"/>
      <c r="AH1030" s="35"/>
    </row>
    <row r="1031" spans="1:34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26"/>
      <c r="AG1031" s="35"/>
      <c r="AH1031" s="35"/>
    </row>
    <row r="1032" spans="1:34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26"/>
      <c r="AG1032" s="35"/>
      <c r="AH1032" s="35"/>
    </row>
    <row r="1033" spans="1:34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26"/>
      <c r="AG1033" s="35"/>
      <c r="AH1033" s="35"/>
    </row>
    <row r="1034" spans="1:34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26"/>
      <c r="AG1034" s="35"/>
      <c r="AH1034" s="35"/>
    </row>
    <row r="1035" spans="1:34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26"/>
      <c r="AG1035" s="35"/>
      <c r="AH1035" s="35"/>
    </row>
    <row r="1036" spans="1:34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26"/>
      <c r="AG1036" s="35"/>
      <c r="AH1036" s="35"/>
    </row>
    <row r="1037" spans="1:34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26"/>
      <c r="AG1037" s="35"/>
      <c r="AH1037" s="35"/>
    </row>
    <row r="1038" spans="1:34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26"/>
      <c r="AG1038" s="35"/>
      <c r="AH1038" s="35"/>
    </row>
    <row r="1039" spans="1:34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26"/>
      <c r="AG1039" s="35"/>
      <c r="AH1039" s="35"/>
    </row>
    <row r="1040" spans="1:34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26"/>
      <c r="AG1040" s="35"/>
      <c r="AH1040" s="35"/>
    </row>
    <row r="1041" spans="1:34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26"/>
      <c r="AG1041" s="35"/>
      <c r="AH1041" s="35"/>
    </row>
    <row r="1042" spans="1:34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26"/>
      <c r="AG1042" s="35"/>
      <c r="AH1042" s="35"/>
    </row>
    <row r="1043" spans="1:34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26"/>
      <c r="AG1043" s="35"/>
      <c r="AH1043" s="35"/>
    </row>
    <row r="1044" spans="1:34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26"/>
      <c r="AG1044" s="35"/>
      <c r="AH1044" s="35"/>
    </row>
    <row r="1045" spans="1:34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26"/>
      <c r="AG1045" s="35"/>
      <c r="AH1045" s="35"/>
    </row>
    <row r="1046" spans="1:34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26"/>
      <c r="AG1046" s="35"/>
      <c r="AH1046" s="35"/>
    </row>
    <row r="1047" spans="1:34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26"/>
      <c r="AG1047" s="35"/>
      <c r="AH1047" s="35"/>
    </row>
    <row r="1048" spans="1:34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26"/>
      <c r="AG1048" s="35"/>
      <c r="AH1048" s="35"/>
    </row>
    <row r="1049" spans="1:34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26"/>
      <c r="AG1049" s="35"/>
      <c r="AH1049" s="35"/>
    </row>
    <row r="1050" spans="1:34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26"/>
      <c r="AG1050" s="35"/>
      <c r="AH1050" s="35"/>
    </row>
    <row r="1051" spans="1:34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26"/>
      <c r="AG1051" s="35"/>
      <c r="AH1051" s="35"/>
    </row>
    <row r="1052" spans="1:34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26"/>
      <c r="AG1052" s="35"/>
      <c r="AH1052" s="35"/>
    </row>
    <row r="1053" spans="1:34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26"/>
      <c r="AG1053" s="35"/>
      <c r="AH1053" s="35"/>
    </row>
    <row r="1054" spans="1:34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26"/>
      <c r="AG1054" s="35"/>
      <c r="AH1054" s="35"/>
    </row>
    <row r="1055" spans="1:34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26"/>
      <c r="AG1055" s="35"/>
      <c r="AH1055" s="35"/>
    </row>
    <row r="1056" spans="1:34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26"/>
      <c r="AG1056" s="35"/>
      <c r="AH1056" s="35"/>
    </row>
    <row r="1057" spans="1:34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26"/>
      <c r="AG1057" s="35"/>
      <c r="AH1057" s="35"/>
    </row>
    <row r="1058" spans="1:34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26"/>
      <c r="AG1058" s="35"/>
      <c r="AH1058" s="35"/>
    </row>
    <row r="1059" spans="1:34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26"/>
      <c r="AG1059" s="35"/>
      <c r="AH1059" s="35"/>
    </row>
    <row r="1060" spans="1:34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26"/>
      <c r="AG1060" s="35"/>
      <c r="AH1060" s="35"/>
    </row>
    <row r="1061" spans="1:34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26"/>
      <c r="AG1061" s="35"/>
      <c r="AH1061" s="35"/>
    </row>
    <row r="1062" spans="1:34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26"/>
      <c r="AG1062" s="35"/>
      <c r="AH1062" s="35"/>
    </row>
    <row r="1063" spans="1:34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26"/>
      <c r="AG1063" s="35"/>
      <c r="AH1063" s="35"/>
    </row>
    <row r="1064" spans="1:34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26"/>
      <c r="AG1064" s="35"/>
      <c r="AH1064" s="35"/>
    </row>
    <row r="1065" spans="1:34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26"/>
      <c r="AG1065" s="35"/>
      <c r="AH1065" s="35"/>
    </row>
    <row r="1066" spans="1:34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26"/>
      <c r="AG1066" s="35"/>
      <c r="AH1066" s="35"/>
    </row>
    <row r="1067" spans="1:34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26"/>
      <c r="AG1067" s="35"/>
      <c r="AH1067" s="35"/>
    </row>
    <row r="1068" spans="1:34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26"/>
      <c r="AG1068" s="35"/>
      <c r="AH1068" s="35"/>
    </row>
    <row r="1069" spans="1:34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26"/>
      <c r="AG1069" s="35"/>
      <c r="AH1069" s="35"/>
    </row>
    <row r="1070" spans="1:34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26"/>
      <c r="AG1070" s="35"/>
      <c r="AH1070" s="35"/>
    </row>
    <row r="1071" spans="1:34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26"/>
      <c r="AG1071" s="35"/>
      <c r="AH1071" s="35"/>
    </row>
    <row r="1072" spans="1:34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26"/>
      <c r="AG1072" s="35"/>
      <c r="AH1072" s="35"/>
    </row>
    <row r="1073" spans="1:34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26"/>
      <c r="AG1073" s="35"/>
      <c r="AH1073" s="35"/>
    </row>
    <row r="1074" spans="1:34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26"/>
      <c r="AG1074" s="35"/>
      <c r="AH1074" s="35"/>
    </row>
    <row r="1075" spans="1:34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26"/>
      <c r="AG1075" s="35"/>
      <c r="AH1075" s="35"/>
    </row>
    <row r="1076" spans="1:34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26"/>
      <c r="AG1076" s="35"/>
      <c r="AH1076" s="35"/>
    </row>
    <row r="1077" spans="1:34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26"/>
      <c r="AG1077" s="35"/>
      <c r="AH1077" s="35"/>
    </row>
    <row r="1078" spans="1:34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26"/>
      <c r="AG1078" s="35"/>
      <c r="AH1078" s="35"/>
    </row>
    <row r="1079" spans="1:34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26"/>
      <c r="AG1079" s="35"/>
      <c r="AH1079" s="35"/>
    </row>
    <row r="1080" spans="1:34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26"/>
      <c r="AG1080" s="35"/>
      <c r="AH1080" s="35"/>
    </row>
    <row r="1081" spans="1:34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26"/>
      <c r="AG1081" s="35"/>
      <c r="AH1081" s="35"/>
    </row>
    <row r="1082" spans="1:34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26"/>
      <c r="AG1082" s="35"/>
      <c r="AH1082" s="35"/>
    </row>
    <row r="1083" spans="1:34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26"/>
      <c r="AG1083" s="35"/>
      <c r="AH1083" s="35"/>
    </row>
    <row r="1084" spans="1:34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26"/>
      <c r="AG1084" s="35"/>
      <c r="AH1084" s="35"/>
    </row>
    <row r="1085" spans="1:34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26"/>
      <c r="AG1085" s="35"/>
      <c r="AH1085" s="35"/>
    </row>
    <row r="1086" spans="1:34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26"/>
      <c r="AG1086" s="35"/>
      <c r="AH1086" s="35"/>
    </row>
    <row r="1087" spans="1:34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26"/>
      <c r="AG1087" s="35"/>
      <c r="AH1087" s="35"/>
    </row>
    <row r="1088" spans="1:34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26"/>
      <c r="AG1088" s="35"/>
      <c r="AH1088" s="35"/>
    </row>
    <row r="1089" spans="1:34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26"/>
      <c r="AG1089" s="35"/>
      <c r="AH1089" s="35"/>
    </row>
    <row r="1090" spans="1:34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26"/>
      <c r="AG1090" s="35"/>
      <c r="AH1090" s="35"/>
    </row>
    <row r="1091" spans="1:34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26"/>
      <c r="AG1091" s="35"/>
      <c r="AH1091" s="35"/>
    </row>
    <row r="1092" spans="1:34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26"/>
      <c r="AG1092" s="35"/>
      <c r="AH1092" s="35"/>
    </row>
    <row r="1093" spans="1:34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26"/>
      <c r="AG1093" s="35"/>
      <c r="AH1093" s="35"/>
    </row>
    <row r="1094" spans="1:34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26"/>
      <c r="AG1094" s="35"/>
      <c r="AH1094" s="35"/>
    </row>
    <row r="1095" spans="1:34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26"/>
      <c r="AG1095" s="35"/>
      <c r="AH1095" s="35"/>
    </row>
    <row r="1096" spans="1:34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26"/>
      <c r="AG1096" s="35"/>
      <c r="AH1096" s="35"/>
    </row>
    <row r="1097" spans="1:34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26"/>
      <c r="AG1097" s="35"/>
      <c r="AH1097" s="35"/>
    </row>
    <row r="1098" spans="1:34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26"/>
      <c r="AG1098" s="35"/>
      <c r="AH1098" s="35"/>
    </row>
    <row r="1099" spans="1:34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26"/>
      <c r="AG1099" s="35"/>
      <c r="AH1099" s="35"/>
    </row>
    <row r="1100" spans="1:34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26"/>
      <c r="AG1100" s="35"/>
      <c r="AH1100" s="35"/>
    </row>
    <row r="1101" spans="1:34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26"/>
      <c r="AG1101" s="35"/>
      <c r="AH1101" s="35"/>
    </row>
    <row r="1102" spans="1:34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26"/>
      <c r="AG1102" s="35"/>
      <c r="AH1102" s="35"/>
    </row>
    <row r="1103" spans="1:34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26"/>
      <c r="AG1103" s="35"/>
      <c r="AH1103" s="35"/>
    </row>
    <row r="1104" spans="1:34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26"/>
      <c r="AG1104" s="35"/>
      <c r="AH1104" s="35"/>
    </row>
    <row r="1105" spans="1:34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26"/>
      <c r="AG1105" s="35"/>
      <c r="AH1105" s="35"/>
    </row>
    <row r="1106" spans="1:34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26"/>
      <c r="AG1106" s="35"/>
      <c r="AH1106" s="35"/>
    </row>
    <row r="1107" spans="1:34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26"/>
      <c r="AG1107" s="35"/>
      <c r="AH1107" s="35"/>
    </row>
    <row r="1108" spans="1:34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26"/>
      <c r="AG1108" s="35"/>
      <c r="AH1108" s="35"/>
    </row>
    <row r="1109" spans="1:34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26"/>
      <c r="AG1109" s="35"/>
      <c r="AH1109" s="35"/>
    </row>
    <row r="1110" spans="1:34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26"/>
      <c r="AG1110" s="35"/>
      <c r="AH1110" s="35"/>
    </row>
    <row r="1111" spans="1:34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26"/>
      <c r="AG1111" s="35"/>
      <c r="AH1111" s="35"/>
    </row>
    <row r="1112" spans="1:34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26"/>
      <c r="AG1112" s="35"/>
      <c r="AH1112" s="35"/>
    </row>
    <row r="1113" spans="1:34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26"/>
      <c r="AG1113" s="35"/>
      <c r="AH1113" s="35"/>
    </row>
    <row r="1114" spans="1:34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26"/>
      <c r="AG1114" s="35"/>
      <c r="AH1114" s="35"/>
    </row>
    <row r="1115" spans="1:34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26"/>
      <c r="AG1115" s="35"/>
      <c r="AH1115" s="35"/>
    </row>
    <row r="1116" spans="1:34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26"/>
      <c r="AG1116" s="35"/>
      <c r="AH1116" s="35"/>
    </row>
    <row r="1117" spans="1:34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26"/>
      <c r="AG1117" s="35"/>
      <c r="AH1117" s="35"/>
    </row>
    <row r="1118" spans="1:34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26"/>
      <c r="AG1118" s="35"/>
      <c r="AH1118" s="35"/>
    </row>
    <row r="1119" spans="1:34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26"/>
      <c r="AG1119" s="35"/>
      <c r="AH1119" s="35"/>
    </row>
    <row r="1120" spans="1:34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26"/>
      <c r="AG1120" s="35"/>
      <c r="AH1120" s="35"/>
    </row>
    <row r="1121" spans="1:34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26"/>
      <c r="AG1121" s="35"/>
      <c r="AH1121" s="35"/>
    </row>
    <row r="1122" spans="1:34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26"/>
      <c r="AG1122" s="35"/>
      <c r="AH1122" s="35"/>
    </row>
    <row r="1123" spans="1:34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26"/>
      <c r="AG1123" s="35"/>
      <c r="AH1123" s="35"/>
    </row>
    <row r="1124" spans="1:34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26"/>
      <c r="AG1124" s="35"/>
      <c r="AH1124" s="35"/>
    </row>
    <row r="1125" spans="1:34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26"/>
      <c r="AG1125" s="35"/>
      <c r="AH1125" s="35"/>
    </row>
    <row r="1126" spans="1:34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26"/>
      <c r="AG1126" s="35"/>
      <c r="AH1126" s="35"/>
    </row>
    <row r="1127" spans="1:34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26"/>
      <c r="AG1127" s="35"/>
      <c r="AH1127" s="35"/>
    </row>
    <row r="1128" spans="1:34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26"/>
      <c r="AG1128" s="35"/>
      <c r="AH1128" s="35"/>
    </row>
    <row r="1129" spans="1:34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26"/>
      <c r="AG1129" s="35"/>
      <c r="AH1129" s="35"/>
    </row>
    <row r="1130" spans="1:34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26"/>
      <c r="AG1130" s="35"/>
      <c r="AH1130" s="35"/>
    </row>
    <row r="1131" spans="1:34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26"/>
      <c r="AG1131" s="35"/>
      <c r="AH1131" s="35"/>
    </row>
    <row r="1132" spans="1:34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26"/>
      <c r="AG1132" s="35"/>
      <c r="AH1132" s="35"/>
    </row>
    <row r="1133" spans="1:34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26"/>
      <c r="AG1133" s="35"/>
      <c r="AH1133" s="35"/>
    </row>
    <row r="1134" spans="1:34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26"/>
      <c r="AG1134" s="35"/>
      <c r="AH1134" s="35"/>
    </row>
    <row r="1135" spans="1:34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26"/>
      <c r="AG1135" s="35"/>
      <c r="AH1135" s="35"/>
    </row>
    <row r="1136" spans="1:34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26"/>
      <c r="AG1136" s="35"/>
      <c r="AH1136" s="35"/>
    </row>
    <row r="1137" spans="1:34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26"/>
      <c r="AG1137" s="35"/>
      <c r="AH1137" s="35"/>
    </row>
    <row r="1138" spans="1:34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26"/>
      <c r="AG1138" s="35"/>
      <c r="AH1138" s="35"/>
    </row>
    <row r="1139" spans="1:34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26"/>
      <c r="AG1139" s="35"/>
      <c r="AH1139" s="35"/>
    </row>
    <row r="1140" spans="1:34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26"/>
      <c r="AG1140" s="35"/>
      <c r="AH1140" s="35"/>
    </row>
    <row r="1141" spans="1:34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26"/>
      <c r="AG1141" s="35"/>
      <c r="AH1141" s="35"/>
    </row>
    <row r="1142" spans="1:34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26"/>
      <c r="AG1142" s="35"/>
      <c r="AH1142" s="35"/>
    </row>
    <row r="1143" spans="1:34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26"/>
      <c r="AG1143" s="35"/>
      <c r="AH1143" s="35"/>
    </row>
    <row r="1144" spans="1:34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26"/>
      <c r="AG1144" s="35"/>
      <c r="AH1144" s="35"/>
    </row>
    <row r="1145" spans="1:34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26"/>
      <c r="AG1145" s="35"/>
      <c r="AH1145" s="35"/>
    </row>
    <row r="1146" spans="1:34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26"/>
      <c r="AG1146" s="35"/>
      <c r="AH1146" s="35"/>
    </row>
    <row r="1147" spans="1:34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26"/>
      <c r="AG1147" s="35"/>
      <c r="AH1147" s="35"/>
    </row>
    <row r="1148" spans="1:34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26"/>
      <c r="AG1148" s="35"/>
      <c r="AH1148" s="35"/>
    </row>
    <row r="1149" spans="1:34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26"/>
      <c r="AG1149" s="35"/>
      <c r="AH1149" s="35"/>
    </row>
    <row r="1150" spans="1:34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26"/>
      <c r="AG1150" s="35"/>
      <c r="AH1150" s="35"/>
    </row>
    <row r="1151" spans="1:34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26"/>
      <c r="AG1151" s="35"/>
      <c r="AH1151" s="35"/>
    </row>
    <row r="1152" spans="1:34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26"/>
      <c r="AG1152" s="35"/>
      <c r="AH1152" s="35"/>
    </row>
    <row r="1153" spans="1:34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26"/>
      <c r="AG1153" s="35"/>
      <c r="AH1153" s="35"/>
    </row>
    <row r="1154" spans="1:34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26"/>
      <c r="AG1154" s="35"/>
      <c r="AH1154" s="35"/>
    </row>
    <row r="1155" spans="1:34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26"/>
      <c r="AG1155" s="35"/>
      <c r="AH1155" s="35"/>
    </row>
    <row r="1156" spans="1:34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26"/>
      <c r="AG1156" s="35"/>
      <c r="AH1156" s="35"/>
    </row>
    <row r="1157" spans="1:34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26"/>
      <c r="AG1157" s="35"/>
      <c r="AH1157" s="35"/>
    </row>
    <row r="1158" spans="1:34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26"/>
      <c r="AG1158" s="35"/>
      <c r="AH1158" s="35"/>
    </row>
    <row r="1159" spans="1:34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26"/>
      <c r="AG1159" s="35"/>
      <c r="AH1159" s="35"/>
    </row>
    <row r="1160" spans="1:34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26"/>
      <c r="AG1160" s="35"/>
      <c r="AH1160" s="35"/>
    </row>
    <row r="1161" spans="1:34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26"/>
      <c r="AG1161" s="35"/>
      <c r="AH1161" s="35"/>
    </row>
    <row r="1162" spans="1:34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26"/>
      <c r="AG1162" s="35"/>
      <c r="AH1162" s="35"/>
    </row>
    <row r="1163" spans="1:34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26"/>
      <c r="AG1163" s="35"/>
      <c r="AH1163" s="35"/>
    </row>
    <row r="1164" spans="1:34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26"/>
      <c r="AG1164" s="35"/>
      <c r="AH1164" s="35"/>
    </row>
    <row r="1165" spans="1:34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26"/>
      <c r="AG1165" s="35"/>
      <c r="AH1165" s="35"/>
    </row>
    <row r="1166" spans="1:34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26"/>
      <c r="AG1166" s="35"/>
      <c r="AH1166" s="35"/>
    </row>
    <row r="1167" spans="1:34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26"/>
      <c r="AG1167" s="35"/>
      <c r="AH1167" s="35"/>
    </row>
    <row r="1168" spans="1:34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26"/>
      <c r="AG1168" s="35"/>
      <c r="AH1168" s="35"/>
    </row>
    <row r="1169" spans="1:34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26"/>
      <c r="AG1169" s="35"/>
      <c r="AH1169" s="35"/>
    </row>
    <row r="1170" spans="1:34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26"/>
      <c r="AG1170" s="35"/>
      <c r="AH1170" s="35"/>
    </row>
    <row r="1171" spans="1:34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26"/>
      <c r="AG1171" s="35"/>
      <c r="AH1171" s="35"/>
    </row>
    <row r="1172" spans="1:34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26"/>
      <c r="AG1172" s="35"/>
      <c r="AH1172" s="35"/>
    </row>
    <row r="1173" spans="1:34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26"/>
      <c r="AG1173" s="35"/>
      <c r="AH1173" s="35"/>
    </row>
    <row r="1174" spans="1:34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26"/>
      <c r="AG1174" s="35"/>
      <c r="AH1174" s="35"/>
    </row>
    <row r="1175" spans="1:34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26"/>
      <c r="AG1175" s="35"/>
      <c r="AH1175" s="35"/>
    </row>
    <row r="1176" spans="1:34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26"/>
      <c r="AG1176" s="35"/>
      <c r="AH1176" s="35"/>
    </row>
    <row r="1177" spans="1:34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26"/>
      <c r="AG1177" s="35"/>
      <c r="AH1177" s="35"/>
    </row>
    <row r="1178" spans="1:34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26"/>
      <c r="AG1178" s="35"/>
      <c r="AH1178" s="35"/>
    </row>
    <row r="1179" spans="1:34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26"/>
      <c r="AG1179" s="35"/>
      <c r="AH1179" s="35"/>
    </row>
    <row r="1180" spans="1:34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26"/>
      <c r="AG1180" s="35"/>
      <c r="AH1180" s="35"/>
    </row>
    <row r="1181" spans="1:34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26"/>
      <c r="AG1181" s="35"/>
      <c r="AH1181" s="35"/>
    </row>
    <row r="1182" spans="1:34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26"/>
      <c r="AG1182" s="35"/>
      <c r="AH1182" s="35"/>
    </row>
    <row r="1183" spans="1:34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26"/>
      <c r="AG1183" s="35"/>
      <c r="AH1183" s="35"/>
    </row>
    <row r="1184" spans="1:34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26"/>
      <c r="AG1184" s="35"/>
      <c r="AH1184" s="35"/>
    </row>
    <row r="1185" spans="1:34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26"/>
      <c r="AG1185" s="35"/>
      <c r="AH1185" s="35"/>
    </row>
    <row r="1186" spans="1:34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26"/>
      <c r="AG1186" s="35"/>
      <c r="AH1186" s="35"/>
    </row>
    <row r="1187" spans="1:34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26"/>
      <c r="AG1187" s="35"/>
      <c r="AH1187" s="35"/>
    </row>
    <row r="1188" spans="1:34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26"/>
      <c r="AG1188" s="35"/>
      <c r="AH1188" s="35"/>
    </row>
    <row r="1189" spans="1:34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26"/>
      <c r="AG1189" s="35"/>
      <c r="AH1189" s="35"/>
    </row>
    <row r="1190" spans="1:34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26"/>
      <c r="AG1190" s="35"/>
      <c r="AH1190" s="35"/>
    </row>
    <row r="1191" spans="1:34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26"/>
      <c r="AG1191" s="35"/>
      <c r="AH1191" s="35"/>
    </row>
    <row r="1192" spans="1:34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26"/>
      <c r="AG1192" s="35"/>
      <c r="AH1192" s="35"/>
    </row>
    <row r="1193" spans="1:34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26"/>
      <c r="AG1193" s="35"/>
      <c r="AH1193" s="35"/>
    </row>
    <row r="1194" spans="1:34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26"/>
      <c r="AG1194" s="35"/>
      <c r="AH1194" s="35"/>
    </row>
    <row r="1195" spans="1:34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26"/>
      <c r="AG1195" s="35"/>
      <c r="AH1195" s="35"/>
    </row>
    <row r="1196" spans="1:34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26"/>
      <c r="AG1196" s="35"/>
      <c r="AH1196" s="35"/>
    </row>
    <row r="1197" spans="1:34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26"/>
      <c r="AG1197" s="35"/>
      <c r="AH1197" s="35"/>
    </row>
    <row r="1198" spans="1:34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26"/>
      <c r="AG1198" s="35"/>
      <c r="AH1198" s="35"/>
    </row>
    <row r="1199" spans="1:34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26"/>
      <c r="AG1199" s="35"/>
      <c r="AH1199" s="35"/>
    </row>
    <row r="1200" spans="1:34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26"/>
      <c r="AG1200" s="35"/>
      <c r="AH1200" s="35"/>
    </row>
    <row r="1201" spans="1:34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26"/>
      <c r="AG1201" s="35"/>
      <c r="AH1201" s="35"/>
    </row>
    <row r="1202" spans="1:34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26"/>
      <c r="AG1202" s="35"/>
      <c r="AH1202" s="35"/>
    </row>
    <row r="1203" spans="1:34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26"/>
      <c r="AG1203" s="35"/>
      <c r="AH1203" s="35"/>
    </row>
    <row r="1204" spans="1:34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26"/>
      <c r="AG1204" s="35"/>
      <c r="AH1204" s="35"/>
    </row>
    <row r="1205" spans="1:34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26"/>
      <c r="AG1205" s="35"/>
      <c r="AH1205" s="35"/>
    </row>
    <row r="1206" spans="1:34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26"/>
      <c r="AG1206" s="35"/>
      <c r="AH1206" s="35"/>
    </row>
    <row r="1207" spans="1:34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26"/>
      <c r="AG1207" s="35"/>
      <c r="AH1207" s="35"/>
    </row>
    <row r="1208" spans="1:34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26"/>
      <c r="AG1208" s="35"/>
      <c r="AH1208" s="35"/>
    </row>
    <row r="1209" spans="1:34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26"/>
      <c r="AG1209" s="35"/>
      <c r="AH1209" s="35"/>
    </row>
    <row r="1210" spans="1:34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26"/>
      <c r="AG1210" s="35"/>
      <c r="AH1210" s="35"/>
    </row>
    <row r="1211" spans="1:34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26"/>
      <c r="AG1211" s="35"/>
      <c r="AH1211" s="35"/>
    </row>
    <row r="1212" spans="1:34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26"/>
      <c r="AG1212" s="35"/>
      <c r="AH1212" s="35"/>
    </row>
    <row r="1213" spans="1:34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26"/>
      <c r="AG1213" s="35"/>
      <c r="AH1213" s="35"/>
    </row>
    <row r="1214" spans="1:34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26"/>
      <c r="AG1214" s="35"/>
      <c r="AH1214" s="35"/>
    </row>
    <row r="1215" spans="1:34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26"/>
      <c r="AG1215" s="35"/>
      <c r="AH1215" s="35"/>
    </row>
    <row r="1216" spans="1:34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26"/>
      <c r="AG1216" s="35"/>
      <c r="AH1216" s="35"/>
    </row>
    <row r="1217" spans="1:34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26"/>
      <c r="AG1217" s="35"/>
      <c r="AH1217" s="35"/>
    </row>
    <row r="1218" spans="1:34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26"/>
      <c r="AG1218" s="35"/>
      <c r="AH1218" s="35"/>
    </row>
    <row r="1219" spans="1:34" ht="21" customHeight="1">
      <c r="A1219" s="26"/>
      <c r="AF1219" s="26"/>
      <c r="AG1219" s="35"/>
      <c r="AH1219" s="35"/>
    </row>
    <row r="1220" spans="1:34" ht="21" customHeight="1">
      <c r="A1220" s="26"/>
      <c r="AF1220" s="26"/>
      <c r="AG1220" s="35"/>
      <c r="AH1220" s="35"/>
    </row>
    <row r="1221" spans="1:34" ht="21" customHeight="1">
      <c r="A1221" s="26"/>
      <c r="AF1221" s="26"/>
      <c r="AG1221" s="35"/>
      <c r="AH1221" s="35"/>
    </row>
    <row r="1222" spans="1:34" ht="21" customHeight="1">
      <c r="A1222" s="26"/>
      <c r="AF1222" s="26"/>
      <c r="AG1222" s="35"/>
      <c r="AH1222" s="35"/>
    </row>
    <row r="1223" spans="1:34" ht="21" customHeight="1">
      <c r="A1223" s="26"/>
      <c r="AF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H3:AH4 F33:F34 F36 F63 F57:F58 F84 F90:F94 F99:F103 F105:F109 F66 F69 F78:F81 F72 F209 F142:F143 F127:F128 F130:F131 F136:F137 F133:F134 F151 F148:F149 C45 F27:F28 F30:F31 F51:F54">
    <cfRule type="cellIs" dxfId="1418" priority="124" operator="equal">
      <formula>1</formula>
    </cfRule>
  </conditionalFormatting>
  <conditionalFormatting sqref="AH5">
    <cfRule type="cellIs" dxfId="1417" priority="125" operator="equal">
      <formula>2</formula>
    </cfRule>
  </conditionalFormatting>
  <conditionalFormatting sqref="AH6:AH7 F33:F34 F36 F63 F57:F58 F84 F90:F94 F99:F103 F105:F109 F66 F69 F78:F81 F72 F209 F142:F143 F127:F128 F130:F131 F136:F137 F133:F134 F151 F148:F149 C45 F27:F28 F30:F31 F51:F54">
    <cfRule type="cellIs" dxfId="1416" priority="126" operator="equal">
      <formula>3</formula>
    </cfRule>
  </conditionalFormatting>
  <conditionalFormatting sqref="F158 F145:F146 F115 F118 F121">
    <cfRule type="cellIs" dxfId="1415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414" priority="128" operator="equal">
      <formula>2</formula>
    </cfRule>
  </conditionalFormatting>
  <conditionalFormatting sqref="F158 F145:F146 F115 F118 F121">
    <cfRule type="cellIs" dxfId="1413" priority="129" operator="equal">
      <formula>3</formula>
    </cfRule>
  </conditionalFormatting>
  <conditionalFormatting sqref="F176 F179">
    <cfRule type="cellIs" dxfId="1412" priority="121" operator="equal">
      <formula>1</formula>
    </cfRule>
  </conditionalFormatting>
  <conditionalFormatting sqref="F176 F179">
    <cfRule type="cellIs" dxfId="1411" priority="122" operator="equal">
      <formula>2</formula>
    </cfRule>
  </conditionalFormatting>
  <conditionalFormatting sqref="F176 F179">
    <cfRule type="cellIs" dxfId="1410" priority="123" operator="equal">
      <formula>3</formula>
    </cfRule>
  </conditionalFormatting>
  <conditionalFormatting sqref="F188">
    <cfRule type="cellIs" dxfId="1409" priority="118" operator="equal">
      <formula>1</formula>
    </cfRule>
  </conditionalFormatting>
  <conditionalFormatting sqref="F188">
    <cfRule type="cellIs" dxfId="1408" priority="119" operator="equal">
      <formula>2</formula>
    </cfRule>
  </conditionalFormatting>
  <conditionalFormatting sqref="F188">
    <cfRule type="cellIs" dxfId="1407" priority="120" operator="equal">
      <formula>3</formula>
    </cfRule>
  </conditionalFormatting>
  <conditionalFormatting sqref="F161">
    <cfRule type="cellIs" dxfId="1406" priority="115" operator="equal">
      <formula>1</formula>
    </cfRule>
  </conditionalFormatting>
  <conditionalFormatting sqref="F161">
    <cfRule type="cellIs" dxfId="1405" priority="116" operator="equal">
      <formula>2</formula>
    </cfRule>
  </conditionalFormatting>
  <conditionalFormatting sqref="F161">
    <cfRule type="cellIs" dxfId="1404" priority="117" operator="equal">
      <formula>3</formula>
    </cfRule>
  </conditionalFormatting>
  <conditionalFormatting sqref="F170:F171">
    <cfRule type="cellIs" dxfId="1403" priority="106" operator="equal">
      <formula>1</formula>
    </cfRule>
  </conditionalFormatting>
  <conditionalFormatting sqref="F164:F165">
    <cfRule type="cellIs" dxfId="1402" priority="112" operator="equal">
      <formula>1</formula>
    </cfRule>
  </conditionalFormatting>
  <conditionalFormatting sqref="F164:F165">
    <cfRule type="cellIs" dxfId="1401" priority="113" operator="equal">
      <formula>2</formula>
    </cfRule>
  </conditionalFormatting>
  <conditionalFormatting sqref="F164:F165">
    <cfRule type="cellIs" dxfId="1400" priority="114" operator="equal">
      <formula>3</formula>
    </cfRule>
  </conditionalFormatting>
  <conditionalFormatting sqref="F167:F168">
    <cfRule type="cellIs" dxfId="1399" priority="109" operator="equal">
      <formula>1</formula>
    </cfRule>
  </conditionalFormatting>
  <conditionalFormatting sqref="F167:F168">
    <cfRule type="cellIs" dxfId="1398" priority="110" operator="equal">
      <formula>2</formula>
    </cfRule>
  </conditionalFormatting>
  <conditionalFormatting sqref="F167:F168">
    <cfRule type="cellIs" dxfId="1397" priority="111" operator="equal">
      <formula>3</formula>
    </cfRule>
  </conditionalFormatting>
  <conditionalFormatting sqref="F170:F171">
    <cfRule type="cellIs" dxfId="1396" priority="107" operator="equal">
      <formula>2</formula>
    </cfRule>
  </conditionalFormatting>
  <conditionalFormatting sqref="F170:F171">
    <cfRule type="cellIs" dxfId="1395" priority="108" operator="equal">
      <formula>3</formula>
    </cfRule>
  </conditionalFormatting>
  <conditionalFormatting sqref="F182:F183">
    <cfRule type="cellIs" dxfId="1394" priority="103" operator="equal">
      <formula>1</formula>
    </cfRule>
  </conditionalFormatting>
  <conditionalFormatting sqref="F182:F183">
    <cfRule type="cellIs" dxfId="1393" priority="104" operator="equal">
      <formula>2</formula>
    </cfRule>
  </conditionalFormatting>
  <conditionalFormatting sqref="F182:F183">
    <cfRule type="cellIs" dxfId="1392" priority="105" operator="equal">
      <formula>3</formula>
    </cfRule>
  </conditionalFormatting>
  <conditionalFormatting sqref="F191">
    <cfRule type="cellIs" dxfId="1391" priority="100" operator="equal">
      <formula>1</formula>
    </cfRule>
  </conditionalFormatting>
  <conditionalFormatting sqref="F191">
    <cfRule type="cellIs" dxfId="1390" priority="101" operator="equal">
      <formula>2</formula>
    </cfRule>
  </conditionalFormatting>
  <conditionalFormatting sqref="F191">
    <cfRule type="cellIs" dxfId="1389" priority="102" operator="equal">
      <formula>3</formula>
    </cfRule>
  </conditionalFormatting>
  <conditionalFormatting sqref="F194">
    <cfRule type="cellIs" dxfId="1388" priority="97" operator="equal">
      <formula>1</formula>
    </cfRule>
  </conditionalFormatting>
  <conditionalFormatting sqref="F194">
    <cfRule type="cellIs" dxfId="1387" priority="98" operator="equal">
      <formula>2</formula>
    </cfRule>
  </conditionalFormatting>
  <conditionalFormatting sqref="F194">
    <cfRule type="cellIs" dxfId="1386" priority="99" operator="equal">
      <formula>3</formula>
    </cfRule>
  </conditionalFormatting>
  <conditionalFormatting sqref="F197">
    <cfRule type="cellIs" dxfId="1385" priority="94" operator="equal">
      <formula>1</formula>
    </cfRule>
  </conditionalFormatting>
  <conditionalFormatting sqref="F197">
    <cfRule type="cellIs" dxfId="1384" priority="95" operator="equal">
      <formula>2</formula>
    </cfRule>
  </conditionalFormatting>
  <conditionalFormatting sqref="F197">
    <cfRule type="cellIs" dxfId="1383" priority="96" operator="equal">
      <formula>3</formula>
    </cfRule>
  </conditionalFormatting>
  <conditionalFormatting sqref="F200">
    <cfRule type="cellIs" dxfId="1382" priority="91" operator="equal">
      <formula>1</formula>
    </cfRule>
  </conditionalFormatting>
  <conditionalFormatting sqref="F200">
    <cfRule type="cellIs" dxfId="1381" priority="92" operator="equal">
      <formula>2</formula>
    </cfRule>
  </conditionalFormatting>
  <conditionalFormatting sqref="F200">
    <cfRule type="cellIs" dxfId="1380" priority="93" operator="equal">
      <formula>3</formula>
    </cfRule>
  </conditionalFormatting>
  <conditionalFormatting sqref="F203">
    <cfRule type="cellIs" dxfId="1379" priority="88" operator="equal">
      <formula>1</formula>
    </cfRule>
  </conditionalFormatting>
  <conditionalFormatting sqref="F203">
    <cfRule type="cellIs" dxfId="1378" priority="89" operator="equal">
      <formula>2</formula>
    </cfRule>
  </conditionalFormatting>
  <conditionalFormatting sqref="F203">
    <cfRule type="cellIs" dxfId="1377" priority="90" operator="equal">
      <formula>3</formula>
    </cfRule>
  </conditionalFormatting>
  <conditionalFormatting sqref="F212">
    <cfRule type="cellIs" dxfId="1376" priority="85" operator="equal">
      <formula>1</formula>
    </cfRule>
  </conditionalFormatting>
  <conditionalFormatting sqref="F212">
    <cfRule type="cellIs" dxfId="1375" priority="86" operator="equal">
      <formula>3</formula>
    </cfRule>
  </conditionalFormatting>
  <conditionalFormatting sqref="F212">
    <cfRule type="cellIs" dxfId="1374" priority="87" operator="equal">
      <formula>2</formula>
    </cfRule>
  </conditionalFormatting>
  <conditionalFormatting sqref="F48">
    <cfRule type="cellIs" dxfId="1373" priority="82" operator="equal">
      <formula>1</formula>
    </cfRule>
  </conditionalFormatting>
  <conditionalFormatting sqref="F48">
    <cfRule type="cellIs" dxfId="1372" priority="83" operator="equal">
      <formula>3</formula>
    </cfRule>
  </conditionalFormatting>
  <conditionalFormatting sqref="F48">
    <cfRule type="cellIs" dxfId="1371" priority="84" operator="equal">
      <formula>2</formula>
    </cfRule>
  </conditionalFormatting>
  <conditionalFormatting sqref="F45:F47">
    <cfRule type="cellIs" dxfId="1370" priority="79" operator="equal">
      <formula>1</formula>
    </cfRule>
  </conditionalFormatting>
  <conditionalFormatting sqref="F45:F47">
    <cfRule type="cellIs" dxfId="1369" priority="80" operator="equal">
      <formula>3</formula>
    </cfRule>
  </conditionalFormatting>
  <conditionalFormatting sqref="F45:F47">
    <cfRule type="cellIs" dxfId="1368" priority="81" operator="equal">
      <formula>2</formula>
    </cfRule>
  </conditionalFormatting>
  <conditionalFormatting sqref="F39">
    <cfRule type="cellIs" dxfId="1367" priority="76" operator="equal">
      <formula>1</formula>
    </cfRule>
  </conditionalFormatting>
  <conditionalFormatting sqref="F39">
    <cfRule type="cellIs" dxfId="1366" priority="77" operator="equal">
      <formula>3</formula>
    </cfRule>
  </conditionalFormatting>
  <conditionalFormatting sqref="F39">
    <cfRule type="cellIs" dxfId="1365" priority="78" operator="equal">
      <formula>2</formula>
    </cfRule>
  </conditionalFormatting>
  <conditionalFormatting sqref="F42">
    <cfRule type="cellIs" dxfId="1364" priority="73" operator="equal">
      <formula>1</formula>
    </cfRule>
  </conditionalFormatting>
  <conditionalFormatting sqref="F42">
    <cfRule type="cellIs" dxfId="1363" priority="74" operator="equal">
      <formula>3</formula>
    </cfRule>
  </conditionalFormatting>
  <conditionalFormatting sqref="F42">
    <cfRule type="cellIs" dxfId="1362" priority="75" operator="equal">
      <formula>2</formula>
    </cfRule>
  </conditionalFormatting>
  <conditionalFormatting sqref="C60">
    <cfRule type="cellIs" dxfId="1361" priority="70" operator="equal">
      <formula>1</formula>
    </cfRule>
  </conditionalFormatting>
  <conditionalFormatting sqref="C60">
    <cfRule type="cellIs" dxfId="1360" priority="71" operator="equal">
      <formula>3</formula>
    </cfRule>
  </conditionalFormatting>
  <conditionalFormatting sqref="C60">
    <cfRule type="cellIs" dxfId="1359" priority="72" operator="equal">
      <formula>2</formula>
    </cfRule>
  </conditionalFormatting>
  <conditionalFormatting sqref="F60:F62">
    <cfRule type="cellIs" dxfId="1358" priority="67" operator="equal">
      <formula>1</formula>
    </cfRule>
  </conditionalFormatting>
  <conditionalFormatting sqref="F60:F62">
    <cfRule type="cellIs" dxfId="1357" priority="68" operator="equal">
      <formula>3</formula>
    </cfRule>
  </conditionalFormatting>
  <conditionalFormatting sqref="F60:F62">
    <cfRule type="cellIs" dxfId="1356" priority="69" operator="equal">
      <formula>2</formula>
    </cfRule>
  </conditionalFormatting>
  <conditionalFormatting sqref="C75">
    <cfRule type="cellIs" dxfId="1355" priority="64" operator="equal">
      <formula>1</formula>
    </cfRule>
  </conditionalFormatting>
  <conditionalFormatting sqref="C75">
    <cfRule type="cellIs" dxfId="1354" priority="65" operator="equal">
      <formula>3</formula>
    </cfRule>
  </conditionalFormatting>
  <conditionalFormatting sqref="C75">
    <cfRule type="cellIs" dxfId="1353" priority="66" operator="equal">
      <formula>2</formula>
    </cfRule>
  </conditionalFormatting>
  <conditionalFormatting sqref="F75:F77">
    <cfRule type="cellIs" dxfId="1352" priority="61" operator="equal">
      <formula>1</formula>
    </cfRule>
  </conditionalFormatting>
  <conditionalFormatting sqref="F75:F77">
    <cfRule type="cellIs" dxfId="1351" priority="62" operator="equal">
      <formula>3</formula>
    </cfRule>
  </conditionalFormatting>
  <conditionalFormatting sqref="F75:F77">
    <cfRule type="cellIs" dxfId="1350" priority="63" operator="equal">
      <formula>2</formula>
    </cfRule>
  </conditionalFormatting>
  <conditionalFormatting sqref="C87">
    <cfRule type="cellIs" dxfId="1349" priority="58" operator="equal">
      <formula>1</formula>
    </cfRule>
  </conditionalFormatting>
  <conditionalFormatting sqref="C87">
    <cfRule type="cellIs" dxfId="1348" priority="59" operator="equal">
      <formula>3</formula>
    </cfRule>
  </conditionalFormatting>
  <conditionalFormatting sqref="C87">
    <cfRule type="cellIs" dxfId="1347" priority="60" operator="equal">
      <formula>2</formula>
    </cfRule>
  </conditionalFormatting>
  <conditionalFormatting sqref="F87:F89">
    <cfRule type="cellIs" dxfId="1346" priority="55" operator="equal">
      <formula>1</formula>
    </cfRule>
  </conditionalFormatting>
  <conditionalFormatting sqref="F87:F89">
    <cfRule type="cellIs" dxfId="1345" priority="56" operator="equal">
      <formula>3</formula>
    </cfRule>
  </conditionalFormatting>
  <conditionalFormatting sqref="F87:F89">
    <cfRule type="cellIs" dxfId="1344" priority="57" operator="equal">
      <formula>2</formula>
    </cfRule>
  </conditionalFormatting>
  <conditionalFormatting sqref="C96">
    <cfRule type="cellIs" dxfId="1343" priority="52" operator="equal">
      <formula>1</formula>
    </cfRule>
  </conditionalFormatting>
  <conditionalFormatting sqref="C96">
    <cfRule type="cellIs" dxfId="1342" priority="53" operator="equal">
      <formula>3</formula>
    </cfRule>
  </conditionalFormatting>
  <conditionalFormatting sqref="C96">
    <cfRule type="cellIs" dxfId="1341" priority="54" operator="equal">
      <formula>2</formula>
    </cfRule>
  </conditionalFormatting>
  <conditionalFormatting sqref="F96:F98">
    <cfRule type="cellIs" dxfId="1340" priority="49" operator="equal">
      <formula>1</formula>
    </cfRule>
  </conditionalFormatting>
  <conditionalFormatting sqref="F96:F98">
    <cfRule type="cellIs" dxfId="1339" priority="50" operator="equal">
      <formula>3</formula>
    </cfRule>
  </conditionalFormatting>
  <conditionalFormatting sqref="F96:F98">
    <cfRule type="cellIs" dxfId="1338" priority="51" operator="equal">
      <formula>2</formula>
    </cfRule>
  </conditionalFormatting>
  <conditionalFormatting sqref="C111">
    <cfRule type="cellIs" dxfId="1337" priority="46" operator="equal">
      <formula>1</formula>
    </cfRule>
  </conditionalFormatting>
  <conditionalFormatting sqref="C111">
    <cfRule type="cellIs" dxfId="1336" priority="47" operator="equal">
      <formula>3</formula>
    </cfRule>
  </conditionalFormatting>
  <conditionalFormatting sqref="C111">
    <cfRule type="cellIs" dxfId="1335" priority="48" operator="equal">
      <formula>2</formula>
    </cfRule>
  </conditionalFormatting>
  <conditionalFormatting sqref="F111:F113">
    <cfRule type="cellIs" dxfId="1334" priority="43" operator="equal">
      <formula>1</formula>
    </cfRule>
  </conditionalFormatting>
  <conditionalFormatting sqref="F111:F113">
    <cfRule type="cellIs" dxfId="1333" priority="44" operator="equal">
      <formula>3</formula>
    </cfRule>
  </conditionalFormatting>
  <conditionalFormatting sqref="F111:F113">
    <cfRule type="cellIs" dxfId="1332" priority="45" operator="equal">
      <formula>2</formula>
    </cfRule>
  </conditionalFormatting>
  <conditionalFormatting sqref="C124">
    <cfRule type="cellIs" dxfId="1331" priority="40" operator="equal">
      <formula>1</formula>
    </cfRule>
  </conditionalFormatting>
  <conditionalFormatting sqref="C124">
    <cfRule type="cellIs" dxfId="1330" priority="41" operator="equal">
      <formula>3</formula>
    </cfRule>
  </conditionalFormatting>
  <conditionalFormatting sqref="C124">
    <cfRule type="cellIs" dxfId="1329" priority="42" operator="equal">
      <formula>2</formula>
    </cfRule>
  </conditionalFormatting>
  <conditionalFormatting sqref="F124:F126">
    <cfRule type="cellIs" dxfId="1328" priority="37" operator="equal">
      <formula>1</formula>
    </cfRule>
  </conditionalFormatting>
  <conditionalFormatting sqref="F124:F126">
    <cfRule type="cellIs" dxfId="1327" priority="38" operator="equal">
      <formula>3</formula>
    </cfRule>
  </conditionalFormatting>
  <conditionalFormatting sqref="F124:F126">
    <cfRule type="cellIs" dxfId="1326" priority="39" operator="equal">
      <formula>2</formula>
    </cfRule>
  </conditionalFormatting>
  <conditionalFormatting sqref="C139">
    <cfRule type="cellIs" dxfId="1325" priority="34" operator="equal">
      <formula>1</formula>
    </cfRule>
  </conditionalFormatting>
  <conditionalFormatting sqref="C139">
    <cfRule type="cellIs" dxfId="1324" priority="35" operator="equal">
      <formula>3</formula>
    </cfRule>
  </conditionalFormatting>
  <conditionalFormatting sqref="C139">
    <cfRule type="cellIs" dxfId="1323" priority="36" operator="equal">
      <formula>2</formula>
    </cfRule>
  </conditionalFormatting>
  <conditionalFormatting sqref="F139:F141">
    <cfRule type="cellIs" dxfId="1322" priority="31" operator="equal">
      <formula>1</formula>
    </cfRule>
  </conditionalFormatting>
  <conditionalFormatting sqref="F139:F141">
    <cfRule type="cellIs" dxfId="1321" priority="32" operator="equal">
      <formula>3</formula>
    </cfRule>
  </conditionalFormatting>
  <conditionalFormatting sqref="F139:F141">
    <cfRule type="cellIs" dxfId="1320" priority="33" operator="equal">
      <formula>2</formula>
    </cfRule>
  </conditionalFormatting>
  <conditionalFormatting sqref="C154">
    <cfRule type="cellIs" dxfId="1319" priority="28" operator="equal">
      <formula>1</formula>
    </cfRule>
  </conditionalFormatting>
  <conditionalFormatting sqref="C154">
    <cfRule type="cellIs" dxfId="1318" priority="29" operator="equal">
      <formula>3</formula>
    </cfRule>
  </conditionalFormatting>
  <conditionalFormatting sqref="C154">
    <cfRule type="cellIs" dxfId="1317" priority="30" operator="equal">
      <formula>2</formula>
    </cfRule>
  </conditionalFormatting>
  <conditionalFormatting sqref="F154:F156">
    <cfRule type="cellIs" dxfId="1316" priority="25" operator="equal">
      <formula>1</formula>
    </cfRule>
  </conditionalFormatting>
  <conditionalFormatting sqref="F154:F156">
    <cfRule type="cellIs" dxfId="1315" priority="26" operator="equal">
      <formula>3</formula>
    </cfRule>
  </conditionalFormatting>
  <conditionalFormatting sqref="F154:F156">
    <cfRule type="cellIs" dxfId="1314" priority="27" operator="equal">
      <formula>2</formula>
    </cfRule>
  </conditionalFormatting>
  <conditionalFormatting sqref="C173">
    <cfRule type="cellIs" dxfId="1313" priority="22" operator="equal">
      <formula>1</formula>
    </cfRule>
  </conditionalFormatting>
  <conditionalFormatting sqref="C173">
    <cfRule type="cellIs" dxfId="1312" priority="23" operator="equal">
      <formula>3</formula>
    </cfRule>
  </conditionalFormatting>
  <conditionalFormatting sqref="C173">
    <cfRule type="cellIs" dxfId="1311" priority="24" operator="equal">
      <formula>2</formula>
    </cfRule>
  </conditionalFormatting>
  <conditionalFormatting sqref="F173:F175">
    <cfRule type="cellIs" dxfId="1310" priority="19" operator="equal">
      <formula>1</formula>
    </cfRule>
  </conditionalFormatting>
  <conditionalFormatting sqref="F173:F175">
    <cfRule type="cellIs" dxfId="1309" priority="20" operator="equal">
      <formula>3</formula>
    </cfRule>
  </conditionalFormatting>
  <conditionalFormatting sqref="F173:F175">
    <cfRule type="cellIs" dxfId="1308" priority="21" operator="equal">
      <formula>2</formula>
    </cfRule>
  </conditionalFormatting>
  <conditionalFormatting sqref="C185">
    <cfRule type="cellIs" dxfId="1307" priority="16" operator="equal">
      <formula>1</formula>
    </cfRule>
  </conditionalFormatting>
  <conditionalFormatting sqref="C185">
    <cfRule type="cellIs" dxfId="1306" priority="17" operator="equal">
      <formula>3</formula>
    </cfRule>
  </conditionalFormatting>
  <conditionalFormatting sqref="C185">
    <cfRule type="cellIs" dxfId="1305" priority="18" operator="equal">
      <formula>2</formula>
    </cfRule>
  </conditionalFormatting>
  <conditionalFormatting sqref="F185:F187">
    <cfRule type="cellIs" dxfId="1304" priority="13" operator="equal">
      <formula>1</formula>
    </cfRule>
  </conditionalFormatting>
  <conditionalFormatting sqref="F185:F187">
    <cfRule type="cellIs" dxfId="1303" priority="14" operator="equal">
      <formula>3</formula>
    </cfRule>
  </conditionalFormatting>
  <conditionalFormatting sqref="F185:F187">
    <cfRule type="cellIs" dxfId="1302" priority="15" operator="equal">
      <formula>2</formula>
    </cfRule>
  </conditionalFormatting>
  <conditionalFormatting sqref="C206">
    <cfRule type="cellIs" dxfId="1301" priority="10" operator="equal">
      <formula>1</formula>
    </cfRule>
  </conditionalFormatting>
  <conditionalFormatting sqref="C206">
    <cfRule type="cellIs" dxfId="1300" priority="11" operator="equal">
      <formula>3</formula>
    </cfRule>
  </conditionalFormatting>
  <conditionalFormatting sqref="C206">
    <cfRule type="cellIs" dxfId="1299" priority="12" operator="equal">
      <formula>2</formula>
    </cfRule>
  </conditionalFormatting>
  <conditionalFormatting sqref="F206:F208">
    <cfRule type="cellIs" dxfId="1298" priority="7" operator="equal">
      <formula>1</formula>
    </cfRule>
  </conditionalFormatting>
  <conditionalFormatting sqref="F206:F208">
    <cfRule type="cellIs" dxfId="1297" priority="8" operator="equal">
      <formula>3</formula>
    </cfRule>
  </conditionalFormatting>
  <conditionalFormatting sqref="F206:F208">
    <cfRule type="cellIs" dxfId="1296" priority="9" operator="equal">
      <formula>2</formula>
    </cfRule>
  </conditionalFormatting>
  <conditionalFormatting sqref="C215">
    <cfRule type="cellIs" dxfId="1295" priority="4" operator="equal">
      <formula>1</formula>
    </cfRule>
  </conditionalFormatting>
  <conditionalFormatting sqref="C215">
    <cfRule type="cellIs" dxfId="1294" priority="5" operator="equal">
      <formula>3</formula>
    </cfRule>
  </conditionalFormatting>
  <conditionalFormatting sqref="C215">
    <cfRule type="cellIs" dxfId="1293" priority="6" operator="equal">
      <formula>2</formula>
    </cfRule>
  </conditionalFormatting>
  <conditionalFormatting sqref="F215:F217">
    <cfRule type="cellIs" dxfId="1292" priority="1" operator="equal">
      <formula>1</formula>
    </cfRule>
  </conditionalFormatting>
  <conditionalFormatting sqref="F215:F217">
    <cfRule type="cellIs" dxfId="1291" priority="2" operator="equal">
      <formula>3</formula>
    </cfRule>
  </conditionalFormatting>
  <conditionalFormatting sqref="F215:F217">
    <cfRule type="cellIs" dxfId="1290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289" priority="124" operator="equal">
      <formula>1</formula>
    </cfRule>
  </conditionalFormatting>
  <conditionalFormatting sqref="AG5">
    <cfRule type="cellIs" dxfId="1288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287" priority="126" operator="equal">
      <formula>3</formula>
    </cfRule>
  </conditionalFormatting>
  <conditionalFormatting sqref="F158 F145:F146 F115 F118 F121">
    <cfRule type="cellIs" dxfId="1286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285" priority="128" operator="equal">
      <formula>2</formula>
    </cfRule>
  </conditionalFormatting>
  <conditionalFormatting sqref="F158 F145:F146 F115 F118 F121">
    <cfRule type="cellIs" dxfId="1284" priority="129" operator="equal">
      <formula>3</formula>
    </cfRule>
  </conditionalFormatting>
  <conditionalFormatting sqref="F176 F179">
    <cfRule type="cellIs" dxfId="1283" priority="121" operator="equal">
      <formula>1</formula>
    </cfRule>
  </conditionalFormatting>
  <conditionalFormatting sqref="F176 F179">
    <cfRule type="cellIs" dxfId="1282" priority="122" operator="equal">
      <formula>2</formula>
    </cfRule>
  </conditionalFormatting>
  <conditionalFormatting sqref="F176 F179">
    <cfRule type="cellIs" dxfId="1281" priority="123" operator="equal">
      <formula>3</formula>
    </cfRule>
  </conditionalFormatting>
  <conditionalFormatting sqref="F188">
    <cfRule type="cellIs" dxfId="1280" priority="118" operator="equal">
      <formula>1</formula>
    </cfRule>
  </conditionalFormatting>
  <conditionalFormatting sqref="F188">
    <cfRule type="cellIs" dxfId="1279" priority="119" operator="equal">
      <formula>2</formula>
    </cfRule>
  </conditionalFormatting>
  <conditionalFormatting sqref="F188">
    <cfRule type="cellIs" dxfId="1278" priority="120" operator="equal">
      <formula>3</formula>
    </cfRule>
  </conditionalFormatting>
  <conditionalFormatting sqref="F161">
    <cfRule type="cellIs" dxfId="1277" priority="115" operator="equal">
      <formula>1</formula>
    </cfRule>
  </conditionalFormatting>
  <conditionalFormatting sqref="F161">
    <cfRule type="cellIs" dxfId="1276" priority="116" operator="equal">
      <formula>2</formula>
    </cfRule>
  </conditionalFormatting>
  <conditionalFormatting sqref="F161">
    <cfRule type="cellIs" dxfId="1275" priority="117" operator="equal">
      <formula>3</formula>
    </cfRule>
  </conditionalFormatting>
  <conditionalFormatting sqref="F170:F171">
    <cfRule type="cellIs" dxfId="1274" priority="106" operator="equal">
      <formula>1</formula>
    </cfRule>
  </conditionalFormatting>
  <conditionalFormatting sqref="F164:F165">
    <cfRule type="cellIs" dxfId="1273" priority="112" operator="equal">
      <formula>1</formula>
    </cfRule>
  </conditionalFormatting>
  <conditionalFormatting sqref="F164:F165">
    <cfRule type="cellIs" dxfId="1272" priority="113" operator="equal">
      <formula>2</formula>
    </cfRule>
  </conditionalFormatting>
  <conditionalFormatting sqref="F164:F165">
    <cfRule type="cellIs" dxfId="1271" priority="114" operator="equal">
      <formula>3</formula>
    </cfRule>
  </conditionalFormatting>
  <conditionalFormatting sqref="F167:F168">
    <cfRule type="cellIs" dxfId="1270" priority="109" operator="equal">
      <formula>1</formula>
    </cfRule>
  </conditionalFormatting>
  <conditionalFormatting sqref="F167:F168">
    <cfRule type="cellIs" dxfId="1269" priority="110" operator="equal">
      <formula>2</formula>
    </cfRule>
  </conditionalFormatting>
  <conditionalFormatting sqref="F167:F168">
    <cfRule type="cellIs" dxfId="1268" priority="111" operator="equal">
      <formula>3</formula>
    </cfRule>
  </conditionalFormatting>
  <conditionalFormatting sqref="F170:F171">
    <cfRule type="cellIs" dxfId="1267" priority="107" operator="equal">
      <formula>2</formula>
    </cfRule>
  </conditionalFormatting>
  <conditionalFormatting sqref="F170:F171">
    <cfRule type="cellIs" dxfId="1266" priority="108" operator="equal">
      <formula>3</formula>
    </cfRule>
  </conditionalFormatting>
  <conditionalFormatting sqref="F182:F183">
    <cfRule type="cellIs" dxfId="1265" priority="103" operator="equal">
      <formula>1</formula>
    </cfRule>
  </conditionalFormatting>
  <conditionalFormatting sqref="F182:F183">
    <cfRule type="cellIs" dxfId="1264" priority="104" operator="equal">
      <formula>2</formula>
    </cfRule>
  </conditionalFormatting>
  <conditionalFormatting sqref="F182:F183">
    <cfRule type="cellIs" dxfId="1263" priority="105" operator="equal">
      <formula>3</formula>
    </cfRule>
  </conditionalFormatting>
  <conditionalFormatting sqref="F191">
    <cfRule type="cellIs" dxfId="1262" priority="100" operator="equal">
      <formula>1</formula>
    </cfRule>
  </conditionalFormatting>
  <conditionalFormatting sqref="F191">
    <cfRule type="cellIs" dxfId="1261" priority="101" operator="equal">
      <formula>2</formula>
    </cfRule>
  </conditionalFormatting>
  <conditionalFormatting sqref="F191">
    <cfRule type="cellIs" dxfId="1260" priority="102" operator="equal">
      <formula>3</formula>
    </cfRule>
  </conditionalFormatting>
  <conditionalFormatting sqref="F194">
    <cfRule type="cellIs" dxfId="1259" priority="97" operator="equal">
      <formula>1</formula>
    </cfRule>
  </conditionalFormatting>
  <conditionalFormatting sqref="F194">
    <cfRule type="cellIs" dxfId="1258" priority="98" operator="equal">
      <formula>2</formula>
    </cfRule>
  </conditionalFormatting>
  <conditionalFormatting sqref="F194">
    <cfRule type="cellIs" dxfId="1257" priority="99" operator="equal">
      <formula>3</formula>
    </cfRule>
  </conditionalFormatting>
  <conditionalFormatting sqref="F197">
    <cfRule type="cellIs" dxfId="1256" priority="94" operator="equal">
      <formula>1</formula>
    </cfRule>
  </conditionalFormatting>
  <conditionalFormatting sqref="F197">
    <cfRule type="cellIs" dxfId="1255" priority="95" operator="equal">
      <formula>2</formula>
    </cfRule>
  </conditionalFormatting>
  <conditionalFormatting sqref="F197">
    <cfRule type="cellIs" dxfId="1254" priority="96" operator="equal">
      <formula>3</formula>
    </cfRule>
  </conditionalFormatting>
  <conditionalFormatting sqref="F200">
    <cfRule type="cellIs" dxfId="1253" priority="91" operator="equal">
      <formula>1</formula>
    </cfRule>
  </conditionalFormatting>
  <conditionalFormatting sqref="F200">
    <cfRule type="cellIs" dxfId="1252" priority="92" operator="equal">
      <formula>2</formula>
    </cfRule>
  </conditionalFormatting>
  <conditionalFormatting sqref="F200">
    <cfRule type="cellIs" dxfId="1251" priority="93" operator="equal">
      <formula>3</formula>
    </cfRule>
  </conditionalFormatting>
  <conditionalFormatting sqref="F203">
    <cfRule type="cellIs" dxfId="1250" priority="88" operator="equal">
      <formula>1</formula>
    </cfRule>
  </conditionalFormatting>
  <conditionalFormatting sqref="F203">
    <cfRule type="cellIs" dxfId="1249" priority="89" operator="equal">
      <formula>2</formula>
    </cfRule>
  </conditionalFormatting>
  <conditionalFormatting sqref="F203">
    <cfRule type="cellIs" dxfId="1248" priority="90" operator="equal">
      <formula>3</formula>
    </cfRule>
  </conditionalFormatting>
  <conditionalFormatting sqref="F212">
    <cfRule type="cellIs" dxfId="1247" priority="85" operator="equal">
      <formula>1</formula>
    </cfRule>
  </conditionalFormatting>
  <conditionalFormatting sqref="F212">
    <cfRule type="cellIs" dxfId="1246" priority="86" operator="equal">
      <formula>3</formula>
    </cfRule>
  </conditionalFormatting>
  <conditionalFormatting sqref="F212">
    <cfRule type="cellIs" dxfId="1245" priority="87" operator="equal">
      <formula>2</formula>
    </cfRule>
  </conditionalFormatting>
  <conditionalFormatting sqref="F48">
    <cfRule type="cellIs" dxfId="1244" priority="82" operator="equal">
      <formula>1</formula>
    </cfRule>
  </conditionalFormatting>
  <conditionalFormatting sqref="F48">
    <cfRule type="cellIs" dxfId="1243" priority="83" operator="equal">
      <formula>3</formula>
    </cfRule>
  </conditionalFormatting>
  <conditionalFormatting sqref="F48">
    <cfRule type="cellIs" dxfId="1242" priority="84" operator="equal">
      <formula>2</formula>
    </cfRule>
  </conditionalFormatting>
  <conditionalFormatting sqref="F45:F47">
    <cfRule type="cellIs" dxfId="1241" priority="79" operator="equal">
      <formula>1</formula>
    </cfRule>
  </conditionalFormatting>
  <conditionalFormatting sqref="F45:F47">
    <cfRule type="cellIs" dxfId="1240" priority="80" operator="equal">
      <formula>3</formula>
    </cfRule>
  </conditionalFormatting>
  <conditionalFormatting sqref="F45:F47">
    <cfRule type="cellIs" dxfId="1239" priority="81" operator="equal">
      <formula>2</formula>
    </cfRule>
  </conditionalFormatting>
  <conditionalFormatting sqref="F39">
    <cfRule type="cellIs" dxfId="1238" priority="76" operator="equal">
      <formula>1</formula>
    </cfRule>
  </conditionalFormatting>
  <conditionalFormatting sqref="F39">
    <cfRule type="cellIs" dxfId="1237" priority="77" operator="equal">
      <formula>3</formula>
    </cfRule>
  </conditionalFormatting>
  <conditionalFormatting sqref="F39">
    <cfRule type="cellIs" dxfId="1236" priority="78" operator="equal">
      <formula>2</formula>
    </cfRule>
  </conditionalFormatting>
  <conditionalFormatting sqref="F42">
    <cfRule type="cellIs" dxfId="1235" priority="73" operator="equal">
      <formula>1</formula>
    </cfRule>
  </conditionalFormatting>
  <conditionalFormatting sqref="F42">
    <cfRule type="cellIs" dxfId="1234" priority="74" operator="equal">
      <formula>3</formula>
    </cfRule>
  </conditionalFormatting>
  <conditionalFormatting sqref="F42">
    <cfRule type="cellIs" dxfId="1233" priority="75" operator="equal">
      <formula>2</formula>
    </cfRule>
  </conditionalFormatting>
  <conditionalFormatting sqref="C60">
    <cfRule type="cellIs" dxfId="1232" priority="70" operator="equal">
      <formula>1</formula>
    </cfRule>
  </conditionalFormatting>
  <conditionalFormatting sqref="C60">
    <cfRule type="cellIs" dxfId="1231" priority="71" operator="equal">
      <formula>3</formula>
    </cfRule>
  </conditionalFormatting>
  <conditionalFormatting sqref="C60">
    <cfRule type="cellIs" dxfId="1230" priority="72" operator="equal">
      <formula>2</formula>
    </cfRule>
  </conditionalFormatting>
  <conditionalFormatting sqref="F60:F62">
    <cfRule type="cellIs" dxfId="1229" priority="67" operator="equal">
      <formula>1</formula>
    </cfRule>
  </conditionalFormatting>
  <conditionalFormatting sqref="F60:F62">
    <cfRule type="cellIs" dxfId="1228" priority="68" operator="equal">
      <formula>3</formula>
    </cfRule>
  </conditionalFormatting>
  <conditionalFormatting sqref="F60:F62">
    <cfRule type="cellIs" dxfId="1227" priority="69" operator="equal">
      <formula>2</formula>
    </cfRule>
  </conditionalFormatting>
  <conditionalFormatting sqref="C75">
    <cfRule type="cellIs" dxfId="1226" priority="64" operator="equal">
      <formula>1</formula>
    </cfRule>
  </conditionalFormatting>
  <conditionalFormatting sqref="C75">
    <cfRule type="cellIs" dxfId="1225" priority="65" operator="equal">
      <formula>3</formula>
    </cfRule>
  </conditionalFormatting>
  <conditionalFormatting sqref="C75">
    <cfRule type="cellIs" dxfId="1224" priority="66" operator="equal">
      <formula>2</formula>
    </cfRule>
  </conditionalFormatting>
  <conditionalFormatting sqref="F75:F77">
    <cfRule type="cellIs" dxfId="1223" priority="61" operator="equal">
      <formula>1</formula>
    </cfRule>
  </conditionalFormatting>
  <conditionalFormatting sqref="F75:F77">
    <cfRule type="cellIs" dxfId="1222" priority="62" operator="equal">
      <formula>3</formula>
    </cfRule>
  </conditionalFormatting>
  <conditionalFormatting sqref="F75:F77">
    <cfRule type="cellIs" dxfId="1221" priority="63" operator="equal">
      <formula>2</formula>
    </cfRule>
  </conditionalFormatting>
  <conditionalFormatting sqref="C87">
    <cfRule type="cellIs" dxfId="1220" priority="58" operator="equal">
      <formula>1</formula>
    </cfRule>
  </conditionalFormatting>
  <conditionalFormatting sqref="C87">
    <cfRule type="cellIs" dxfId="1219" priority="59" operator="equal">
      <formula>3</formula>
    </cfRule>
  </conditionalFormatting>
  <conditionalFormatting sqref="C87">
    <cfRule type="cellIs" dxfId="1218" priority="60" operator="equal">
      <formula>2</formula>
    </cfRule>
  </conditionalFormatting>
  <conditionalFormatting sqref="F87:F89">
    <cfRule type="cellIs" dxfId="1217" priority="55" operator="equal">
      <formula>1</formula>
    </cfRule>
  </conditionalFormatting>
  <conditionalFormatting sqref="F87:F89">
    <cfRule type="cellIs" dxfId="1216" priority="56" operator="equal">
      <formula>3</formula>
    </cfRule>
  </conditionalFormatting>
  <conditionalFormatting sqref="F87:F89">
    <cfRule type="cellIs" dxfId="1215" priority="57" operator="equal">
      <formula>2</formula>
    </cfRule>
  </conditionalFormatting>
  <conditionalFormatting sqref="C96">
    <cfRule type="cellIs" dxfId="1214" priority="52" operator="equal">
      <formula>1</formula>
    </cfRule>
  </conditionalFormatting>
  <conditionalFormatting sqref="C96">
    <cfRule type="cellIs" dxfId="1213" priority="53" operator="equal">
      <formula>3</formula>
    </cfRule>
  </conditionalFormatting>
  <conditionalFormatting sqref="C96">
    <cfRule type="cellIs" dxfId="1212" priority="54" operator="equal">
      <formula>2</formula>
    </cfRule>
  </conditionalFormatting>
  <conditionalFormatting sqref="F96:F98">
    <cfRule type="cellIs" dxfId="1211" priority="49" operator="equal">
      <formula>1</formula>
    </cfRule>
  </conditionalFormatting>
  <conditionalFormatting sqref="F96:F98">
    <cfRule type="cellIs" dxfId="1210" priority="50" operator="equal">
      <formula>3</formula>
    </cfRule>
  </conditionalFormatting>
  <conditionalFormatting sqref="F96:F98">
    <cfRule type="cellIs" dxfId="1209" priority="51" operator="equal">
      <formula>2</formula>
    </cfRule>
  </conditionalFormatting>
  <conditionalFormatting sqref="C111">
    <cfRule type="cellIs" dxfId="1208" priority="46" operator="equal">
      <formula>1</formula>
    </cfRule>
  </conditionalFormatting>
  <conditionalFormatting sqref="C111">
    <cfRule type="cellIs" dxfId="1207" priority="47" operator="equal">
      <formula>3</formula>
    </cfRule>
  </conditionalFormatting>
  <conditionalFormatting sqref="C111">
    <cfRule type="cellIs" dxfId="1206" priority="48" operator="equal">
      <formula>2</formula>
    </cfRule>
  </conditionalFormatting>
  <conditionalFormatting sqref="F111:F113">
    <cfRule type="cellIs" dxfId="1205" priority="43" operator="equal">
      <formula>1</formula>
    </cfRule>
  </conditionalFormatting>
  <conditionalFormatting sqref="F111:F113">
    <cfRule type="cellIs" dxfId="1204" priority="44" operator="equal">
      <formula>3</formula>
    </cfRule>
  </conditionalFormatting>
  <conditionalFormatting sqref="F111:F113">
    <cfRule type="cellIs" dxfId="1203" priority="45" operator="equal">
      <formula>2</formula>
    </cfRule>
  </conditionalFormatting>
  <conditionalFormatting sqref="C124">
    <cfRule type="cellIs" dxfId="1202" priority="40" operator="equal">
      <formula>1</formula>
    </cfRule>
  </conditionalFormatting>
  <conditionalFormatting sqref="C124">
    <cfRule type="cellIs" dxfId="1201" priority="41" operator="equal">
      <formula>3</formula>
    </cfRule>
  </conditionalFormatting>
  <conditionalFormatting sqref="C124">
    <cfRule type="cellIs" dxfId="1200" priority="42" operator="equal">
      <formula>2</formula>
    </cfRule>
  </conditionalFormatting>
  <conditionalFormatting sqref="F124:F126">
    <cfRule type="cellIs" dxfId="1199" priority="37" operator="equal">
      <formula>1</formula>
    </cfRule>
  </conditionalFormatting>
  <conditionalFormatting sqref="F124:F126">
    <cfRule type="cellIs" dxfId="1198" priority="38" operator="equal">
      <formula>3</formula>
    </cfRule>
  </conditionalFormatting>
  <conditionalFormatting sqref="F124:F126">
    <cfRule type="cellIs" dxfId="1197" priority="39" operator="equal">
      <formula>2</formula>
    </cfRule>
  </conditionalFormatting>
  <conditionalFormatting sqref="C139">
    <cfRule type="cellIs" dxfId="1196" priority="34" operator="equal">
      <formula>1</formula>
    </cfRule>
  </conditionalFormatting>
  <conditionalFormatting sqref="C139">
    <cfRule type="cellIs" dxfId="1195" priority="35" operator="equal">
      <formula>3</formula>
    </cfRule>
  </conditionalFormatting>
  <conditionalFormatting sqref="C139">
    <cfRule type="cellIs" dxfId="1194" priority="36" operator="equal">
      <formula>2</formula>
    </cfRule>
  </conditionalFormatting>
  <conditionalFormatting sqref="F139:F141">
    <cfRule type="cellIs" dxfId="1193" priority="31" operator="equal">
      <formula>1</formula>
    </cfRule>
  </conditionalFormatting>
  <conditionalFormatting sqref="F139:F141">
    <cfRule type="cellIs" dxfId="1192" priority="32" operator="equal">
      <formula>3</formula>
    </cfRule>
  </conditionalFormatting>
  <conditionalFormatting sqref="F139:F141">
    <cfRule type="cellIs" dxfId="1191" priority="33" operator="equal">
      <formula>2</formula>
    </cfRule>
  </conditionalFormatting>
  <conditionalFormatting sqref="C154">
    <cfRule type="cellIs" dxfId="1190" priority="28" operator="equal">
      <formula>1</formula>
    </cfRule>
  </conditionalFormatting>
  <conditionalFormatting sqref="C154">
    <cfRule type="cellIs" dxfId="1189" priority="29" operator="equal">
      <formula>3</formula>
    </cfRule>
  </conditionalFormatting>
  <conditionalFormatting sqref="C154">
    <cfRule type="cellIs" dxfId="1188" priority="30" operator="equal">
      <formula>2</formula>
    </cfRule>
  </conditionalFormatting>
  <conditionalFormatting sqref="F154:F156">
    <cfRule type="cellIs" dxfId="1187" priority="25" operator="equal">
      <formula>1</formula>
    </cfRule>
  </conditionalFormatting>
  <conditionalFormatting sqref="F154:F156">
    <cfRule type="cellIs" dxfId="1186" priority="26" operator="equal">
      <formula>3</formula>
    </cfRule>
  </conditionalFormatting>
  <conditionalFormatting sqref="F154:F156">
    <cfRule type="cellIs" dxfId="1185" priority="27" operator="equal">
      <formula>2</formula>
    </cfRule>
  </conditionalFormatting>
  <conditionalFormatting sqref="C173">
    <cfRule type="cellIs" dxfId="1184" priority="22" operator="equal">
      <formula>1</formula>
    </cfRule>
  </conditionalFormatting>
  <conditionalFormatting sqref="C173">
    <cfRule type="cellIs" dxfId="1183" priority="23" operator="equal">
      <formula>3</formula>
    </cfRule>
  </conditionalFormatting>
  <conditionalFormatting sqref="C173">
    <cfRule type="cellIs" dxfId="1182" priority="24" operator="equal">
      <formula>2</formula>
    </cfRule>
  </conditionalFormatting>
  <conditionalFormatting sqref="F173:F175">
    <cfRule type="cellIs" dxfId="1181" priority="19" operator="equal">
      <formula>1</formula>
    </cfRule>
  </conditionalFormatting>
  <conditionalFormatting sqref="F173:F175">
    <cfRule type="cellIs" dxfId="1180" priority="20" operator="equal">
      <formula>3</formula>
    </cfRule>
  </conditionalFormatting>
  <conditionalFormatting sqref="F173:F175">
    <cfRule type="cellIs" dxfId="1179" priority="21" operator="equal">
      <formula>2</formula>
    </cfRule>
  </conditionalFormatting>
  <conditionalFormatting sqref="C185">
    <cfRule type="cellIs" dxfId="1178" priority="16" operator="equal">
      <formula>1</formula>
    </cfRule>
  </conditionalFormatting>
  <conditionalFormatting sqref="C185">
    <cfRule type="cellIs" dxfId="1177" priority="17" operator="equal">
      <formula>3</formula>
    </cfRule>
  </conditionalFormatting>
  <conditionalFormatting sqref="C185">
    <cfRule type="cellIs" dxfId="1176" priority="18" operator="equal">
      <formula>2</formula>
    </cfRule>
  </conditionalFormatting>
  <conditionalFormatting sqref="F185:F187">
    <cfRule type="cellIs" dxfId="1175" priority="13" operator="equal">
      <formula>1</formula>
    </cfRule>
  </conditionalFormatting>
  <conditionalFormatting sqref="F185:F187">
    <cfRule type="cellIs" dxfId="1174" priority="14" operator="equal">
      <formula>3</formula>
    </cfRule>
  </conditionalFormatting>
  <conditionalFormatting sqref="F185:F187">
    <cfRule type="cellIs" dxfId="1173" priority="15" operator="equal">
      <formula>2</formula>
    </cfRule>
  </conditionalFormatting>
  <conditionalFormatting sqref="C206">
    <cfRule type="cellIs" dxfId="1172" priority="10" operator="equal">
      <formula>1</formula>
    </cfRule>
  </conditionalFormatting>
  <conditionalFormatting sqref="C206">
    <cfRule type="cellIs" dxfId="1171" priority="11" operator="equal">
      <formula>3</formula>
    </cfRule>
  </conditionalFormatting>
  <conditionalFormatting sqref="C206">
    <cfRule type="cellIs" dxfId="1170" priority="12" operator="equal">
      <formula>2</formula>
    </cfRule>
  </conditionalFormatting>
  <conditionalFormatting sqref="F206:F208">
    <cfRule type="cellIs" dxfId="1169" priority="7" operator="equal">
      <formula>1</formula>
    </cfRule>
  </conditionalFormatting>
  <conditionalFormatting sqref="F206:F208">
    <cfRule type="cellIs" dxfId="1168" priority="8" operator="equal">
      <formula>3</formula>
    </cfRule>
  </conditionalFormatting>
  <conditionalFormatting sqref="F206:F208">
    <cfRule type="cellIs" dxfId="1167" priority="9" operator="equal">
      <formula>2</formula>
    </cfRule>
  </conditionalFormatting>
  <conditionalFormatting sqref="C215">
    <cfRule type="cellIs" dxfId="1166" priority="4" operator="equal">
      <formula>1</formula>
    </cfRule>
  </conditionalFormatting>
  <conditionalFormatting sqref="C215">
    <cfRule type="cellIs" dxfId="1165" priority="5" operator="equal">
      <formula>3</formula>
    </cfRule>
  </conditionalFormatting>
  <conditionalFormatting sqref="C215">
    <cfRule type="cellIs" dxfId="1164" priority="6" operator="equal">
      <formula>2</formula>
    </cfRule>
  </conditionalFormatting>
  <conditionalFormatting sqref="F215:F217">
    <cfRule type="cellIs" dxfId="1163" priority="1" operator="equal">
      <formula>1</formula>
    </cfRule>
  </conditionalFormatting>
  <conditionalFormatting sqref="F215:F217">
    <cfRule type="cellIs" dxfId="1162" priority="2" operator="equal">
      <formula>3</formula>
    </cfRule>
  </conditionalFormatting>
  <conditionalFormatting sqref="F215:F217">
    <cfRule type="cellIs" dxfId="1161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160" priority="124" operator="equal">
      <formula>1</formula>
    </cfRule>
  </conditionalFormatting>
  <conditionalFormatting sqref="AG5">
    <cfRule type="cellIs" dxfId="1159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158" priority="126" operator="equal">
      <formula>3</formula>
    </cfRule>
  </conditionalFormatting>
  <conditionalFormatting sqref="F158 F145:F146 F115 F118 F121">
    <cfRule type="cellIs" dxfId="1157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156" priority="128" operator="equal">
      <formula>2</formula>
    </cfRule>
  </conditionalFormatting>
  <conditionalFormatting sqref="F158 F145:F146 F115 F118 F121">
    <cfRule type="cellIs" dxfId="1155" priority="129" operator="equal">
      <formula>3</formula>
    </cfRule>
  </conditionalFormatting>
  <conditionalFormatting sqref="F176 F179">
    <cfRule type="cellIs" dxfId="1154" priority="121" operator="equal">
      <formula>1</formula>
    </cfRule>
  </conditionalFormatting>
  <conditionalFormatting sqref="F176 F179">
    <cfRule type="cellIs" dxfId="1153" priority="122" operator="equal">
      <formula>2</formula>
    </cfRule>
  </conditionalFormatting>
  <conditionalFormatting sqref="F176 F179">
    <cfRule type="cellIs" dxfId="1152" priority="123" operator="equal">
      <formula>3</formula>
    </cfRule>
  </conditionalFormatting>
  <conditionalFormatting sqref="F188">
    <cfRule type="cellIs" dxfId="1151" priority="118" operator="equal">
      <formula>1</formula>
    </cfRule>
  </conditionalFormatting>
  <conditionalFormatting sqref="F188">
    <cfRule type="cellIs" dxfId="1150" priority="119" operator="equal">
      <formula>2</formula>
    </cfRule>
  </conditionalFormatting>
  <conditionalFormatting sqref="F188">
    <cfRule type="cellIs" dxfId="1149" priority="120" operator="equal">
      <formula>3</formula>
    </cfRule>
  </conditionalFormatting>
  <conditionalFormatting sqref="F161">
    <cfRule type="cellIs" dxfId="1148" priority="115" operator="equal">
      <formula>1</formula>
    </cfRule>
  </conditionalFormatting>
  <conditionalFormatting sqref="F161">
    <cfRule type="cellIs" dxfId="1147" priority="116" operator="equal">
      <formula>2</formula>
    </cfRule>
  </conditionalFormatting>
  <conditionalFormatting sqref="F161">
    <cfRule type="cellIs" dxfId="1146" priority="117" operator="equal">
      <formula>3</formula>
    </cfRule>
  </conditionalFormatting>
  <conditionalFormatting sqref="F170:F171">
    <cfRule type="cellIs" dxfId="1145" priority="106" operator="equal">
      <formula>1</formula>
    </cfRule>
  </conditionalFormatting>
  <conditionalFormatting sqref="F164:F165">
    <cfRule type="cellIs" dxfId="1144" priority="112" operator="equal">
      <formula>1</formula>
    </cfRule>
  </conditionalFormatting>
  <conditionalFormatting sqref="F164:F165">
    <cfRule type="cellIs" dxfId="1143" priority="113" operator="equal">
      <formula>2</formula>
    </cfRule>
  </conditionalFormatting>
  <conditionalFormatting sqref="F164:F165">
    <cfRule type="cellIs" dxfId="1142" priority="114" operator="equal">
      <formula>3</formula>
    </cfRule>
  </conditionalFormatting>
  <conditionalFormatting sqref="F167:F168">
    <cfRule type="cellIs" dxfId="1141" priority="109" operator="equal">
      <formula>1</formula>
    </cfRule>
  </conditionalFormatting>
  <conditionalFormatting sqref="F167:F168">
    <cfRule type="cellIs" dxfId="1140" priority="110" operator="equal">
      <formula>2</formula>
    </cfRule>
  </conditionalFormatting>
  <conditionalFormatting sqref="F167:F168">
    <cfRule type="cellIs" dxfId="1139" priority="111" operator="equal">
      <formula>3</formula>
    </cfRule>
  </conditionalFormatting>
  <conditionalFormatting sqref="F170:F171">
    <cfRule type="cellIs" dxfId="1138" priority="107" operator="equal">
      <formula>2</formula>
    </cfRule>
  </conditionalFormatting>
  <conditionalFormatting sqref="F170:F171">
    <cfRule type="cellIs" dxfId="1137" priority="108" operator="equal">
      <formula>3</formula>
    </cfRule>
  </conditionalFormatting>
  <conditionalFormatting sqref="F182:F183">
    <cfRule type="cellIs" dxfId="1136" priority="103" operator="equal">
      <formula>1</formula>
    </cfRule>
  </conditionalFormatting>
  <conditionalFormatting sqref="F182:F183">
    <cfRule type="cellIs" dxfId="1135" priority="104" operator="equal">
      <formula>2</formula>
    </cfRule>
  </conditionalFormatting>
  <conditionalFormatting sqref="F182:F183">
    <cfRule type="cellIs" dxfId="1134" priority="105" operator="equal">
      <formula>3</formula>
    </cfRule>
  </conditionalFormatting>
  <conditionalFormatting sqref="F191">
    <cfRule type="cellIs" dxfId="1133" priority="100" operator="equal">
      <formula>1</formula>
    </cfRule>
  </conditionalFormatting>
  <conditionalFormatting sqref="F191">
    <cfRule type="cellIs" dxfId="1132" priority="101" operator="equal">
      <formula>2</formula>
    </cfRule>
  </conditionalFormatting>
  <conditionalFormatting sqref="F191">
    <cfRule type="cellIs" dxfId="1131" priority="102" operator="equal">
      <formula>3</formula>
    </cfRule>
  </conditionalFormatting>
  <conditionalFormatting sqref="F194">
    <cfRule type="cellIs" dxfId="1130" priority="97" operator="equal">
      <formula>1</formula>
    </cfRule>
  </conditionalFormatting>
  <conditionalFormatting sqref="F194">
    <cfRule type="cellIs" dxfId="1129" priority="98" operator="equal">
      <formula>2</formula>
    </cfRule>
  </conditionalFormatting>
  <conditionalFormatting sqref="F194">
    <cfRule type="cellIs" dxfId="1128" priority="99" operator="equal">
      <formula>3</formula>
    </cfRule>
  </conditionalFormatting>
  <conditionalFormatting sqref="F197">
    <cfRule type="cellIs" dxfId="1127" priority="94" operator="equal">
      <formula>1</formula>
    </cfRule>
  </conditionalFormatting>
  <conditionalFormatting sqref="F197">
    <cfRule type="cellIs" dxfId="1126" priority="95" operator="equal">
      <formula>2</formula>
    </cfRule>
  </conditionalFormatting>
  <conditionalFormatting sqref="F197">
    <cfRule type="cellIs" dxfId="1125" priority="96" operator="equal">
      <formula>3</formula>
    </cfRule>
  </conditionalFormatting>
  <conditionalFormatting sqref="F200">
    <cfRule type="cellIs" dxfId="1124" priority="91" operator="equal">
      <formula>1</formula>
    </cfRule>
  </conditionalFormatting>
  <conditionalFormatting sqref="F200">
    <cfRule type="cellIs" dxfId="1123" priority="92" operator="equal">
      <formula>2</formula>
    </cfRule>
  </conditionalFormatting>
  <conditionalFormatting sqref="F200">
    <cfRule type="cellIs" dxfId="1122" priority="93" operator="equal">
      <formula>3</formula>
    </cfRule>
  </conditionalFormatting>
  <conditionalFormatting sqref="F203">
    <cfRule type="cellIs" dxfId="1121" priority="88" operator="equal">
      <formula>1</formula>
    </cfRule>
  </conditionalFormatting>
  <conditionalFormatting sqref="F203">
    <cfRule type="cellIs" dxfId="1120" priority="89" operator="equal">
      <formula>2</formula>
    </cfRule>
  </conditionalFormatting>
  <conditionalFormatting sqref="F203">
    <cfRule type="cellIs" dxfId="1119" priority="90" operator="equal">
      <formula>3</formula>
    </cfRule>
  </conditionalFormatting>
  <conditionalFormatting sqref="F212">
    <cfRule type="cellIs" dxfId="1118" priority="85" operator="equal">
      <formula>1</formula>
    </cfRule>
  </conditionalFormatting>
  <conditionalFormatting sqref="F212">
    <cfRule type="cellIs" dxfId="1117" priority="86" operator="equal">
      <formula>3</formula>
    </cfRule>
  </conditionalFormatting>
  <conditionalFormatting sqref="F212">
    <cfRule type="cellIs" dxfId="1116" priority="87" operator="equal">
      <formula>2</formula>
    </cfRule>
  </conditionalFormatting>
  <conditionalFormatting sqref="F48">
    <cfRule type="cellIs" dxfId="1115" priority="82" operator="equal">
      <formula>1</formula>
    </cfRule>
  </conditionalFormatting>
  <conditionalFormatting sqref="F48">
    <cfRule type="cellIs" dxfId="1114" priority="83" operator="equal">
      <formula>3</formula>
    </cfRule>
  </conditionalFormatting>
  <conditionalFormatting sqref="F48">
    <cfRule type="cellIs" dxfId="1113" priority="84" operator="equal">
      <formula>2</formula>
    </cfRule>
  </conditionalFormatting>
  <conditionalFormatting sqref="F45:F47">
    <cfRule type="cellIs" dxfId="1112" priority="79" operator="equal">
      <formula>1</formula>
    </cfRule>
  </conditionalFormatting>
  <conditionalFormatting sqref="F45:F47">
    <cfRule type="cellIs" dxfId="1111" priority="80" operator="equal">
      <formula>3</formula>
    </cfRule>
  </conditionalFormatting>
  <conditionalFormatting sqref="F45:F47">
    <cfRule type="cellIs" dxfId="1110" priority="81" operator="equal">
      <formula>2</formula>
    </cfRule>
  </conditionalFormatting>
  <conditionalFormatting sqref="F39">
    <cfRule type="cellIs" dxfId="1109" priority="76" operator="equal">
      <formula>1</formula>
    </cfRule>
  </conditionalFormatting>
  <conditionalFormatting sqref="F39">
    <cfRule type="cellIs" dxfId="1108" priority="77" operator="equal">
      <formula>3</formula>
    </cfRule>
  </conditionalFormatting>
  <conditionalFormatting sqref="F39">
    <cfRule type="cellIs" dxfId="1107" priority="78" operator="equal">
      <formula>2</formula>
    </cfRule>
  </conditionalFormatting>
  <conditionalFormatting sqref="F42">
    <cfRule type="cellIs" dxfId="1106" priority="73" operator="equal">
      <formula>1</formula>
    </cfRule>
  </conditionalFormatting>
  <conditionalFormatting sqref="F42">
    <cfRule type="cellIs" dxfId="1105" priority="74" operator="equal">
      <formula>3</formula>
    </cfRule>
  </conditionalFormatting>
  <conditionalFormatting sqref="F42">
    <cfRule type="cellIs" dxfId="1104" priority="75" operator="equal">
      <formula>2</formula>
    </cfRule>
  </conditionalFormatting>
  <conditionalFormatting sqref="C60">
    <cfRule type="cellIs" dxfId="1103" priority="70" operator="equal">
      <formula>1</formula>
    </cfRule>
  </conditionalFormatting>
  <conditionalFormatting sqref="C60">
    <cfRule type="cellIs" dxfId="1102" priority="71" operator="equal">
      <formula>3</formula>
    </cfRule>
  </conditionalFormatting>
  <conditionalFormatting sqref="C60">
    <cfRule type="cellIs" dxfId="1101" priority="72" operator="equal">
      <formula>2</formula>
    </cfRule>
  </conditionalFormatting>
  <conditionalFormatting sqref="F60:F62">
    <cfRule type="cellIs" dxfId="1100" priority="67" operator="equal">
      <formula>1</formula>
    </cfRule>
  </conditionalFormatting>
  <conditionalFormatting sqref="F60:F62">
    <cfRule type="cellIs" dxfId="1099" priority="68" operator="equal">
      <formula>3</formula>
    </cfRule>
  </conditionalFormatting>
  <conditionalFormatting sqref="F60:F62">
    <cfRule type="cellIs" dxfId="1098" priority="69" operator="equal">
      <formula>2</formula>
    </cfRule>
  </conditionalFormatting>
  <conditionalFormatting sqref="C75">
    <cfRule type="cellIs" dxfId="1097" priority="64" operator="equal">
      <formula>1</formula>
    </cfRule>
  </conditionalFormatting>
  <conditionalFormatting sqref="C75">
    <cfRule type="cellIs" dxfId="1096" priority="65" operator="equal">
      <formula>3</formula>
    </cfRule>
  </conditionalFormatting>
  <conditionalFormatting sqref="C75">
    <cfRule type="cellIs" dxfId="1095" priority="66" operator="equal">
      <formula>2</formula>
    </cfRule>
  </conditionalFormatting>
  <conditionalFormatting sqref="F75:F77">
    <cfRule type="cellIs" dxfId="1094" priority="61" operator="equal">
      <formula>1</formula>
    </cfRule>
  </conditionalFormatting>
  <conditionalFormatting sqref="F75:F77">
    <cfRule type="cellIs" dxfId="1093" priority="62" operator="equal">
      <formula>3</formula>
    </cfRule>
  </conditionalFormatting>
  <conditionalFormatting sqref="F75:F77">
    <cfRule type="cellIs" dxfId="1092" priority="63" operator="equal">
      <formula>2</formula>
    </cfRule>
  </conditionalFormatting>
  <conditionalFormatting sqref="C87">
    <cfRule type="cellIs" dxfId="1091" priority="58" operator="equal">
      <formula>1</formula>
    </cfRule>
  </conditionalFormatting>
  <conditionalFormatting sqref="C87">
    <cfRule type="cellIs" dxfId="1090" priority="59" operator="equal">
      <formula>3</formula>
    </cfRule>
  </conditionalFormatting>
  <conditionalFormatting sqref="C87">
    <cfRule type="cellIs" dxfId="1089" priority="60" operator="equal">
      <formula>2</formula>
    </cfRule>
  </conditionalFormatting>
  <conditionalFormatting sqref="F87:F89">
    <cfRule type="cellIs" dxfId="1088" priority="55" operator="equal">
      <formula>1</formula>
    </cfRule>
  </conditionalFormatting>
  <conditionalFormatting sqref="F87:F89">
    <cfRule type="cellIs" dxfId="1087" priority="56" operator="equal">
      <formula>3</formula>
    </cfRule>
  </conditionalFormatting>
  <conditionalFormatting sqref="F87:F89">
    <cfRule type="cellIs" dxfId="1086" priority="57" operator="equal">
      <formula>2</formula>
    </cfRule>
  </conditionalFormatting>
  <conditionalFormatting sqref="C96">
    <cfRule type="cellIs" dxfId="1085" priority="52" operator="equal">
      <formula>1</formula>
    </cfRule>
  </conditionalFormatting>
  <conditionalFormatting sqref="C96">
    <cfRule type="cellIs" dxfId="1084" priority="53" operator="equal">
      <formula>3</formula>
    </cfRule>
  </conditionalFormatting>
  <conditionalFormatting sqref="C96">
    <cfRule type="cellIs" dxfId="1083" priority="54" operator="equal">
      <formula>2</formula>
    </cfRule>
  </conditionalFormatting>
  <conditionalFormatting sqref="F96:F98">
    <cfRule type="cellIs" dxfId="1082" priority="49" operator="equal">
      <formula>1</formula>
    </cfRule>
  </conditionalFormatting>
  <conditionalFormatting sqref="F96:F98">
    <cfRule type="cellIs" dxfId="1081" priority="50" operator="equal">
      <formula>3</formula>
    </cfRule>
  </conditionalFormatting>
  <conditionalFormatting sqref="F96:F98">
    <cfRule type="cellIs" dxfId="1080" priority="51" operator="equal">
      <formula>2</formula>
    </cfRule>
  </conditionalFormatting>
  <conditionalFormatting sqref="C111">
    <cfRule type="cellIs" dxfId="1079" priority="46" operator="equal">
      <formula>1</formula>
    </cfRule>
  </conditionalFormatting>
  <conditionalFormatting sqref="C111">
    <cfRule type="cellIs" dxfId="1078" priority="47" operator="equal">
      <formula>3</formula>
    </cfRule>
  </conditionalFormatting>
  <conditionalFormatting sqref="C111">
    <cfRule type="cellIs" dxfId="1077" priority="48" operator="equal">
      <formula>2</formula>
    </cfRule>
  </conditionalFormatting>
  <conditionalFormatting sqref="F111:F113">
    <cfRule type="cellIs" dxfId="1076" priority="43" operator="equal">
      <formula>1</formula>
    </cfRule>
  </conditionalFormatting>
  <conditionalFormatting sqref="F111:F113">
    <cfRule type="cellIs" dxfId="1075" priority="44" operator="equal">
      <formula>3</formula>
    </cfRule>
  </conditionalFormatting>
  <conditionalFormatting sqref="F111:F113">
    <cfRule type="cellIs" dxfId="1074" priority="45" operator="equal">
      <formula>2</formula>
    </cfRule>
  </conditionalFormatting>
  <conditionalFormatting sqref="C124">
    <cfRule type="cellIs" dxfId="1073" priority="40" operator="equal">
      <formula>1</formula>
    </cfRule>
  </conditionalFormatting>
  <conditionalFormatting sqref="C124">
    <cfRule type="cellIs" dxfId="1072" priority="41" operator="equal">
      <formula>3</formula>
    </cfRule>
  </conditionalFormatting>
  <conditionalFormatting sqref="C124">
    <cfRule type="cellIs" dxfId="1071" priority="42" operator="equal">
      <formula>2</formula>
    </cfRule>
  </conditionalFormatting>
  <conditionalFormatting sqref="F124:F126">
    <cfRule type="cellIs" dxfId="1070" priority="37" operator="equal">
      <formula>1</formula>
    </cfRule>
  </conditionalFormatting>
  <conditionalFormatting sqref="F124:F126">
    <cfRule type="cellIs" dxfId="1069" priority="38" operator="equal">
      <formula>3</formula>
    </cfRule>
  </conditionalFormatting>
  <conditionalFormatting sqref="F124:F126">
    <cfRule type="cellIs" dxfId="1068" priority="39" operator="equal">
      <formula>2</formula>
    </cfRule>
  </conditionalFormatting>
  <conditionalFormatting sqref="C139">
    <cfRule type="cellIs" dxfId="1067" priority="34" operator="equal">
      <formula>1</formula>
    </cfRule>
  </conditionalFormatting>
  <conditionalFormatting sqref="C139">
    <cfRule type="cellIs" dxfId="1066" priority="35" operator="equal">
      <formula>3</formula>
    </cfRule>
  </conditionalFormatting>
  <conditionalFormatting sqref="C139">
    <cfRule type="cellIs" dxfId="1065" priority="36" operator="equal">
      <formula>2</formula>
    </cfRule>
  </conditionalFormatting>
  <conditionalFormatting sqref="F139:F141">
    <cfRule type="cellIs" dxfId="1064" priority="31" operator="equal">
      <formula>1</formula>
    </cfRule>
  </conditionalFormatting>
  <conditionalFormatting sqref="F139:F141">
    <cfRule type="cellIs" dxfId="1063" priority="32" operator="equal">
      <formula>3</formula>
    </cfRule>
  </conditionalFormatting>
  <conditionalFormatting sqref="F139:F141">
    <cfRule type="cellIs" dxfId="1062" priority="33" operator="equal">
      <formula>2</formula>
    </cfRule>
  </conditionalFormatting>
  <conditionalFormatting sqref="C154">
    <cfRule type="cellIs" dxfId="1061" priority="28" operator="equal">
      <formula>1</formula>
    </cfRule>
  </conditionalFormatting>
  <conditionalFormatting sqref="C154">
    <cfRule type="cellIs" dxfId="1060" priority="29" operator="equal">
      <formula>3</formula>
    </cfRule>
  </conditionalFormatting>
  <conditionalFormatting sqref="C154">
    <cfRule type="cellIs" dxfId="1059" priority="30" operator="equal">
      <formula>2</formula>
    </cfRule>
  </conditionalFormatting>
  <conditionalFormatting sqref="F154:F156">
    <cfRule type="cellIs" dxfId="1058" priority="25" operator="equal">
      <formula>1</formula>
    </cfRule>
  </conditionalFormatting>
  <conditionalFormatting sqref="F154:F156">
    <cfRule type="cellIs" dxfId="1057" priority="26" operator="equal">
      <formula>3</formula>
    </cfRule>
  </conditionalFormatting>
  <conditionalFormatting sqref="F154:F156">
    <cfRule type="cellIs" dxfId="1056" priority="27" operator="equal">
      <formula>2</formula>
    </cfRule>
  </conditionalFormatting>
  <conditionalFormatting sqref="C173">
    <cfRule type="cellIs" dxfId="1055" priority="22" operator="equal">
      <formula>1</formula>
    </cfRule>
  </conditionalFormatting>
  <conditionalFormatting sqref="C173">
    <cfRule type="cellIs" dxfId="1054" priority="23" operator="equal">
      <formula>3</formula>
    </cfRule>
  </conditionalFormatting>
  <conditionalFormatting sqref="C173">
    <cfRule type="cellIs" dxfId="1053" priority="24" operator="equal">
      <formula>2</formula>
    </cfRule>
  </conditionalFormatting>
  <conditionalFormatting sqref="F173:F175">
    <cfRule type="cellIs" dxfId="1052" priority="19" operator="equal">
      <formula>1</formula>
    </cfRule>
  </conditionalFormatting>
  <conditionalFormatting sqref="F173:F175">
    <cfRule type="cellIs" dxfId="1051" priority="20" operator="equal">
      <formula>3</formula>
    </cfRule>
  </conditionalFormatting>
  <conditionalFormatting sqref="F173:F175">
    <cfRule type="cellIs" dxfId="1050" priority="21" operator="equal">
      <formula>2</formula>
    </cfRule>
  </conditionalFormatting>
  <conditionalFormatting sqref="C185">
    <cfRule type="cellIs" dxfId="1049" priority="16" operator="equal">
      <formula>1</formula>
    </cfRule>
  </conditionalFormatting>
  <conditionalFormatting sqref="C185">
    <cfRule type="cellIs" dxfId="1048" priority="17" operator="equal">
      <formula>3</formula>
    </cfRule>
  </conditionalFormatting>
  <conditionalFormatting sqref="C185">
    <cfRule type="cellIs" dxfId="1047" priority="18" operator="equal">
      <formula>2</formula>
    </cfRule>
  </conditionalFormatting>
  <conditionalFormatting sqref="F185:F187">
    <cfRule type="cellIs" dxfId="1046" priority="13" operator="equal">
      <formula>1</formula>
    </cfRule>
  </conditionalFormatting>
  <conditionalFormatting sqref="F185:F187">
    <cfRule type="cellIs" dxfId="1045" priority="14" operator="equal">
      <formula>3</formula>
    </cfRule>
  </conditionalFormatting>
  <conditionalFormatting sqref="F185:F187">
    <cfRule type="cellIs" dxfId="1044" priority="15" operator="equal">
      <formula>2</formula>
    </cfRule>
  </conditionalFormatting>
  <conditionalFormatting sqref="C206">
    <cfRule type="cellIs" dxfId="1043" priority="10" operator="equal">
      <formula>1</formula>
    </cfRule>
  </conditionalFormatting>
  <conditionalFormatting sqref="C206">
    <cfRule type="cellIs" dxfId="1042" priority="11" operator="equal">
      <formula>3</formula>
    </cfRule>
  </conditionalFormatting>
  <conditionalFormatting sqref="C206">
    <cfRule type="cellIs" dxfId="1041" priority="12" operator="equal">
      <formula>2</formula>
    </cfRule>
  </conditionalFormatting>
  <conditionalFormatting sqref="F206:F208">
    <cfRule type="cellIs" dxfId="1040" priority="7" operator="equal">
      <formula>1</formula>
    </cfRule>
  </conditionalFormatting>
  <conditionalFormatting sqref="F206:F208">
    <cfRule type="cellIs" dxfId="1039" priority="8" operator="equal">
      <formula>3</formula>
    </cfRule>
  </conditionalFormatting>
  <conditionalFormatting sqref="F206:F208">
    <cfRule type="cellIs" dxfId="1038" priority="9" operator="equal">
      <formula>2</formula>
    </cfRule>
  </conditionalFormatting>
  <conditionalFormatting sqref="C215">
    <cfRule type="cellIs" dxfId="1037" priority="4" operator="equal">
      <formula>1</formula>
    </cfRule>
  </conditionalFormatting>
  <conditionalFormatting sqref="C215">
    <cfRule type="cellIs" dxfId="1036" priority="5" operator="equal">
      <formula>3</formula>
    </cfRule>
  </conditionalFormatting>
  <conditionalFormatting sqref="C215">
    <cfRule type="cellIs" dxfId="1035" priority="6" operator="equal">
      <formula>2</formula>
    </cfRule>
  </conditionalFormatting>
  <conditionalFormatting sqref="F215:F217">
    <cfRule type="cellIs" dxfId="1034" priority="1" operator="equal">
      <formula>1</formula>
    </cfRule>
  </conditionalFormatting>
  <conditionalFormatting sqref="F215:F217">
    <cfRule type="cellIs" dxfId="1033" priority="2" operator="equal">
      <formula>3</formula>
    </cfRule>
  </conditionalFormatting>
  <conditionalFormatting sqref="F215:F217">
    <cfRule type="cellIs" dxfId="1032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031" priority="124" operator="equal">
      <formula>1</formula>
    </cfRule>
  </conditionalFormatting>
  <conditionalFormatting sqref="AG5">
    <cfRule type="cellIs" dxfId="1030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029" priority="126" operator="equal">
      <formula>3</formula>
    </cfRule>
  </conditionalFormatting>
  <conditionalFormatting sqref="F158 F145:F146 F115 F118 F121">
    <cfRule type="cellIs" dxfId="1028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027" priority="128" operator="equal">
      <formula>2</formula>
    </cfRule>
  </conditionalFormatting>
  <conditionalFormatting sqref="F158 F145:F146 F115 F118 F121">
    <cfRule type="cellIs" dxfId="1026" priority="129" operator="equal">
      <formula>3</formula>
    </cfRule>
  </conditionalFormatting>
  <conditionalFormatting sqref="F176 F179">
    <cfRule type="cellIs" dxfId="1025" priority="121" operator="equal">
      <formula>1</formula>
    </cfRule>
  </conditionalFormatting>
  <conditionalFormatting sqref="F176 F179">
    <cfRule type="cellIs" dxfId="1024" priority="122" operator="equal">
      <formula>2</formula>
    </cfRule>
  </conditionalFormatting>
  <conditionalFormatting sqref="F176 F179">
    <cfRule type="cellIs" dxfId="1023" priority="123" operator="equal">
      <formula>3</formula>
    </cfRule>
  </conditionalFormatting>
  <conditionalFormatting sqref="F188">
    <cfRule type="cellIs" dxfId="1022" priority="118" operator="equal">
      <formula>1</formula>
    </cfRule>
  </conditionalFormatting>
  <conditionalFormatting sqref="F188">
    <cfRule type="cellIs" dxfId="1021" priority="119" operator="equal">
      <formula>2</formula>
    </cfRule>
  </conditionalFormatting>
  <conditionalFormatting sqref="F188">
    <cfRule type="cellIs" dxfId="1020" priority="120" operator="equal">
      <formula>3</formula>
    </cfRule>
  </conditionalFormatting>
  <conditionalFormatting sqref="F161">
    <cfRule type="cellIs" dxfId="1019" priority="115" operator="equal">
      <formula>1</formula>
    </cfRule>
  </conditionalFormatting>
  <conditionalFormatting sqref="F161">
    <cfRule type="cellIs" dxfId="1018" priority="116" operator="equal">
      <formula>2</formula>
    </cfRule>
  </conditionalFormatting>
  <conditionalFormatting sqref="F161">
    <cfRule type="cellIs" dxfId="1017" priority="117" operator="equal">
      <formula>3</formula>
    </cfRule>
  </conditionalFormatting>
  <conditionalFormatting sqref="F170:F171">
    <cfRule type="cellIs" dxfId="1016" priority="106" operator="equal">
      <formula>1</formula>
    </cfRule>
  </conditionalFormatting>
  <conditionalFormatting sqref="F164:F165">
    <cfRule type="cellIs" dxfId="1015" priority="112" operator="equal">
      <formula>1</formula>
    </cfRule>
  </conditionalFormatting>
  <conditionalFormatting sqref="F164:F165">
    <cfRule type="cellIs" dxfId="1014" priority="113" operator="equal">
      <formula>2</formula>
    </cfRule>
  </conditionalFormatting>
  <conditionalFormatting sqref="F164:F165">
    <cfRule type="cellIs" dxfId="1013" priority="114" operator="equal">
      <formula>3</formula>
    </cfRule>
  </conditionalFormatting>
  <conditionalFormatting sqref="F167:F168">
    <cfRule type="cellIs" dxfId="1012" priority="109" operator="equal">
      <formula>1</formula>
    </cfRule>
  </conditionalFormatting>
  <conditionalFormatting sqref="F167:F168">
    <cfRule type="cellIs" dxfId="1011" priority="110" operator="equal">
      <formula>2</formula>
    </cfRule>
  </conditionalFormatting>
  <conditionalFormatting sqref="F167:F168">
    <cfRule type="cellIs" dxfId="1010" priority="111" operator="equal">
      <formula>3</formula>
    </cfRule>
  </conditionalFormatting>
  <conditionalFormatting sqref="F170:F171">
    <cfRule type="cellIs" dxfId="1009" priority="107" operator="equal">
      <formula>2</formula>
    </cfRule>
  </conditionalFormatting>
  <conditionalFormatting sqref="F170:F171">
    <cfRule type="cellIs" dxfId="1008" priority="108" operator="equal">
      <formula>3</formula>
    </cfRule>
  </conditionalFormatting>
  <conditionalFormatting sqref="F182:F183">
    <cfRule type="cellIs" dxfId="1007" priority="103" operator="equal">
      <formula>1</formula>
    </cfRule>
  </conditionalFormatting>
  <conditionalFormatting sqref="F182:F183">
    <cfRule type="cellIs" dxfId="1006" priority="104" operator="equal">
      <formula>2</formula>
    </cfRule>
  </conditionalFormatting>
  <conditionalFormatting sqref="F182:F183">
    <cfRule type="cellIs" dxfId="1005" priority="105" operator="equal">
      <formula>3</formula>
    </cfRule>
  </conditionalFormatting>
  <conditionalFormatting sqref="F191">
    <cfRule type="cellIs" dxfId="1004" priority="100" operator="equal">
      <formula>1</formula>
    </cfRule>
  </conditionalFormatting>
  <conditionalFormatting sqref="F191">
    <cfRule type="cellIs" dxfId="1003" priority="101" operator="equal">
      <formula>2</formula>
    </cfRule>
  </conditionalFormatting>
  <conditionalFormatting sqref="F191">
    <cfRule type="cellIs" dxfId="1002" priority="102" operator="equal">
      <formula>3</formula>
    </cfRule>
  </conditionalFormatting>
  <conditionalFormatting sqref="F194">
    <cfRule type="cellIs" dxfId="1001" priority="97" operator="equal">
      <formula>1</formula>
    </cfRule>
  </conditionalFormatting>
  <conditionalFormatting sqref="F194">
    <cfRule type="cellIs" dxfId="1000" priority="98" operator="equal">
      <formula>2</formula>
    </cfRule>
  </conditionalFormatting>
  <conditionalFormatting sqref="F194">
    <cfRule type="cellIs" dxfId="999" priority="99" operator="equal">
      <formula>3</formula>
    </cfRule>
  </conditionalFormatting>
  <conditionalFormatting sqref="F197">
    <cfRule type="cellIs" dxfId="998" priority="94" operator="equal">
      <formula>1</formula>
    </cfRule>
  </conditionalFormatting>
  <conditionalFormatting sqref="F197">
    <cfRule type="cellIs" dxfId="997" priority="95" operator="equal">
      <formula>2</formula>
    </cfRule>
  </conditionalFormatting>
  <conditionalFormatting sqref="F197">
    <cfRule type="cellIs" dxfId="996" priority="96" operator="equal">
      <formula>3</formula>
    </cfRule>
  </conditionalFormatting>
  <conditionalFormatting sqref="F200">
    <cfRule type="cellIs" dxfId="995" priority="91" operator="equal">
      <formula>1</formula>
    </cfRule>
  </conditionalFormatting>
  <conditionalFormatting sqref="F200">
    <cfRule type="cellIs" dxfId="994" priority="92" operator="equal">
      <formula>2</formula>
    </cfRule>
  </conditionalFormatting>
  <conditionalFormatting sqref="F200">
    <cfRule type="cellIs" dxfId="993" priority="93" operator="equal">
      <formula>3</formula>
    </cfRule>
  </conditionalFormatting>
  <conditionalFormatting sqref="F203">
    <cfRule type="cellIs" dxfId="992" priority="88" operator="equal">
      <formula>1</formula>
    </cfRule>
  </conditionalFormatting>
  <conditionalFormatting sqref="F203">
    <cfRule type="cellIs" dxfId="991" priority="89" operator="equal">
      <formula>2</formula>
    </cfRule>
  </conditionalFormatting>
  <conditionalFormatting sqref="F203">
    <cfRule type="cellIs" dxfId="990" priority="90" operator="equal">
      <formula>3</formula>
    </cfRule>
  </conditionalFormatting>
  <conditionalFormatting sqref="F212">
    <cfRule type="cellIs" dxfId="989" priority="85" operator="equal">
      <formula>1</formula>
    </cfRule>
  </conditionalFormatting>
  <conditionalFormatting sqref="F212">
    <cfRule type="cellIs" dxfId="988" priority="86" operator="equal">
      <formula>3</formula>
    </cfRule>
  </conditionalFormatting>
  <conditionalFormatting sqref="F212">
    <cfRule type="cellIs" dxfId="987" priority="87" operator="equal">
      <formula>2</formula>
    </cfRule>
  </conditionalFormatting>
  <conditionalFormatting sqref="F48">
    <cfRule type="cellIs" dxfId="986" priority="82" operator="equal">
      <formula>1</formula>
    </cfRule>
  </conditionalFormatting>
  <conditionalFormatting sqref="F48">
    <cfRule type="cellIs" dxfId="985" priority="83" operator="equal">
      <formula>3</formula>
    </cfRule>
  </conditionalFormatting>
  <conditionalFormatting sqref="F48">
    <cfRule type="cellIs" dxfId="984" priority="84" operator="equal">
      <formula>2</formula>
    </cfRule>
  </conditionalFormatting>
  <conditionalFormatting sqref="F45:F47">
    <cfRule type="cellIs" dxfId="983" priority="79" operator="equal">
      <formula>1</formula>
    </cfRule>
  </conditionalFormatting>
  <conditionalFormatting sqref="F45:F47">
    <cfRule type="cellIs" dxfId="982" priority="80" operator="equal">
      <formula>3</formula>
    </cfRule>
  </conditionalFormatting>
  <conditionalFormatting sqref="F45:F47">
    <cfRule type="cellIs" dxfId="981" priority="81" operator="equal">
      <formula>2</formula>
    </cfRule>
  </conditionalFormatting>
  <conditionalFormatting sqref="F39">
    <cfRule type="cellIs" dxfId="980" priority="76" operator="equal">
      <formula>1</formula>
    </cfRule>
  </conditionalFormatting>
  <conditionalFormatting sqref="F39">
    <cfRule type="cellIs" dxfId="979" priority="77" operator="equal">
      <formula>3</formula>
    </cfRule>
  </conditionalFormatting>
  <conditionalFormatting sqref="F39">
    <cfRule type="cellIs" dxfId="978" priority="78" operator="equal">
      <formula>2</formula>
    </cfRule>
  </conditionalFormatting>
  <conditionalFormatting sqref="F42">
    <cfRule type="cellIs" dxfId="977" priority="73" operator="equal">
      <formula>1</formula>
    </cfRule>
  </conditionalFormatting>
  <conditionalFormatting sqref="F42">
    <cfRule type="cellIs" dxfId="976" priority="74" operator="equal">
      <formula>3</formula>
    </cfRule>
  </conditionalFormatting>
  <conditionalFormatting sqref="F42">
    <cfRule type="cellIs" dxfId="975" priority="75" operator="equal">
      <formula>2</formula>
    </cfRule>
  </conditionalFormatting>
  <conditionalFormatting sqref="C60">
    <cfRule type="cellIs" dxfId="974" priority="70" operator="equal">
      <formula>1</formula>
    </cfRule>
  </conditionalFormatting>
  <conditionalFormatting sqref="C60">
    <cfRule type="cellIs" dxfId="973" priority="71" operator="equal">
      <formula>3</formula>
    </cfRule>
  </conditionalFormatting>
  <conditionalFormatting sqref="C60">
    <cfRule type="cellIs" dxfId="972" priority="72" operator="equal">
      <formula>2</formula>
    </cfRule>
  </conditionalFormatting>
  <conditionalFormatting sqref="F60:F62">
    <cfRule type="cellIs" dxfId="971" priority="67" operator="equal">
      <formula>1</formula>
    </cfRule>
  </conditionalFormatting>
  <conditionalFormatting sqref="F60:F62">
    <cfRule type="cellIs" dxfId="970" priority="68" operator="equal">
      <formula>3</formula>
    </cfRule>
  </conditionalFormatting>
  <conditionalFormatting sqref="F60:F62">
    <cfRule type="cellIs" dxfId="969" priority="69" operator="equal">
      <formula>2</formula>
    </cfRule>
  </conditionalFormatting>
  <conditionalFormatting sqref="C75">
    <cfRule type="cellIs" dxfId="968" priority="64" operator="equal">
      <formula>1</formula>
    </cfRule>
  </conditionalFormatting>
  <conditionalFormatting sqref="C75">
    <cfRule type="cellIs" dxfId="967" priority="65" operator="equal">
      <formula>3</formula>
    </cfRule>
  </conditionalFormatting>
  <conditionalFormatting sqref="C75">
    <cfRule type="cellIs" dxfId="966" priority="66" operator="equal">
      <formula>2</formula>
    </cfRule>
  </conditionalFormatting>
  <conditionalFormatting sqref="F75:F77">
    <cfRule type="cellIs" dxfId="965" priority="61" operator="equal">
      <formula>1</formula>
    </cfRule>
  </conditionalFormatting>
  <conditionalFormatting sqref="F75:F77">
    <cfRule type="cellIs" dxfId="964" priority="62" operator="equal">
      <formula>3</formula>
    </cfRule>
  </conditionalFormatting>
  <conditionalFormatting sqref="F75:F77">
    <cfRule type="cellIs" dxfId="963" priority="63" operator="equal">
      <formula>2</formula>
    </cfRule>
  </conditionalFormatting>
  <conditionalFormatting sqref="C87">
    <cfRule type="cellIs" dxfId="962" priority="58" operator="equal">
      <formula>1</formula>
    </cfRule>
  </conditionalFormatting>
  <conditionalFormatting sqref="C87">
    <cfRule type="cellIs" dxfId="961" priority="59" operator="equal">
      <formula>3</formula>
    </cfRule>
  </conditionalFormatting>
  <conditionalFormatting sqref="C87">
    <cfRule type="cellIs" dxfId="960" priority="60" operator="equal">
      <formula>2</formula>
    </cfRule>
  </conditionalFormatting>
  <conditionalFormatting sqref="F87:F89">
    <cfRule type="cellIs" dxfId="959" priority="55" operator="equal">
      <formula>1</formula>
    </cfRule>
  </conditionalFormatting>
  <conditionalFormatting sqref="F87:F89">
    <cfRule type="cellIs" dxfId="958" priority="56" operator="equal">
      <formula>3</formula>
    </cfRule>
  </conditionalFormatting>
  <conditionalFormatting sqref="F87:F89">
    <cfRule type="cellIs" dxfId="957" priority="57" operator="equal">
      <formula>2</formula>
    </cfRule>
  </conditionalFormatting>
  <conditionalFormatting sqref="C96">
    <cfRule type="cellIs" dxfId="956" priority="52" operator="equal">
      <formula>1</formula>
    </cfRule>
  </conditionalFormatting>
  <conditionalFormatting sqref="C96">
    <cfRule type="cellIs" dxfId="955" priority="53" operator="equal">
      <formula>3</formula>
    </cfRule>
  </conditionalFormatting>
  <conditionalFormatting sqref="C96">
    <cfRule type="cellIs" dxfId="954" priority="54" operator="equal">
      <formula>2</formula>
    </cfRule>
  </conditionalFormatting>
  <conditionalFormatting sqref="F96:F98">
    <cfRule type="cellIs" dxfId="953" priority="49" operator="equal">
      <formula>1</formula>
    </cfRule>
  </conditionalFormatting>
  <conditionalFormatting sqref="F96:F98">
    <cfRule type="cellIs" dxfId="952" priority="50" operator="equal">
      <formula>3</formula>
    </cfRule>
  </conditionalFormatting>
  <conditionalFormatting sqref="F96:F98">
    <cfRule type="cellIs" dxfId="951" priority="51" operator="equal">
      <formula>2</formula>
    </cfRule>
  </conditionalFormatting>
  <conditionalFormatting sqref="C111">
    <cfRule type="cellIs" dxfId="950" priority="46" operator="equal">
      <formula>1</formula>
    </cfRule>
  </conditionalFormatting>
  <conditionalFormatting sqref="C111">
    <cfRule type="cellIs" dxfId="949" priority="47" operator="equal">
      <formula>3</formula>
    </cfRule>
  </conditionalFormatting>
  <conditionalFormatting sqref="C111">
    <cfRule type="cellIs" dxfId="948" priority="48" operator="equal">
      <formula>2</formula>
    </cfRule>
  </conditionalFormatting>
  <conditionalFormatting sqref="F111:F113">
    <cfRule type="cellIs" dxfId="947" priority="43" operator="equal">
      <formula>1</formula>
    </cfRule>
  </conditionalFormatting>
  <conditionalFormatting sqref="F111:F113">
    <cfRule type="cellIs" dxfId="946" priority="44" operator="equal">
      <formula>3</formula>
    </cfRule>
  </conditionalFormatting>
  <conditionalFormatting sqref="F111:F113">
    <cfRule type="cellIs" dxfId="945" priority="45" operator="equal">
      <formula>2</formula>
    </cfRule>
  </conditionalFormatting>
  <conditionalFormatting sqref="C124">
    <cfRule type="cellIs" dxfId="944" priority="40" operator="equal">
      <formula>1</formula>
    </cfRule>
  </conditionalFormatting>
  <conditionalFormatting sqref="C124">
    <cfRule type="cellIs" dxfId="943" priority="41" operator="equal">
      <formula>3</formula>
    </cfRule>
  </conditionalFormatting>
  <conditionalFormatting sqref="C124">
    <cfRule type="cellIs" dxfId="942" priority="42" operator="equal">
      <formula>2</formula>
    </cfRule>
  </conditionalFormatting>
  <conditionalFormatting sqref="F124:F126">
    <cfRule type="cellIs" dxfId="941" priority="37" operator="equal">
      <formula>1</formula>
    </cfRule>
  </conditionalFormatting>
  <conditionalFormatting sqref="F124:F126">
    <cfRule type="cellIs" dxfId="940" priority="38" operator="equal">
      <formula>3</formula>
    </cfRule>
  </conditionalFormatting>
  <conditionalFormatting sqref="F124:F126">
    <cfRule type="cellIs" dxfId="939" priority="39" operator="equal">
      <formula>2</formula>
    </cfRule>
  </conditionalFormatting>
  <conditionalFormatting sqref="C139">
    <cfRule type="cellIs" dxfId="938" priority="34" operator="equal">
      <formula>1</formula>
    </cfRule>
  </conditionalFormatting>
  <conditionalFormatting sqref="C139">
    <cfRule type="cellIs" dxfId="937" priority="35" operator="equal">
      <formula>3</formula>
    </cfRule>
  </conditionalFormatting>
  <conditionalFormatting sqref="C139">
    <cfRule type="cellIs" dxfId="936" priority="36" operator="equal">
      <formula>2</formula>
    </cfRule>
  </conditionalFormatting>
  <conditionalFormatting sqref="F139:F141">
    <cfRule type="cellIs" dxfId="935" priority="31" operator="equal">
      <formula>1</formula>
    </cfRule>
  </conditionalFormatting>
  <conditionalFormatting sqref="F139:F141">
    <cfRule type="cellIs" dxfId="934" priority="32" operator="equal">
      <formula>3</formula>
    </cfRule>
  </conditionalFormatting>
  <conditionalFormatting sqref="F139:F141">
    <cfRule type="cellIs" dxfId="933" priority="33" operator="equal">
      <formula>2</formula>
    </cfRule>
  </conditionalFormatting>
  <conditionalFormatting sqref="C154">
    <cfRule type="cellIs" dxfId="932" priority="28" operator="equal">
      <formula>1</formula>
    </cfRule>
  </conditionalFormatting>
  <conditionalFormatting sqref="C154">
    <cfRule type="cellIs" dxfId="931" priority="29" operator="equal">
      <formula>3</formula>
    </cfRule>
  </conditionalFormatting>
  <conditionalFormatting sqref="C154">
    <cfRule type="cellIs" dxfId="930" priority="30" operator="equal">
      <formula>2</formula>
    </cfRule>
  </conditionalFormatting>
  <conditionalFormatting sqref="F154:F156">
    <cfRule type="cellIs" dxfId="929" priority="25" operator="equal">
      <formula>1</formula>
    </cfRule>
  </conditionalFormatting>
  <conditionalFormatting sqref="F154:F156">
    <cfRule type="cellIs" dxfId="928" priority="26" operator="equal">
      <formula>3</formula>
    </cfRule>
  </conditionalFormatting>
  <conditionalFormatting sqref="F154:F156">
    <cfRule type="cellIs" dxfId="927" priority="27" operator="equal">
      <formula>2</formula>
    </cfRule>
  </conditionalFormatting>
  <conditionalFormatting sqref="C173">
    <cfRule type="cellIs" dxfId="926" priority="22" operator="equal">
      <formula>1</formula>
    </cfRule>
  </conditionalFormatting>
  <conditionalFormatting sqref="C173">
    <cfRule type="cellIs" dxfId="925" priority="23" operator="equal">
      <formula>3</formula>
    </cfRule>
  </conditionalFormatting>
  <conditionalFormatting sqref="C173">
    <cfRule type="cellIs" dxfId="924" priority="24" operator="equal">
      <formula>2</formula>
    </cfRule>
  </conditionalFormatting>
  <conditionalFormatting sqref="F173:F175">
    <cfRule type="cellIs" dxfId="923" priority="19" operator="equal">
      <formula>1</formula>
    </cfRule>
  </conditionalFormatting>
  <conditionalFormatting sqref="F173:F175">
    <cfRule type="cellIs" dxfId="922" priority="20" operator="equal">
      <formula>3</formula>
    </cfRule>
  </conditionalFormatting>
  <conditionalFormatting sqref="F173:F175">
    <cfRule type="cellIs" dxfId="921" priority="21" operator="equal">
      <formula>2</formula>
    </cfRule>
  </conditionalFormatting>
  <conditionalFormatting sqref="C185">
    <cfRule type="cellIs" dxfId="920" priority="16" operator="equal">
      <formula>1</formula>
    </cfRule>
  </conditionalFormatting>
  <conditionalFormatting sqref="C185">
    <cfRule type="cellIs" dxfId="919" priority="17" operator="equal">
      <formula>3</formula>
    </cfRule>
  </conditionalFormatting>
  <conditionalFormatting sqref="C185">
    <cfRule type="cellIs" dxfId="918" priority="18" operator="equal">
      <formula>2</formula>
    </cfRule>
  </conditionalFormatting>
  <conditionalFormatting sqref="F185:F187">
    <cfRule type="cellIs" dxfId="917" priority="13" operator="equal">
      <formula>1</formula>
    </cfRule>
  </conditionalFormatting>
  <conditionalFormatting sqref="F185:F187">
    <cfRule type="cellIs" dxfId="916" priority="14" operator="equal">
      <formula>3</formula>
    </cfRule>
  </conditionalFormatting>
  <conditionalFormatting sqref="F185:F187">
    <cfRule type="cellIs" dxfId="915" priority="15" operator="equal">
      <formula>2</formula>
    </cfRule>
  </conditionalFormatting>
  <conditionalFormatting sqref="C206">
    <cfRule type="cellIs" dxfId="914" priority="10" operator="equal">
      <formula>1</formula>
    </cfRule>
  </conditionalFormatting>
  <conditionalFormatting sqref="C206">
    <cfRule type="cellIs" dxfId="913" priority="11" operator="equal">
      <formula>3</formula>
    </cfRule>
  </conditionalFormatting>
  <conditionalFormatting sqref="C206">
    <cfRule type="cellIs" dxfId="912" priority="12" operator="equal">
      <formula>2</formula>
    </cfRule>
  </conditionalFormatting>
  <conditionalFormatting sqref="F206:F208">
    <cfRule type="cellIs" dxfId="911" priority="7" operator="equal">
      <formula>1</formula>
    </cfRule>
  </conditionalFormatting>
  <conditionalFormatting sqref="F206:F208">
    <cfRule type="cellIs" dxfId="910" priority="8" operator="equal">
      <formula>3</formula>
    </cfRule>
  </conditionalFormatting>
  <conditionalFormatting sqref="F206:F208">
    <cfRule type="cellIs" dxfId="909" priority="9" operator="equal">
      <formula>2</formula>
    </cfRule>
  </conditionalFormatting>
  <conditionalFormatting sqref="C215">
    <cfRule type="cellIs" dxfId="908" priority="4" operator="equal">
      <formula>1</formula>
    </cfRule>
  </conditionalFormatting>
  <conditionalFormatting sqref="C215">
    <cfRule type="cellIs" dxfId="907" priority="5" operator="equal">
      <formula>3</formula>
    </cfRule>
  </conditionalFormatting>
  <conditionalFormatting sqref="C215">
    <cfRule type="cellIs" dxfId="906" priority="6" operator="equal">
      <formula>2</formula>
    </cfRule>
  </conditionalFormatting>
  <conditionalFormatting sqref="F215:F217">
    <cfRule type="cellIs" dxfId="905" priority="1" operator="equal">
      <formula>1</formula>
    </cfRule>
  </conditionalFormatting>
  <conditionalFormatting sqref="F215:F217">
    <cfRule type="cellIs" dxfId="904" priority="2" operator="equal">
      <formula>3</formula>
    </cfRule>
  </conditionalFormatting>
  <conditionalFormatting sqref="F215:F217">
    <cfRule type="cellIs" dxfId="903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902" priority="124" operator="equal">
      <formula>1</formula>
    </cfRule>
  </conditionalFormatting>
  <conditionalFormatting sqref="AG5">
    <cfRule type="cellIs" dxfId="901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900" priority="126" operator="equal">
      <formula>3</formula>
    </cfRule>
  </conditionalFormatting>
  <conditionalFormatting sqref="F158 F145:F146 F115 F118 F121">
    <cfRule type="cellIs" dxfId="899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898" priority="128" operator="equal">
      <formula>2</formula>
    </cfRule>
  </conditionalFormatting>
  <conditionalFormatting sqref="F158 F145:F146 F115 F118 F121">
    <cfRule type="cellIs" dxfId="897" priority="129" operator="equal">
      <formula>3</formula>
    </cfRule>
  </conditionalFormatting>
  <conditionalFormatting sqref="F176 F179">
    <cfRule type="cellIs" dxfId="896" priority="121" operator="equal">
      <formula>1</formula>
    </cfRule>
  </conditionalFormatting>
  <conditionalFormatting sqref="F176 F179">
    <cfRule type="cellIs" dxfId="895" priority="122" operator="equal">
      <formula>2</formula>
    </cfRule>
  </conditionalFormatting>
  <conditionalFormatting sqref="F176 F179">
    <cfRule type="cellIs" dxfId="894" priority="123" operator="equal">
      <formula>3</formula>
    </cfRule>
  </conditionalFormatting>
  <conditionalFormatting sqref="F188">
    <cfRule type="cellIs" dxfId="893" priority="118" operator="equal">
      <formula>1</formula>
    </cfRule>
  </conditionalFormatting>
  <conditionalFormatting sqref="F188">
    <cfRule type="cellIs" dxfId="892" priority="119" operator="equal">
      <formula>2</formula>
    </cfRule>
  </conditionalFormatting>
  <conditionalFormatting sqref="F188">
    <cfRule type="cellIs" dxfId="891" priority="120" operator="equal">
      <formula>3</formula>
    </cfRule>
  </conditionalFormatting>
  <conditionalFormatting sqref="F161">
    <cfRule type="cellIs" dxfId="890" priority="115" operator="equal">
      <formula>1</formula>
    </cfRule>
  </conditionalFormatting>
  <conditionalFormatting sqref="F161">
    <cfRule type="cellIs" dxfId="889" priority="116" operator="equal">
      <formula>2</formula>
    </cfRule>
  </conditionalFormatting>
  <conditionalFormatting sqref="F161">
    <cfRule type="cellIs" dxfId="888" priority="117" operator="equal">
      <formula>3</formula>
    </cfRule>
  </conditionalFormatting>
  <conditionalFormatting sqref="F170:F171">
    <cfRule type="cellIs" dxfId="887" priority="106" operator="equal">
      <formula>1</formula>
    </cfRule>
  </conditionalFormatting>
  <conditionalFormatting sqref="F164:F165">
    <cfRule type="cellIs" dxfId="886" priority="112" operator="equal">
      <formula>1</formula>
    </cfRule>
  </conditionalFormatting>
  <conditionalFormatting sqref="F164:F165">
    <cfRule type="cellIs" dxfId="885" priority="113" operator="equal">
      <formula>2</formula>
    </cfRule>
  </conditionalFormatting>
  <conditionalFormatting sqref="F164:F165">
    <cfRule type="cellIs" dxfId="884" priority="114" operator="equal">
      <formula>3</formula>
    </cfRule>
  </conditionalFormatting>
  <conditionalFormatting sqref="F167:F168">
    <cfRule type="cellIs" dxfId="883" priority="109" operator="equal">
      <formula>1</formula>
    </cfRule>
  </conditionalFormatting>
  <conditionalFormatting sqref="F167:F168">
    <cfRule type="cellIs" dxfId="882" priority="110" operator="equal">
      <formula>2</formula>
    </cfRule>
  </conditionalFormatting>
  <conditionalFormatting sqref="F167:F168">
    <cfRule type="cellIs" dxfId="881" priority="111" operator="equal">
      <formula>3</formula>
    </cfRule>
  </conditionalFormatting>
  <conditionalFormatting sqref="F170:F171">
    <cfRule type="cellIs" dxfId="880" priority="107" operator="equal">
      <formula>2</formula>
    </cfRule>
  </conditionalFormatting>
  <conditionalFormatting sqref="F170:F171">
    <cfRule type="cellIs" dxfId="879" priority="108" operator="equal">
      <formula>3</formula>
    </cfRule>
  </conditionalFormatting>
  <conditionalFormatting sqref="F182:F183">
    <cfRule type="cellIs" dxfId="878" priority="103" operator="equal">
      <formula>1</formula>
    </cfRule>
  </conditionalFormatting>
  <conditionalFormatting sqref="F182:F183">
    <cfRule type="cellIs" dxfId="877" priority="104" operator="equal">
      <formula>2</formula>
    </cfRule>
  </conditionalFormatting>
  <conditionalFormatting sqref="F182:F183">
    <cfRule type="cellIs" dxfId="876" priority="105" operator="equal">
      <formula>3</formula>
    </cfRule>
  </conditionalFormatting>
  <conditionalFormatting sqref="F191">
    <cfRule type="cellIs" dxfId="875" priority="100" operator="equal">
      <formula>1</formula>
    </cfRule>
  </conditionalFormatting>
  <conditionalFormatting sqref="F191">
    <cfRule type="cellIs" dxfId="874" priority="101" operator="equal">
      <formula>2</formula>
    </cfRule>
  </conditionalFormatting>
  <conditionalFormatting sqref="F191">
    <cfRule type="cellIs" dxfId="873" priority="102" operator="equal">
      <formula>3</formula>
    </cfRule>
  </conditionalFormatting>
  <conditionalFormatting sqref="F194">
    <cfRule type="cellIs" dxfId="872" priority="97" operator="equal">
      <formula>1</formula>
    </cfRule>
  </conditionalFormatting>
  <conditionalFormatting sqref="F194">
    <cfRule type="cellIs" dxfId="871" priority="98" operator="equal">
      <formula>2</formula>
    </cfRule>
  </conditionalFormatting>
  <conditionalFormatting sqref="F194">
    <cfRule type="cellIs" dxfId="870" priority="99" operator="equal">
      <formula>3</formula>
    </cfRule>
  </conditionalFormatting>
  <conditionalFormatting sqref="F197">
    <cfRule type="cellIs" dxfId="869" priority="94" operator="equal">
      <formula>1</formula>
    </cfRule>
  </conditionalFormatting>
  <conditionalFormatting sqref="F197">
    <cfRule type="cellIs" dxfId="868" priority="95" operator="equal">
      <formula>2</formula>
    </cfRule>
  </conditionalFormatting>
  <conditionalFormatting sqref="F197">
    <cfRule type="cellIs" dxfId="867" priority="96" operator="equal">
      <formula>3</formula>
    </cfRule>
  </conditionalFormatting>
  <conditionalFormatting sqref="F200">
    <cfRule type="cellIs" dxfId="866" priority="91" operator="equal">
      <formula>1</formula>
    </cfRule>
  </conditionalFormatting>
  <conditionalFormatting sqref="F200">
    <cfRule type="cellIs" dxfId="865" priority="92" operator="equal">
      <formula>2</formula>
    </cfRule>
  </conditionalFormatting>
  <conditionalFormatting sqref="F200">
    <cfRule type="cellIs" dxfId="864" priority="93" operator="equal">
      <formula>3</formula>
    </cfRule>
  </conditionalFormatting>
  <conditionalFormatting sqref="F203">
    <cfRule type="cellIs" dxfId="863" priority="88" operator="equal">
      <formula>1</formula>
    </cfRule>
  </conditionalFormatting>
  <conditionalFormatting sqref="F203">
    <cfRule type="cellIs" dxfId="862" priority="89" operator="equal">
      <formula>2</formula>
    </cfRule>
  </conditionalFormatting>
  <conditionalFormatting sqref="F203">
    <cfRule type="cellIs" dxfId="861" priority="90" operator="equal">
      <formula>3</formula>
    </cfRule>
  </conditionalFormatting>
  <conditionalFormatting sqref="F212">
    <cfRule type="cellIs" dxfId="860" priority="85" operator="equal">
      <formula>1</formula>
    </cfRule>
  </conditionalFormatting>
  <conditionalFormatting sqref="F212">
    <cfRule type="cellIs" dxfId="859" priority="86" operator="equal">
      <formula>3</formula>
    </cfRule>
  </conditionalFormatting>
  <conditionalFormatting sqref="F212">
    <cfRule type="cellIs" dxfId="858" priority="87" operator="equal">
      <formula>2</formula>
    </cfRule>
  </conditionalFormatting>
  <conditionalFormatting sqref="F48">
    <cfRule type="cellIs" dxfId="857" priority="82" operator="equal">
      <formula>1</formula>
    </cfRule>
  </conditionalFormatting>
  <conditionalFormatting sqref="F48">
    <cfRule type="cellIs" dxfId="856" priority="83" operator="equal">
      <formula>3</formula>
    </cfRule>
  </conditionalFormatting>
  <conditionalFormatting sqref="F48">
    <cfRule type="cellIs" dxfId="855" priority="84" operator="equal">
      <formula>2</formula>
    </cfRule>
  </conditionalFormatting>
  <conditionalFormatting sqref="F45:F47">
    <cfRule type="cellIs" dxfId="854" priority="79" operator="equal">
      <formula>1</formula>
    </cfRule>
  </conditionalFormatting>
  <conditionalFormatting sqref="F45:F47">
    <cfRule type="cellIs" dxfId="853" priority="80" operator="equal">
      <formula>3</formula>
    </cfRule>
  </conditionalFormatting>
  <conditionalFormatting sqref="F45:F47">
    <cfRule type="cellIs" dxfId="852" priority="81" operator="equal">
      <formula>2</formula>
    </cfRule>
  </conditionalFormatting>
  <conditionalFormatting sqref="F39">
    <cfRule type="cellIs" dxfId="851" priority="76" operator="equal">
      <formula>1</formula>
    </cfRule>
  </conditionalFormatting>
  <conditionalFormatting sqref="F39">
    <cfRule type="cellIs" dxfId="850" priority="77" operator="equal">
      <formula>3</formula>
    </cfRule>
  </conditionalFormatting>
  <conditionalFormatting sqref="F39">
    <cfRule type="cellIs" dxfId="849" priority="78" operator="equal">
      <formula>2</formula>
    </cfRule>
  </conditionalFormatting>
  <conditionalFormatting sqref="F42">
    <cfRule type="cellIs" dxfId="848" priority="73" operator="equal">
      <formula>1</formula>
    </cfRule>
  </conditionalFormatting>
  <conditionalFormatting sqref="F42">
    <cfRule type="cellIs" dxfId="847" priority="74" operator="equal">
      <formula>3</formula>
    </cfRule>
  </conditionalFormatting>
  <conditionalFormatting sqref="F42">
    <cfRule type="cellIs" dxfId="846" priority="75" operator="equal">
      <formula>2</formula>
    </cfRule>
  </conditionalFormatting>
  <conditionalFormatting sqref="C60">
    <cfRule type="cellIs" dxfId="845" priority="70" operator="equal">
      <formula>1</formula>
    </cfRule>
  </conditionalFormatting>
  <conditionalFormatting sqref="C60">
    <cfRule type="cellIs" dxfId="844" priority="71" operator="equal">
      <formula>3</formula>
    </cfRule>
  </conditionalFormatting>
  <conditionalFormatting sqref="C60">
    <cfRule type="cellIs" dxfId="843" priority="72" operator="equal">
      <formula>2</formula>
    </cfRule>
  </conditionalFormatting>
  <conditionalFormatting sqref="F60:F62">
    <cfRule type="cellIs" dxfId="842" priority="67" operator="equal">
      <formula>1</formula>
    </cfRule>
  </conditionalFormatting>
  <conditionalFormatting sqref="F60:F62">
    <cfRule type="cellIs" dxfId="841" priority="68" operator="equal">
      <formula>3</formula>
    </cfRule>
  </conditionalFormatting>
  <conditionalFormatting sqref="F60:F62">
    <cfRule type="cellIs" dxfId="840" priority="69" operator="equal">
      <formula>2</formula>
    </cfRule>
  </conditionalFormatting>
  <conditionalFormatting sqref="C75">
    <cfRule type="cellIs" dxfId="839" priority="64" operator="equal">
      <formula>1</formula>
    </cfRule>
  </conditionalFormatting>
  <conditionalFormatting sqref="C75">
    <cfRule type="cellIs" dxfId="838" priority="65" operator="equal">
      <formula>3</formula>
    </cfRule>
  </conditionalFormatting>
  <conditionalFormatting sqref="C75">
    <cfRule type="cellIs" dxfId="837" priority="66" operator="equal">
      <formula>2</formula>
    </cfRule>
  </conditionalFormatting>
  <conditionalFormatting sqref="F75:F77">
    <cfRule type="cellIs" dxfId="836" priority="61" operator="equal">
      <formula>1</formula>
    </cfRule>
  </conditionalFormatting>
  <conditionalFormatting sqref="F75:F77">
    <cfRule type="cellIs" dxfId="835" priority="62" operator="equal">
      <formula>3</formula>
    </cfRule>
  </conditionalFormatting>
  <conditionalFormatting sqref="F75:F77">
    <cfRule type="cellIs" dxfId="834" priority="63" operator="equal">
      <formula>2</formula>
    </cfRule>
  </conditionalFormatting>
  <conditionalFormatting sqref="C87">
    <cfRule type="cellIs" dxfId="833" priority="58" operator="equal">
      <formula>1</formula>
    </cfRule>
  </conditionalFormatting>
  <conditionalFormatting sqref="C87">
    <cfRule type="cellIs" dxfId="832" priority="59" operator="equal">
      <formula>3</formula>
    </cfRule>
  </conditionalFormatting>
  <conditionalFormatting sqref="C87">
    <cfRule type="cellIs" dxfId="831" priority="60" operator="equal">
      <formula>2</formula>
    </cfRule>
  </conditionalFormatting>
  <conditionalFormatting sqref="F87:F89">
    <cfRule type="cellIs" dxfId="830" priority="55" operator="equal">
      <formula>1</formula>
    </cfRule>
  </conditionalFormatting>
  <conditionalFormatting sqref="F87:F89">
    <cfRule type="cellIs" dxfId="829" priority="56" operator="equal">
      <formula>3</formula>
    </cfRule>
  </conditionalFormatting>
  <conditionalFormatting sqref="F87:F89">
    <cfRule type="cellIs" dxfId="828" priority="57" operator="equal">
      <formula>2</formula>
    </cfRule>
  </conditionalFormatting>
  <conditionalFormatting sqref="C96">
    <cfRule type="cellIs" dxfId="827" priority="52" operator="equal">
      <formula>1</formula>
    </cfRule>
  </conditionalFormatting>
  <conditionalFormatting sqref="C96">
    <cfRule type="cellIs" dxfId="826" priority="53" operator="equal">
      <formula>3</formula>
    </cfRule>
  </conditionalFormatting>
  <conditionalFormatting sqref="C96">
    <cfRule type="cellIs" dxfId="825" priority="54" operator="equal">
      <formula>2</formula>
    </cfRule>
  </conditionalFormatting>
  <conditionalFormatting sqref="F96:F98">
    <cfRule type="cellIs" dxfId="824" priority="49" operator="equal">
      <formula>1</formula>
    </cfRule>
  </conditionalFormatting>
  <conditionalFormatting sqref="F96:F98">
    <cfRule type="cellIs" dxfId="823" priority="50" operator="equal">
      <formula>3</formula>
    </cfRule>
  </conditionalFormatting>
  <conditionalFormatting sqref="F96:F98">
    <cfRule type="cellIs" dxfId="822" priority="51" operator="equal">
      <formula>2</formula>
    </cfRule>
  </conditionalFormatting>
  <conditionalFormatting sqref="C111">
    <cfRule type="cellIs" dxfId="821" priority="46" operator="equal">
      <formula>1</formula>
    </cfRule>
  </conditionalFormatting>
  <conditionalFormatting sqref="C111">
    <cfRule type="cellIs" dxfId="820" priority="47" operator="equal">
      <formula>3</formula>
    </cfRule>
  </conditionalFormatting>
  <conditionalFormatting sqref="C111">
    <cfRule type="cellIs" dxfId="819" priority="48" operator="equal">
      <formula>2</formula>
    </cfRule>
  </conditionalFormatting>
  <conditionalFormatting sqref="F111:F113">
    <cfRule type="cellIs" dxfId="818" priority="43" operator="equal">
      <formula>1</formula>
    </cfRule>
  </conditionalFormatting>
  <conditionalFormatting sqref="F111:F113">
    <cfRule type="cellIs" dxfId="817" priority="44" operator="equal">
      <formula>3</formula>
    </cfRule>
  </conditionalFormatting>
  <conditionalFormatting sqref="F111:F113">
    <cfRule type="cellIs" dxfId="816" priority="45" operator="equal">
      <formula>2</formula>
    </cfRule>
  </conditionalFormatting>
  <conditionalFormatting sqref="C124">
    <cfRule type="cellIs" dxfId="815" priority="40" operator="equal">
      <formula>1</formula>
    </cfRule>
  </conditionalFormatting>
  <conditionalFormatting sqref="C124">
    <cfRule type="cellIs" dxfId="814" priority="41" operator="equal">
      <formula>3</formula>
    </cfRule>
  </conditionalFormatting>
  <conditionalFormatting sqref="C124">
    <cfRule type="cellIs" dxfId="813" priority="42" operator="equal">
      <formula>2</formula>
    </cfRule>
  </conditionalFormatting>
  <conditionalFormatting sqref="F124:F126">
    <cfRule type="cellIs" dxfId="812" priority="37" operator="equal">
      <formula>1</formula>
    </cfRule>
  </conditionalFormatting>
  <conditionalFormatting sqref="F124:F126">
    <cfRule type="cellIs" dxfId="811" priority="38" operator="equal">
      <formula>3</formula>
    </cfRule>
  </conditionalFormatting>
  <conditionalFormatting sqref="F124:F126">
    <cfRule type="cellIs" dxfId="810" priority="39" operator="equal">
      <formula>2</formula>
    </cfRule>
  </conditionalFormatting>
  <conditionalFormatting sqref="C139">
    <cfRule type="cellIs" dxfId="809" priority="34" operator="equal">
      <formula>1</formula>
    </cfRule>
  </conditionalFormatting>
  <conditionalFormatting sqref="C139">
    <cfRule type="cellIs" dxfId="808" priority="35" operator="equal">
      <formula>3</formula>
    </cfRule>
  </conditionalFormatting>
  <conditionalFormatting sqref="C139">
    <cfRule type="cellIs" dxfId="807" priority="36" operator="equal">
      <formula>2</formula>
    </cfRule>
  </conditionalFormatting>
  <conditionalFormatting sqref="F139:F141">
    <cfRule type="cellIs" dxfId="806" priority="31" operator="equal">
      <formula>1</formula>
    </cfRule>
  </conditionalFormatting>
  <conditionalFormatting sqref="F139:F141">
    <cfRule type="cellIs" dxfId="805" priority="32" operator="equal">
      <formula>3</formula>
    </cfRule>
  </conditionalFormatting>
  <conditionalFormatting sqref="F139:F141">
    <cfRule type="cellIs" dxfId="804" priority="33" operator="equal">
      <formula>2</formula>
    </cfRule>
  </conditionalFormatting>
  <conditionalFormatting sqref="C154">
    <cfRule type="cellIs" dxfId="803" priority="28" operator="equal">
      <formula>1</formula>
    </cfRule>
  </conditionalFormatting>
  <conditionalFormatting sqref="C154">
    <cfRule type="cellIs" dxfId="802" priority="29" operator="equal">
      <formula>3</formula>
    </cfRule>
  </conditionalFormatting>
  <conditionalFormatting sqref="C154">
    <cfRule type="cellIs" dxfId="801" priority="30" operator="equal">
      <formula>2</formula>
    </cfRule>
  </conditionalFormatting>
  <conditionalFormatting sqref="F154:F156">
    <cfRule type="cellIs" dxfId="800" priority="25" operator="equal">
      <formula>1</formula>
    </cfRule>
  </conditionalFormatting>
  <conditionalFormatting sqref="F154:F156">
    <cfRule type="cellIs" dxfId="799" priority="26" operator="equal">
      <formula>3</formula>
    </cfRule>
  </conditionalFormatting>
  <conditionalFormatting sqref="F154:F156">
    <cfRule type="cellIs" dxfId="798" priority="27" operator="equal">
      <formula>2</formula>
    </cfRule>
  </conditionalFormatting>
  <conditionalFormatting sqref="C173">
    <cfRule type="cellIs" dxfId="797" priority="22" operator="equal">
      <formula>1</formula>
    </cfRule>
  </conditionalFormatting>
  <conditionalFormatting sqref="C173">
    <cfRule type="cellIs" dxfId="796" priority="23" operator="equal">
      <formula>3</formula>
    </cfRule>
  </conditionalFormatting>
  <conditionalFormatting sqref="C173">
    <cfRule type="cellIs" dxfId="795" priority="24" operator="equal">
      <formula>2</formula>
    </cfRule>
  </conditionalFormatting>
  <conditionalFormatting sqref="F173:F175">
    <cfRule type="cellIs" dxfId="794" priority="19" operator="equal">
      <formula>1</formula>
    </cfRule>
  </conditionalFormatting>
  <conditionalFormatting sqref="F173:F175">
    <cfRule type="cellIs" dxfId="793" priority="20" operator="equal">
      <formula>3</formula>
    </cfRule>
  </conditionalFormatting>
  <conditionalFormatting sqref="F173:F175">
    <cfRule type="cellIs" dxfId="792" priority="21" operator="equal">
      <formula>2</formula>
    </cfRule>
  </conditionalFormatting>
  <conditionalFormatting sqref="C185">
    <cfRule type="cellIs" dxfId="791" priority="16" operator="equal">
      <formula>1</formula>
    </cfRule>
  </conditionalFormatting>
  <conditionalFormatting sqref="C185">
    <cfRule type="cellIs" dxfId="790" priority="17" operator="equal">
      <formula>3</formula>
    </cfRule>
  </conditionalFormatting>
  <conditionalFormatting sqref="C185">
    <cfRule type="cellIs" dxfId="789" priority="18" operator="equal">
      <formula>2</formula>
    </cfRule>
  </conditionalFormatting>
  <conditionalFormatting sqref="F185:F187">
    <cfRule type="cellIs" dxfId="788" priority="13" operator="equal">
      <formula>1</formula>
    </cfRule>
  </conditionalFormatting>
  <conditionalFormatting sqref="F185:F187">
    <cfRule type="cellIs" dxfId="787" priority="14" operator="equal">
      <formula>3</formula>
    </cfRule>
  </conditionalFormatting>
  <conditionalFormatting sqref="F185:F187">
    <cfRule type="cellIs" dxfId="786" priority="15" operator="equal">
      <formula>2</formula>
    </cfRule>
  </conditionalFormatting>
  <conditionalFormatting sqref="C206">
    <cfRule type="cellIs" dxfId="785" priority="10" operator="equal">
      <formula>1</formula>
    </cfRule>
  </conditionalFormatting>
  <conditionalFormatting sqref="C206">
    <cfRule type="cellIs" dxfId="784" priority="11" operator="equal">
      <formula>3</formula>
    </cfRule>
  </conditionalFormatting>
  <conditionalFormatting sqref="C206">
    <cfRule type="cellIs" dxfId="783" priority="12" operator="equal">
      <formula>2</formula>
    </cfRule>
  </conditionalFormatting>
  <conditionalFormatting sqref="F206:F208">
    <cfRule type="cellIs" dxfId="782" priority="7" operator="equal">
      <formula>1</formula>
    </cfRule>
  </conditionalFormatting>
  <conditionalFormatting sqref="F206:F208">
    <cfRule type="cellIs" dxfId="781" priority="8" operator="equal">
      <formula>3</formula>
    </cfRule>
  </conditionalFormatting>
  <conditionalFormatting sqref="F206:F208">
    <cfRule type="cellIs" dxfId="780" priority="9" operator="equal">
      <formula>2</formula>
    </cfRule>
  </conditionalFormatting>
  <conditionalFormatting sqref="C215">
    <cfRule type="cellIs" dxfId="779" priority="4" operator="equal">
      <formula>1</formula>
    </cfRule>
  </conditionalFormatting>
  <conditionalFormatting sqref="C215">
    <cfRule type="cellIs" dxfId="778" priority="5" operator="equal">
      <formula>3</formula>
    </cfRule>
  </conditionalFormatting>
  <conditionalFormatting sqref="C215">
    <cfRule type="cellIs" dxfId="777" priority="6" operator="equal">
      <formula>2</formula>
    </cfRule>
  </conditionalFormatting>
  <conditionalFormatting sqref="F215:F217">
    <cfRule type="cellIs" dxfId="776" priority="1" operator="equal">
      <formula>1</formula>
    </cfRule>
  </conditionalFormatting>
  <conditionalFormatting sqref="F215:F217">
    <cfRule type="cellIs" dxfId="775" priority="2" operator="equal">
      <formula>3</formula>
    </cfRule>
  </conditionalFormatting>
  <conditionalFormatting sqref="F215:F217">
    <cfRule type="cellIs" dxfId="774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773" priority="124" operator="equal">
      <formula>1</formula>
    </cfRule>
  </conditionalFormatting>
  <conditionalFormatting sqref="AG5">
    <cfRule type="cellIs" dxfId="772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771" priority="126" operator="equal">
      <formula>3</formula>
    </cfRule>
  </conditionalFormatting>
  <conditionalFormatting sqref="F158 F145:F146 F115 F118 F121">
    <cfRule type="cellIs" dxfId="770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769" priority="128" operator="equal">
      <formula>2</formula>
    </cfRule>
  </conditionalFormatting>
  <conditionalFormatting sqref="F158 F145:F146 F115 F118 F121">
    <cfRule type="cellIs" dxfId="768" priority="129" operator="equal">
      <formula>3</formula>
    </cfRule>
  </conditionalFormatting>
  <conditionalFormatting sqref="F176 F179">
    <cfRule type="cellIs" dxfId="767" priority="121" operator="equal">
      <formula>1</formula>
    </cfRule>
  </conditionalFormatting>
  <conditionalFormatting sqref="F176 F179">
    <cfRule type="cellIs" dxfId="766" priority="122" operator="equal">
      <formula>2</formula>
    </cfRule>
  </conditionalFormatting>
  <conditionalFormatting sqref="F176 F179">
    <cfRule type="cellIs" dxfId="765" priority="123" operator="equal">
      <formula>3</formula>
    </cfRule>
  </conditionalFormatting>
  <conditionalFormatting sqref="F188">
    <cfRule type="cellIs" dxfId="764" priority="118" operator="equal">
      <formula>1</formula>
    </cfRule>
  </conditionalFormatting>
  <conditionalFormatting sqref="F188">
    <cfRule type="cellIs" dxfId="763" priority="119" operator="equal">
      <formula>2</formula>
    </cfRule>
  </conditionalFormatting>
  <conditionalFormatting sqref="F188">
    <cfRule type="cellIs" dxfId="762" priority="120" operator="equal">
      <formula>3</formula>
    </cfRule>
  </conditionalFormatting>
  <conditionalFormatting sqref="F161">
    <cfRule type="cellIs" dxfId="761" priority="115" operator="equal">
      <formula>1</formula>
    </cfRule>
  </conditionalFormatting>
  <conditionalFormatting sqref="F161">
    <cfRule type="cellIs" dxfId="760" priority="116" operator="equal">
      <formula>2</formula>
    </cfRule>
  </conditionalFormatting>
  <conditionalFormatting sqref="F161">
    <cfRule type="cellIs" dxfId="759" priority="117" operator="equal">
      <formula>3</formula>
    </cfRule>
  </conditionalFormatting>
  <conditionalFormatting sqref="F170:F171">
    <cfRule type="cellIs" dxfId="758" priority="106" operator="equal">
      <formula>1</formula>
    </cfRule>
  </conditionalFormatting>
  <conditionalFormatting sqref="F164:F165">
    <cfRule type="cellIs" dxfId="757" priority="112" operator="equal">
      <formula>1</formula>
    </cfRule>
  </conditionalFormatting>
  <conditionalFormatting sqref="F164:F165">
    <cfRule type="cellIs" dxfId="756" priority="113" operator="equal">
      <formula>2</formula>
    </cfRule>
  </conditionalFormatting>
  <conditionalFormatting sqref="F164:F165">
    <cfRule type="cellIs" dxfId="755" priority="114" operator="equal">
      <formula>3</formula>
    </cfRule>
  </conditionalFormatting>
  <conditionalFormatting sqref="F167:F168">
    <cfRule type="cellIs" dxfId="754" priority="109" operator="equal">
      <formula>1</formula>
    </cfRule>
  </conditionalFormatting>
  <conditionalFormatting sqref="F167:F168">
    <cfRule type="cellIs" dxfId="753" priority="110" operator="equal">
      <formula>2</formula>
    </cfRule>
  </conditionalFormatting>
  <conditionalFormatting sqref="F167:F168">
    <cfRule type="cellIs" dxfId="752" priority="111" operator="equal">
      <formula>3</formula>
    </cfRule>
  </conditionalFormatting>
  <conditionalFormatting sqref="F170:F171">
    <cfRule type="cellIs" dxfId="751" priority="107" operator="equal">
      <formula>2</formula>
    </cfRule>
  </conditionalFormatting>
  <conditionalFormatting sqref="F170:F171">
    <cfRule type="cellIs" dxfId="750" priority="108" operator="equal">
      <formula>3</formula>
    </cfRule>
  </conditionalFormatting>
  <conditionalFormatting sqref="F182:F183">
    <cfRule type="cellIs" dxfId="749" priority="103" operator="equal">
      <formula>1</formula>
    </cfRule>
  </conditionalFormatting>
  <conditionalFormatting sqref="F182:F183">
    <cfRule type="cellIs" dxfId="748" priority="104" operator="equal">
      <formula>2</formula>
    </cfRule>
  </conditionalFormatting>
  <conditionalFormatting sqref="F182:F183">
    <cfRule type="cellIs" dxfId="747" priority="105" operator="equal">
      <formula>3</formula>
    </cfRule>
  </conditionalFormatting>
  <conditionalFormatting sqref="F191">
    <cfRule type="cellIs" dxfId="746" priority="100" operator="equal">
      <formula>1</formula>
    </cfRule>
  </conditionalFormatting>
  <conditionalFormatting sqref="F191">
    <cfRule type="cellIs" dxfId="745" priority="101" operator="equal">
      <formula>2</formula>
    </cfRule>
  </conditionalFormatting>
  <conditionalFormatting sqref="F191">
    <cfRule type="cellIs" dxfId="744" priority="102" operator="equal">
      <formula>3</formula>
    </cfRule>
  </conditionalFormatting>
  <conditionalFormatting sqref="F194">
    <cfRule type="cellIs" dxfId="743" priority="97" operator="equal">
      <formula>1</formula>
    </cfRule>
  </conditionalFormatting>
  <conditionalFormatting sqref="F194">
    <cfRule type="cellIs" dxfId="742" priority="98" operator="equal">
      <formula>2</formula>
    </cfRule>
  </conditionalFormatting>
  <conditionalFormatting sqref="F194">
    <cfRule type="cellIs" dxfId="741" priority="99" operator="equal">
      <formula>3</formula>
    </cfRule>
  </conditionalFormatting>
  <conditionalFormatting sqref="F197">
    <cfRule type="cellIs" dxfId="740" priority="94" operator="equal">
      <formula>1</formula>
    </cfRule>
  </conditionalFormatting>
  <conditionalFormatting sqref="F197">
    <cfRule type="cellIs" dxfId="739" priority="95" operator="equal">
      <formula>2</formula>
    </cfRule>
  </conditionalFormatting>
  <conditionalFormatting sqref="F197">
    <cfRule type="cellIs" dxfId="738" priority="96" operator="equal">
      <formula>3</formula>
    </cfRule>
  </conditionalFormatting>
  <conditionalFormatting sqref="F200">
    <cfRule type="cellIs" dxfId="737" priority="91" operator="equal">
      <formula>1</formula>
    </cfRule>
  </conditionalFormatting>
  <conditionalFormatting sqref="F200">
    <cfRule type="cellIs" dxfId="736" priority="92" operator="equal">
      <formula>2</formula>
    </cfRule>
  </conditionalFormatting>
  <conditionalFormatting sqref="F200">
    <cfRule type="cellIs" dxfId="735" priority="93" operator="equal">
      <formula>3</formula>
    </cfRule>
  </conditionalFormatting>
  <conditionalFormatting sqref="F203">
    <cfRule type="cellIs" dxfId="734" priority="88" operator="equal">
      <formula>1</formula>
    </cfRule>
  </conditionalFormatting>
  <conditionalFormatting sqref="F203">
    <cfRule type="cellIs" dxfId="733" priority="89" operator="equal">
      <formula>2</formula>
    </cfRule>
  </conditionalFormatting>
  <conditionalFormatting sqref="F203">
    <cfRule type="cellIs" dxfId="732" priority="90" operator="equal">
      <formula>3</formula>
    </cfRule>
  </conditionalFormatting>
  <conditionalFormatting sqref="F212">
    <cfRule type="cellIs" dxfId="731" priority="85" operator="equal">
      <formula>1</formula>
    </cfRule>
  </conditionalFormatting>
  <conditionalFormatting sqref="F212">
    <cfRule type="cellIs" dxfId="730" priority="86" operator="equal">
      <formula>3</formula>
    </cfRule>
  </conditionalFormatting>
  <conditionalFormatting sqref="F212">
    <cfRule type="cellIs" dxfId="729" priority="87" operator="equal">
      <formula>2</formula>
    </cfRule>
  </conditionalFormatting>
  <conditionalFormatting sqref="F48">
    <cfRule type="cellIs" dxfId="728" priority="82" operator="equal">
      <formula>1</formula>
    </cfRule>
  </conditionalFormatting>
  <conditionalFormatting sqref="F48">
    <cfRule type="cellIs" dxfId="727" priority="83" operator="equal">
      <formula>3</formula>
    </cfRule>
  </conditionalFormatting>
  <conditionalFormatting sqref="F48">
    <cfRule type="cellIs" dxfId="726" priority="84" operator="equal">
      <formula>2</formula>
    </cfRule>
  </conditionalFormatting>
  <conditionalFormatting sqref="F45:F47">
    <cfRule type="cellIs" dxfId="725" priority="79" operator="equal">
      <formula>1</formula>
    </cfRule>
  </conditionalFormatting>
  <conditionalFormatting sqref="F45:F47">
    <cfRule type="cellIs" dxfId="724" priority="80" operator="equal">
      <formula>3</formula>
    </cfRule>
  </conditionalFormatting>
  <conditionalFormatting sqref="F45:F47">
    <cfRule type="cellIs" dxfId="723" priority="81" operator="equal">
      <formula>2</formula>
    </cfRule>
  </conditionalFormatting>
  <conditionalFormatting sqref="F39">
    <cfRule type="cellIs" dxfId="722" priority="76" operator="equal">
      <formula>1</formula>
    </cfRule>
  </conditionalFormatting>
  <conditionalFormatting sqref="F39">
    <cfRule type="cellIs" dxfId="721" priority="77" operator="equal">
      <formula>3</formula>
    </cfRule>
  </conditionalFormatting>
  <conditionalFormatting sqref="F39">
    <cfRule type="cellIs" dxfId="720" priority="78" operator="equal">
      <formula>2</formula>
    </cfRule>
  </conditionalFormatting>
  <conditionalFormatting sqref="F42">
    <cfRule type="cellIs" dxfId="719" priority="73" operator="equal">
      <formula>1</formula>
    </cfRule>
  </conditionalFormatting>
  <conditionalFormatting sqref="F42">
    <cfRule type="cellIs" dxfId="718" priority="74" operator="equal">
      <formula>3</formula>
    </cfRule>
  </conditionalFormatting>
  <conditionalFormatting sqref="F42">
    <cfRule type="cellIs" dxfId="717" priority="75" operator="equal">
      <formula>2</formula>
    </cfRule>
  </conditionalFormatting>
  <conditionalFormatting sqref="C60">
    <cfRule type="cellIs" dxfId="716" priority="70" operator="equal">
      <formula>1</formula>
    </cfRule>
  </conditionalFormatting>
  <conditionalFormatting sqref="C60">
    <cfRule type="cellIs" dxfId="715" priority="71" operator="equal">
      <formula>3</formula>
    </cfRule>
  </conditionalFormatting>
  <conditionalFormatting sqref="C60">
    <cfRule type="cellIs" dxfId="714" priority="72" operator="equal">
      <formula>2</formula>
    </cfRule>
  </conditionalFormatting>
  <conditionalFormatting sqref="F60:F62">
    <cfRule type="cellIs" dxfId="713" priority="67" operator="equal">
      <formula>1</formula>
    </cfRule>
  </conditionalFormatting>
  <conditionalFormatting sqref="F60:F62">
    <cfRule type="cellIs" dxfId="712" priority="68" operator="equal">
      <formula>3</formula>
    </cfRule>
  </conditionalFormatting>
  <conditionalFormatting sqref="F60:F62">
    <cfRule type="cellIs" dxfId="711" priority="69" operator="equal">
      <formula>2</formula>
    </cfRule>
  </conditionalFormatting>
  <conditionalFormatting sqref="C75">
    <cfRule type="cellIs" dxfId="710" priority="64" operator="equal">
      <formula>1</formula>
    </cfRule>
  </conditionalFormatting>
  <conditionalFormatting sqref="C75">
    <cfRule type="cellIs" dxfId="709" priority="65" operator="equal">
      <formula>3</formula>
    </cfRule>
  </conditionalFormatting>
  <conditionalFormatting sqref="C75">
    <cfRule type="cellIs" dxfId="708" priority="66" operator="equal">
      <formula>2</formula>
    </cfRule>
  </conditionalFormatting>
  <conditionalFormatting sqref="F75:F77">
    <cfRule type="cellIs" dxfId="707" priority="61" operator="equal">
      <formula>1</formula>
    </cfRule>
  </conditionalFormatting>
  <conditionalFormatting sqref="F75:F77">
    <cfRule type="cellIs" dxfId="706" priority="62" operator="equal">
      <formula>3</formula>
    </cfRule>
  </conditionalFormatting>
  <conditionalFormatting sqref="F75:F77">
    <cfRule type="cellIs" dxfId="705" priority="63" operator="equal">
      <formula>2</formula>
    </cfRule>
  </conditionalFormatting>
  <conditionalFormatting sqref="C87">
    <cfRule type="cellIs" dxfId="704" priority="58" operator="equal">
      <formula>1</formula>
    </cfRule>
  </conditionalFormatting>
  <conditionalFormatting sqref="C87">
    <cfRule type="cellIs" dxfId="703" priority="59" operator="equal">
      <formula>3</formula>
    </cfRule>
  </conditionalFormatting>
  <conditionalFormatting sqref="C87">
    <cfRule type="cellIs" dxfId="702" priority="60" operator="equal">
      <formula>2</formula>
    </cfRule>
  </conditionalFormatting>
  <conditionalFormatting sqref="F87:F89">
    <cfRule type="cellIs" dxfId="701" priority="55" operator="equal">
      <formula>1</formula>
    </cfRule>
  </conditionalFormatting>
  <conditionalFormatting sqref="F87:F89">
    <cfRule type="cellIs" dxfId="700" priority="56" operator="equal">
      <formula>3</formula>
    </cfRule>
  </conditionalFormatting>
  <conditionalFormatting sqref="F87:F89">
    <cfRule type="cellIs" dxfId="699" priority="57" operator="equal">
      <formula>2</formula>
    </cfRule>
  </conditionalFormatting>
  <conditionalFormatting sqref="C96">
    <cfRule type="cellIs" dxfId="698" priority="52" operator="equal">
      <formula>1</formula>
    </cfRule>
  </conditionalFormatting>
  <conditionalFormatting sqref="C96">
    <cfRule type="cellIs" dxfId="697" priority="53" operator="equal">
      <formula>3</formula>
    </cfRule>
  </conditionalFormatting>
  <conditionalFormatting sqref="C96">
    <cfRule type="cellIs" dxfId="696" priority="54" operator="equal">
      <formula>2</formula>
    </cfRule>
  </conditionalFormatting>
  <conditionalFormatting sqref="F96:F98">
    <cfRule type="cellIs" dxfId="695" priority="49" operator="equal">
      <formula>1</formula>
    </cfRule>
  </conditionalFormatting>
  <conditionalFormatting sqref="F96:F98">
    <cfRule type="cellIs" dxfId="694" priority="50" operator="equal">
      <formula>3</formula>
    </cfRule>
  </conditionalFormatting>
  <conditionalFormatting sqref="F96:F98">
    <cfRule type="cellIs" dxfId="693" priority="51" operator="equal">
      <formula>2</formula>
    </cfRule>
  </conditionalFormatting>
  <conditionalFormatting sqref="C111">
    <cfRule type="cellIs" dxfId="692" priority="46" operator="equal">
      <formula>1</formula>
    </cfRule>
  </conditionalFormatting>
  <conditionalFormatting sqref="C111">
    <cfRule type="cellIs" dxfId="691" priority="47" operator="equal">
      <formula>3</formula>
    </cfRule>
  </conditionalFormatting>
  <conditionalFormatting sqref="C111">
    <cfRule type="cellIs" dxfId="690" priority="48" operator="equal">
      <formula>2</formula>
    </cfRule>
  </conditionalFormatting>
  <conditionalFormatting sqref="F111:F113">
    <cfRule type="cellIs" dxfId="689" priority="43" operator="equal">
      <formula>1</formula>
    </cfRule>
  </conditionalFormatting>
  <conditionalFormatting sqref="F111:F113">
    <cfRule type="cellIs" dxfId="688" priority="44" operator="equal">
      <formula>3</formula>
    </cfRule>
  </conditionalFormatting>
  <conditionalFormatting sqref="F111:F113">
    <cfRule type="cellIs" dxfId="687" priority="45" operator="equal">
      <formula>2</formula>
    </cfRule>
  </conditionalFormatting>
  <conditionalFormatting sqref="C124">
    <cfRule type="cellIs" dxfId="686" priority="40" operator="equal">
      <formula>1</formula>
    </cfRule>
  </conditionalFormatting>
  <conditionalFormatting sqref="C124">
    <cfRule type="cellIs" dxfId="685" priority="41" operator="equal">
      <formula>3</formula>
    </cfRule>
  </conditionalFormatting>
  <conditionalFormatting sqref="C124">
    <cfRule type="cellIs" dxfId="684" priority="42" operator="equal">
      <formula>2</formula>
    </cfRule>
  </conditionalFormatting>
  <conditionalFormatting sqref="F124:F126">
    <cfRule type="cellIs" dxfId="683" priority="37" operator="equal">
      <formula>1</formula>
    </cfRule>
  </conditionalFormatting>
  <conditionalFormatting sqref="F124:F126">
    <cfRule type="cellIs" dxfId="682" priority="38" operator="equal">
      <formula>3</formula>
    </cfRule>
  </conditionalFormatting>
  <conditionalFormatting sqref="F124:F126">
    <cfRule type="cellIs" dxfId="681" priority="39" operator="equal">
      <formula>2</formula>
    </cfRule>
  </conditionalFormatting>
  <conditionalFormatting sqref="C139">
    <cfRule type="cellIs" dxfId="680" priority="34" operator="equal">
      <formula>1</formula>
    </cfRule>
  </conditionalFormatting>
  <conditionalFormatting sqref="C139">
    <cfRule type="cellIs" dxfId="679" priority="35" operator="equal">
      <formula>3</formula>
    </cfRule>
  </conditionalFormatting>
  <conditionalFormatting sqref="C139">
    <cfRule type="cellIs" dxfId="678" priority="36" operator="equal">
      <formula>2</formula>
    </cfRule>
  </conditionalFormatting>
  <conditionalFormatting sqref="F139:F141">
    <cfRule type="cellIs" dxfId="677" priority="31" operator="equal">
      <formula>1</formula>
    </cfRule>
  </conditionalFormatting>
  <conditionalFormatting sqref="F139:F141">
    <cfRule type="cellIs" dxfId="676" priority="32" operator="equal">
      <formula>3</formula>
    </cfRule>
  </conditionalFormatting>
  <conditionalFormatting sqref="F139:F141">
    <cfRule type="cellIs" dxfId="675" priority="33" operator="equal">
      <formula>2</formula>
    </cfRule>
  </conditionalFormatting>
  <conditionalFormatting sqref="C154">
    <cfRule type="cellIs" dxfId="674" priority="28" operator="equal">
      <formula>1</formula>
    </cfRule>
  </conditionalFormatting>
  <conditionalFormatting sqref="C154">
    <cfRule type="cellIs" dxfId="673" priority="29" operator="equal">
      <formula>3</formula>
    </cfRule>
  </conditionalFormatting>
  <conditionalFormatting sqref="C154">
    <cfRule type="cellIs" dxfId="672" priority="30" operator="equal">
      <formula>2</formula>
    </cfRule>
  </conditionalFormatting>
  <conditionalFormatting sqref="F154:F156">
    <cfRule type="cellIs" dxfId="671" priority="25" operator="equal">
      <formula>1</formula>
    </cfRule>
  </conditionalFormatting>
  <conditionalFormatting sqref="F154:F156">
    <cfRule type="cellIs" dxfId="670" priority="26" operator="equal">
      <formula>3</formula>
    </cfRule>
  </conditionalFormatting>
  <conditionalFormatting sqref="F154:F156">
    <cfRule type="cellIs" dxfId="669" priority="27" operator="equal">
      <formula>2</formula>
    </cfRule>
  </conditionalFormatting>
  <conditionalFormatting sqref="C173">
    <cfRule type="cellIs" dxfId="668" priority="22" operator="equal">
      <formula>1</formula>
    </cfRule>
  </conditionalFormatting>
  <conditionalFormatting sqref="C173">
    <cfRule type="cellIs" dxfId="667" priority="23" operator="equal">
      <formula>3</formula>
    </cfRule>
  </conditionalFormatting>
  <conditionalFormatting sqref="C173">
    <cfRule type="cellIs" dxfId="666" priority="24" operator="equal">
      <formula>2</formula>
    </cfRule>
  </conditionalFormatting>
  <conditionalFormatting sqref="F173:F175">
    <cfRule type="cellIs" dxfId="665" priority="19" operator="equal">
      <formula>1</formula>
    </cfRule>
  </conditionalFormatting>
  <conditionalFormatting sqref="F173:F175">
    <cfRule type="cellIs" dxfId="664" priority="20" operator="equal">
      <formula>3</formula>
    </cfRule>
  </conditionalFormatting>
  <conditionalFormatting sqref="F173:F175">
    <cfRule type="cellIs" dxfId="663" priority="21" operator="equal">
      <formula>2</formula>
    </cfRule>
  </conditionalFormatting>
  <conditionalFormatting sqref="C185">
    <cfRule type="cellIs" dxfId="662" priority="16" operator="equal">
      <formula>1</formula>
    </cfRule>
  </conditionalFormatting>
  <conditionalFormatting sqref="C185">
    <cfRule type="cellIs" dxfId="661" priority="17" operator="equal">
      <formula>3</formula>
    </cfRule>
  </conditionalFormatting>
  <conditionalFormatting sqref="C185">
    <cfRule type="cellIs" dxfId="660" priority="18" operator="equal">
      <formula>2</formula>
    </cfRule>
  </conditionalFormatting>
  <conditionalFormatting sqref="F185:F187">
    <cfRule type="cellIs" dxfId="659" priority="13" operator="equal">
      <formula>1</formula>
    </cfRule>
  </conditionalFormatting>
  <conditionalFormatting sqref="F185:F187">
    <cfRule type="cellIs" dxfId="658" priority="14" operator="equal">
      <formula>3</formula>
    </cfRule>
  </conditionalFormatting>
  <conditionalFormatting sqref="F185:F187">
    <cfRule type="cellIs" dxfId="657" priority="15" operator="equal">
      <formula>2</formula>
    </cfRule>
  </conditionalFormatting>
  <conditionalFormatting sqref="C206">
    <cfRule type="cellIs" dxfId="656" priority="10" operator="equal">
      <formula>1</formula>
    </cfRule>
  </conditionalFormatting>
  <conditionalFormatting sqref="C206">
    <cfRule type="cellIs" dxfId="655" priority="11" operator="equal">
      <formula>3</formula>
    </cfRule>
  </conditionalFormatting>
  <conditionalFormatting sqref="C206">
    <cfRule type="cellIs" dxfId="654" priority="12" operator="equal">
      <formula>2</formula>
    </cfRule>
  </conditionalFormatting>
  <conditionalFormatting sqref="F206:F208">
    <cfRule type="cellIs" dxfId="653" priority="7" operator="equal">
      <formula>1</formula>
    </cfRule>
  </conditionalFormatting>
  <conditionalFormatting sqref="F206:F208">
    <cfRule type="cellIs" dxfId="652" priority="8" operator="equal">
      <formula>3</formula>
    </cfRule>
  </conditionalFormatting>
  <conditionalFormatting sqref="F206:F208">
    <cfRule type="cellIs" dxfId="651" priority="9" operator="equal">
      <formula>2</formula>
    </cfRule>
  </conditionalFormatting>
  <conditionalFormatting sqref="C215">
    <cfRule type="cellIs" dxfId="650" priority="4" operator="equal">
      <formula>1</formula>
    </cfRule>
  </conditionalFormatting>
  <conditionalFormatting sqref="C215">
    <cfRule type="cellIs" dxfId="649" priority="5" operator="equal">
      <formula>3</formula>
    </cfRule>
  </conditionalFormatting>
  <conditionalFormatting sqref="C215">
    <cfRule type="cellIs" dxfId="648" priority="6" operator="equal">
      <formula>2</formula>
    </cfRule>
  </conditionalFormatting>
  <conditionalFormatting sqref="F215:F217">
    <cfRule type="cellIs" dxfId="647" priority="1" operator="equal">
      <formula>1</formula>
    </cfRule>
  </conditionalFormatting>
  <conditionalFormatting sqref="F215:F217">
    <cfRule type="cellIs" dxfId="646" priority="2" operator="equal">
      <formula>3</formula>
    </cfRule>
  </conditionalFormatting>
  <conditionalFormatting sqref="F215:F217">
    <cfRule type="cellIs" dxfId="645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644" priority="124" operator="equal">
      <formula>1</formula>
    </cfRule>
  </conditionalFormatting>
  <conditionalFormatting sqref="AG5">
    <cfRule type="cellIs" dxfId="643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642" priority="126" operator="equal">
      <formula>3</formula>
    </cfRule>
  </conditionalFormatting>
  <conditionalFormatting sqref="F158 F145:F146 F115 F118 F121">
    <cfRule type="cellIs" dxfId="641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640" priority="128" operator="equal">
      <formula>2</formula>
    </cfRule>
  </conditionalFormatting>
  <conditionalFormatting sqref="F158 F145:F146 F115 F118 F121">
    <cfRule type="cellIs" dxfId="639" priority="129" operator="equal">
      <formula>3</formula>
    </cfRule>
  </conditionalFormatting>
  <conditionalFormatting sqref="F176 F179">
    <cfRule type="cellIs" dxfId="638" priority="121" operator="equal">
      <formula>1</formula>
    </cfRule>
  </conditionalFormatting>
  <conditionalFormatting sqref="F176 F179">
    <cfRule type="cellIs" dxfId="637" priority="122" operator="equal">
      <formula>2</formula>
    </cfRule>
  </conditionalFormatting>
  <conditionalFormatting sqref="F176 F179">
    <cfRule type="cellIs" dxfId="636" priority="123" operator="equal">
      <formula>3</formula>
    </cfRule>
  </conditionalFormatting>
  <conditionalFormatting sqref="F188">
    <cfRule type="cellIs" dxfId="635" priority="118" operator="equal">
      <formula>1</formula>
    </cfRule>
  </conditionalFormatting>
  <conditionalFormatting sqref="F188">
    <cfRule type="cellIs" dxfId="634" priority="119" operator="equal">
      <formula>2</formula>
    </cfRule>
  </conditionalFormatting>
  <conditionalFormatting sqref="F188">
    <cfRule type="cellIs" dxfId="633" priority="120" operator="equal">
      <formula>3</formula>
    </cfRule>
  </conditionalFormatting>
  <conditionalFormatting sqref="F161">
    <cfRule type="cellIs" dxfId="632" priority="115" operator="equal">
      <formula>1</formula>
    </cfRule>
  </conditionalFormatting>
  <conditionalFormatting sqref="F161">
    <cfRule type="cellIs" dxfId="631" priority="116" operator="equal">
      <formula>2</formula>
    </cfRule>
  </conditionalFormatting>
  <conditionalFormatting sqref="F161">
    <cfRule type="cellIs" dxfId="630" priority="117" operator="equal">
      <formula>3</formula>
    </cfRule>
  </conditionalFormatting>
  <conditionalFormatting sqref="F170:F171">
    <cfRule type="cellIs" dxfId="629" priority="106" operator="equal">
      <formula>1</formula>
    </cfRule>
  </conditionalFormatting>
  <conditionalFormatting sqref="F164:F165">
    <cfRule type="cellIs" dxfId="628" priority="112" operator="equal">
      <formula>1</formula>
    </cfRule>
  </conditionalFormatting>
  <conditionalFormatting sqref="F164:F165">
    <cfRule type="cellIs" dxfId="627" priority="113" operator="equal">
      <formula>2</formula>
    </cfRule>
  </conditionalFormatting>
  <conditionalFormatting sqref="F164:F165">
    <cfRule type="cellIs" dxfId="626" priority="114" operator="equal">
      <formula>3</formula>
    </cfRule>
  </conditionalFormatting>
  <conditionalFormatting sqref="F167:F168">
    <cfRule type="cellIs" dxfId="625" priority="109" operator="equal">
      <formula>1</formula>
    </cfRule>
  </conditionalFormatting>
  <conditionalFormatting sqref="F167:F168">
    <cfRule type="cellIs" dxfId="624" priority="110" operator="equal">
      <formula>2</formula>
    </cfRule>
  </conditionalFormatting>
  <conditionalFormatting sqref="F167:F168">
    <cfRule type="cellIs" dxfId="623" priority="111" operator="equal">
      <formula>3</formula>
    </cfRule>
  </conditionalFormatting>
  <conditionalFormatting sqref="F170:F171">
    <cfRule type="cellIs" dxfId="622" priority="107" operator="equal">
      <formula>2</formula>
    </cfRule>
  </conditionalFormatting>
  <conditionalFormatting sqref="F170:F171">
    <cfRule type="cellIs" dxfId="621" priority="108" operator="equal">
      <formula>3</formula>
    </cfRule>
  </conditionalFormatting>
  <conditionalFormatting sqref="F182:F183">
    <cfRule type="cellIs" dxfId="620" priority="103" operator="equal">
      <formula>1</formula>
    </cfRule>
  </conditionalFormatting>
  <conditionalFormatting sqref="F182:F183">
    <cfRule type="cellIs" dxfId="619" priority="104" operator="equal">
      <formula>2</formula>
    </cfRule>
  </conditionalFormatting>
  <conditionalFormatting sqref="F182:F183">
    <cfRule type="cellIs" dxfId="618" priority="105" operator="equal">
      <formula>3</formula>
    </cfRule>
  </conditionalFormatting>
  <conditionalFormatting sqref="F191">
    <cfRule type="cellIs" dxfId="617" priority="100" operator="equal">
      <formula>1</formula>
    </cfRule>
  </conditionalFormatting>
  <conditionalFormatting sqref="F191">
    <cfRule type="cellIs" dxfId="616" priority="101" operator="equal">
      <formula>2</formula>
    </cfRule>
  </conditionalFormatting>
  <conditionalFormatting sqref="F191">
    <cfRule type="cellIs" dxfId="615" priority="102" operator="equal">
      <formula>3</formula>
    </cfRule>
  </conditionalFormatting>
  <conditionalFormatting sqref="F194">
    <cfRule type="cellIs" dxfId="614" priority="97" operator="equal">
      <formula>1</formula>
    </cfRule>
  </conditionalFormatting>
  <conditionalFormatting sqref="F194">
    <cfRule type="cellIs" dxfId="613" priority="98" operator="equal">
      <formula>2</formula>
    </cfRule>
  </conditionalFormatting>
  <conditionalFormatting sqref="F194">
    <cfRule type="cellIs" dxfId="612" priority="99" operator="equal">
      <formula>3</formula>
    </cfRule>
  </conditionalFormatting>
  <conditionalFormatting sqref="F197">
    <cfRule type="cellIs" dxfId="611" priority="94" operator="equal">
      <formula>1</formula>
    </cfRule>
  </conditionalFormatting>
  <conditionalFormatting sqref="F197">
    <cfRule type="cellIs" dxfId="610" priority="95" operator="equal">
      <formula>2</formula>
    </cfRule>
  </conditionalFormatting>
  <conditionalFormatting sqref="F197">
    <cfRule type="cellIs" dxfId="609" priority="96" operator="equal">
      <formula>3</formula>
    </cfRule>
  </conditionalFormatting>
  <conditionalFormatting sqref="F200">
    <cfRule type="cellIs" dxfId="608" priority="91" operator="equal">
      <formula>1</formula>
    </cfRule>
  </conditionalFormatting>
  <conditionalFormatting sqref="F200">
    <cfRule type="cellIs" dxfId="607" priority="92" operator="equal">
      <formula>2</formula>
    </cfRule>
  </conditionalFormatting>
  <conditionalFormatting sqref="F200">
    <cfRule type="cellIs" dxfId="606" priority="93" operator="equal">
      <formula>3</formula>
    </cfRule>
  </conditionalFormatting>
  <conditionalFormatting sqref="F203">
    <cfRule type="cellIs" dxfId="605" priority="88" operator="equal">
      <formula>1</formula>
    </cfRule>
  </conditionalFormatting>
  <conditionalFormatting sqref="F203">
    <cfRule type="cellIs" dxfId="604" priority="89" operator="equal">
      <formula>2</formula>
    </cfRule>
  </conditionalFormatting>
  <conditionalFormatting sqref="F203">
    <cfRule type="cellIs" dxfId="603" priority="90" operator="equal">
      <formula>3</formula>
    </cfRule>
  </conditionalFormatting>
  <conditionalFormatting sqref="F212">
    <cfRule type="cellIs" dxfId="602" priority="85" operator="equal">
      <formula>1</formula>
    </cfRule>
  </conditionalFormatting>
  <conditionalFormatting sqref="F212">
    <cfRule type="cellIs" dxfId="601" priority="86" operator="equal">
      <formula>3</formula>
    </cfRule>
  </conditionalFormatting>
  <conditionalFormatting sqref="F212">
    <cfRule type="cellIs" dxfId="600" priority="87" operator="equal">
      <formula>2</formula>
    </cfRule>
  </conditionalFormatting>
  <conditionalFormatting sqref="F48">
    <cfRule type="cellIs" dxfId="599" priority="82" operator="equal">
      <formula>1</formula>
    </cfRule>
  </conditionalFormatting>
  <conditionalFormatting sqref="F48">
    <cfRule type="cellIs" dxfId="598" priority="83" operator="equal">
      <formula>3</formula>
    </cfRule>
  </conditionalFormatting>
  <conditionalFormatting sqref="F48">
    <cfRule type="cellIs" dxfId="597" priority="84" operator="equal">
      <formula>2</formula>
    </cfRule>
  </conditionalFormatting>
  <conditionalFormatting sqref="F45:F47">
    <cfRule type="cellIs" dxfId="596" priority="79" operator="equal">
      <formula>1</formula>
    </cfRule>
  </conditionalFormatting>
  <conditionalFormatting sqref="F45:F47">
    <cfRule type="cellIs" dxfId="595" priority="80" operator="equal">
      <formula>3</formula>
    </cfRule>
  </conditionalFormatting>
  <conditionalFormatting sqref="F45:F47">
    <cfRule type="cellIs" dxfId="594" priority="81" operator="equal">
      <formula>2</formula>
    </cfRule>
  </conditionalFormatting>
  <conditionalFormatting sqref="F39">
    <cfRule type="cellIs" dxfId="593" priority="76" operator="equal">
      <formula>1</formula>
    </cfRule>
  </conditionalFormatting>
  <conditionalFormatting sqref="F39">
    <cfRule type="cellIs" dxfId="592" priority="77" operator="equal">
      <formula>3</formula>
    </cfRule>
  </conditionalFormatting>
  <conditionalFormatting sqref="F39">
    <cfRule type="cellIs" dxfId="591" priority="78" operator="equal">
      <formula>2</formula>
    </cfRule>
  </conditionalFormatting>
  <conditionalFormatting sqref="F42">
    <cfRule type="cellIs" dxfId="590" priority="73" operator="equal">
      <formula>1</formula>
    </cfRule>
  </conditionalFormatting>
  <conditionalFormatting sqref="F42">
    <cfRule type="cellIs" dxfId="589" priority="74" operator="equal">
      <formula>3</formula>
    </cfRule>
  </conditionalFormatting>
  <conditionalFormatting sqref="F42">
    <cfRule type="cellIs" dxfId="588" priority="75" operator="equal">
      <formula>2</formula>
    </cfRule>
  </conditionalFormatting>
  <conditionalFormatting sqref="C60">
    <cfRule type="cellIs" dxfId="587" priority="70" operator="equal">
      <formula>1</formula>
    </cfRule>
  </conditionalFormatting>
  <conditionalFormatting sqref="C60">
    <cfRule type="cellIs" dxfId="586" priority="71" operator="equal">
      <formula>3</formula>
    </cfRule>
  </conditionalFormatting>
  <conditionalFormatting sqref="C60">
    <cfRule type="cellIs" dxfId="585" priority="72" operator="equal">
      <formula>2</formula>
    </cfRule>
  </conditionalFormatting>
  <conditionalFormatting sqref="F60:F62">
    <cfRule type="cellIs" dxfId="584" priority="67" operator="equal">
      <formula>1</formula>
    </cfRule>
  </conditionalFormatting>
  <conditionalFormatting sqref="F60:F62">
    <cfRule type="cellIs" dxfId="583" priority="68" operator="equal">
      <formula>3</formula>
    </cfRule>
  </conditionalFormatting>
  <conditionalFormatting sqref="F60:F62">
    <cfRule type="cellIs" dxfId="582" priority="69" operator="equal">
      <formula>2</formula>
    </cfRule>
  </conditionalFormatting>
  <conditionalFormatting sqref="C75">
    <cfRule type="cellIs" dxfId="581" priority="64" operator="equal">
      <formula>1</formula>
    </cfRule>
  </conditionalFormatting>
  <conditionalFormatting sqref="C75">
    <cfRule type="cellIs" dxfId="580" priority="65" operator="equal">
      <formula>3</formula>
    </cfRule>
  </conditionalFormatting>
  <conditionalFormatting sqref="C75">
    <cfRule type="cellIs" dxfId="579" priority="66" operator="equal">
      <formula>2</formula>
    </cfRule>
  </conditionalFormatting>
  <conditionalFormatting sqref="F75:F77">
    <cfRule type="cellIs" dxfId="578" priority="61" operator="equal">
      <formula>1</formula>
    </cfRule>
  </conditionalFormatting>
  <conditionalFormatting sqref="F75:F77">
    <cfRule type="cellIs" dxfId="577" priority="62" operator="equal">
      <formula>3</formula>
    </cfRule>
  </conditionalFormatting>
  <conditionalFormatting sqref="F75:F77">
    <cfRule type="cellIs" dxfId="576" priority="63" operator="equal">
      <formula>2</formula>
    </cfRule>
  </conditionalFormatting>
  <conditionalFormatting sqref="C87">
    <cfRule type="cellIs" dxfId="575" priority="58" operator="equal">
      <formula>1</formula>
    </cfRule>
  </conditionalFormatting>
  <conditionalFormatting sqref="C87">
    <cfRule type="cellIs" dxfId="574" priority="59" operator="equal">
      <formula>3</formula>
    </cfRule>
  </conditionalFormatting>
  <conditionalFormatting sqref="C87">
    <cfRule type="cellIs" dxfId="573" priority="60" operator="equal">
      <formula>2</formula>
    </cfRule>
  </conditionalFormatting>
  <conditionalFormatting sqref="F87:F89">
    <cfRule type="cellIs" dxfId="572" priority="55" operator="equal">
      <formula>1</formula>
    </cfRule>
  </conditionalFormatting>
  <conditionalFormatting sqref="F87:F89">
    <cfRule type="cellIs" dxfId="571" priority="56" operator="equal">
      <formula>3</formula>
    </cfRule>
  </conditionalFormatting>
  <conditionalFormatting sqref="F87:F89">
    <cfRule type="cellIs" dxfId="570" priority="57" operator="equal">
      <formula>2</formula>
    </cfRule>
  </conditionalFormatting>
  <conditionalFormatting sqref="C96">
    <cfRule type="cellIs" dxfId="569" priority="52" operator="equal">
      <formula>1</formula>
    </cfRule>
  </conditionalFormatting>
  <conditionalFormatting sqref="C96">
    <cfRule type="cellIs" dxfId="568" priority="53" operator="equal">
      <formula>3</formula>
    </cfRule>
  </conditionalFormatting>
  <conditionalFormatting sqref="C96">
    <cfRule type="cellIs" dxfId="567" priority="54" operator="equal">
      <formula>2</formula>
    </cfRule>
  </conditionalFormatting>
  <conditionalFormatting sqref="F96:F98">
    <cfRule type="cellIs" dxfId="566" priority="49" operator="equal">
      <formula>1</formula>
    </cfRule>
  </conditionalFormatting>
  <conditionalFormatting sqref="F96:F98">
    <cfRule type="cellIs" dxfId="565" priority="50" operator="equal">
      <formula>3</formula>
    </cfRule>
  </conditionalFormatting>
  <conditionalFormatting sqref="F96:F98">
    <cfRule type="cellIs" dxfId="564" priority="51" operator="equal">
      <formula>2</formula>
    </cfRule>
  </conditionalFormatting>
  <conditionalFormatting sqref="C111">
    <cfRule type="cellIs" dxfId="563" priority="46" operator="equal">
      <formula>1</formula>
    </cfRule>
  </conditionalFormatting>
  <conditionalFormatting sqref="C111">
    <cfRule type="cellIs" dxfId="562" priority="47" operator="equal">
      <formula>3</formula>
    </cfRule>
  </conditionalFormatting>
  <conditionalFormatting sqref="C111">
    <cfRule type="cellIs" dxfId="561" priority="48" operator="equal">
      <formula>2</formula>
    </cfRule>
  </conditionalFormatting>
  <conditionalFormatting sqref="F111:F113">
    <cfRule type="cellIs" dxfId="560" priority="43" operator="equal">
      <formula>1</formula>
    </cfRule>
  </conditionalFormatting>
  <conditionalFormatting sqref="F111:F113">
    <cfRule type="cellIs" dxfId="559" priority="44" operator="equal">
      <formula>3</formula>
    </cfRule>
  </conditionalFormatting>
  <conditionalFormatting sqref="F111:F113">
    <cfRule type="cellIs" dxfId="558" priority="45" operator="equal">
      <formula>2</formula>
    </cfRule>
  </conditionalFormatting>
  <conditionalFormatting sqref="C124">
    <cfRule type="cellIs" dxfId="557" priority="40" operator="equal">
      <formula>1</formula>
    </cfRule>
  </conditionalFormatting>
  <conditionalFormatting sqref="C124">
    <cfRule type="cellIs" dxfId="556" priority="41" operator="equal">
      <formula>3</formula>
    </cfRule>
  </conditionalFormatting>
  <conditionalFormatting sqref="C124">
    <cfRule type="cellIs" dxfId="555" priority="42" operator="equal">
      <formula>2</formula>
    </cfRule>
  </conditionalFormatting>
  <conditionalFormatting sqref="F124:F126">
    <cfRule type="cellIs" dxfId="554" priority="37" operator="equal">
      <formula>1</formula>
    </cfRule>
  </conditionalFormatting>
  <conditionalFormatting sqref="F124:F126">
    <cfRule type="cellIs" dxfId="553" priority="38" operator="equal">
      <formula>3</formula>
    </cfRule>
  </conditionalFormatting>
  <conditionalFormatting sqref="F124:F126">
    <cfRule type="cellIs" dxfId="552" priority="39" operator="equal">
      <formula>2</formula>
    </cfRule>
  </conditionalFormatting>
  <conditionalFormatting sqref="C139">
    <cfRule type="cellIs" dxfId="551" priority="34" operator="equal">
      <formula>1</formula>
    </cfRule>
  </conditionalFormatting>
  <conditionalFormatting sqref="C139">
    <cfRule type="cellIs" dxfId="550" priority="35" operator="equal">
      <formula>3</formula>
    </cfRule>
  </conditionalFormatting>
  <conditionalFormatting sqref="C139">
    <cfRule type="cellIs" dxfId="549" priority="36" operator="equal">
      <formula>2</formula>
    </cfRule>
  </conditionalFormatting>
  <conditionalFormatting sqref="F139:F141">
    <cfRule type="cellIs" dxfId="548" priority="31" operator="equal">
      <formula>1</formula>
    </cfRule>
  </conditionalFormatting>
  <conditionalFormatting sqref="F139:F141">
    <cfRule type="cellIs" dxfId="547" priority="32" operator="equal">
      <formula>3</formula>
    </cfRule>
  </conditionalFormatting>
  <conditionalFormatting sqref="F139:F141">
    <cfRule type="cellIs" dxfId="546" priority="33" operator="equal">
      <formula>2</formula>
    </cfRule>
  </conditionalFormatting>
  <conditionalFormatting sqref="C154">
    <cfRule type="cellIs" dxfId="545" priority="28" operator="equal">
      <formula>1</formula>
    </cfRule>
  </conditionalFormatting>
  <conditionalFormatting sqref="C154">
    <cfRule type="cellIs" dxfId="544" priority="29" operator="equal">
      <formula>3</formula>
    </cfRule>
  </conditionalFormatting>
  <conditionalFormatting sqref="C154">
    <cfRule type="cellIs" dxfId="543" priority="30" operator="equal">
      <formula>2</formula>
    </cfRule>
  </conditionalFormatting>
  <conditionalFormatting sqref="F154:F156">
    <cfRule type="cellIs" dxfId="542" priority="25" operator="equal">
      <formula>1</formula>
    </cfRule>
  </conditionalFormatting>
  <conditionalFormatting sqref="F154:F156">
    <cfRule type="cellIs" dxfId="541" priority="26" operator="equal">
      <formula>3</formula>
    </cfRule>
  </conditionalFormatting>
  <conditionalFormatting sqref="F154:F156">
    <cfRule type="cellIs" dxfId="540" priority="27" operator="equal">
      <formula>2</formula>
    </cfRule>
  </conditionalFormatting>
  <conditionalFormatting sqref="C173">
    <cfRule type="cellIs" dxfId="539" priority="22" operator="equal">
      <formula>1</formula>
    </cfRule>
  </conditionalFormatting>
  <conditionalFormatting sqref="C173">
    <cfRule type="cellIs" dxfId="538" priority="23" operator="equal">
      <formula>3</formula>
    </cfRule>
  </conditionalFormatting>
  <conditionalFormatting sqref="C173">
    <cfRule type="cellIs" dxfId="537" priority="24" operator="equal">
      <formula>2</formula>
    </cfRule>
  </conditionalFormatting>
  <conditionalFormatting sqref="F173:F175">
    <cfRule type="cellIs" dxfId="536" priority="19" operator="equal">
      <formula>1</formula>
    </cfRule>
  </conditionalFormatting>
  <conditionalFormatting sqref="F173:F175">
    <cfRule type="cellIs" dxfId="535" priority="20" operator="equal">
      <formula>3</formula>
    </cfRule>
  </conditionalFormatting>
  <conditionalFormatting sqref="F173:F175">
    <cfRule type="cellIs" dxfId="534" priority="21" operator="equal">
      <formula>2</formula>
    </cfRule>
  </conditionalFormatting>
  <conditionalFormatting sqref="C185">
    <cfRule type="cellIs" dxfId="533" priority="16" operator="equal">
      <formula>1</formula>
    </cfRule>
  </conditionalFormatting>
  <conditionalFormatting sqref="C185">
    <cfRule type="cellIs" dxfId="532" priority="17" operator="equal">
      <formula>3</formula>
    </cfRule>
  </conditionalFormatting>
  <conditionalFormatting sqref="C185">
    <cfRule type="cellIs" dxfId="531" priority="18" operator="equal">
      <formula>2</formula>
    </cfRule>
  </conditionalFormatting>
  <conditionalFormatting sqref="F185:F187">
    <cfRule type="cellIs" dxfId="530" priority="13" operator="equal">
      <formula>1</formula>
    </cfRule>
  </conditionalFormatting>
  <conditionalFormatting sqref="F185:F187">
    <cfRule type="cellIs" dxfId="529" priority="14" operator="equal">
      <formula>3</formula>
    </cfRule>
  </conditionalFormatting>
  <conditionalFormatting sqref="F185:F187">
    <cfRule type="cellIs" dxfId="528" priority="15" operator="equal">
      <formula>2</formula>
    </cfRule>
  </conditionalFormatting>
  <conditionalFormatting sqref="C206">
    <cfRule type="cellIs" dxfId="527" priority="10" operator="equal">
      <formula>1</formula>
    </cfRule>
  </conditionalFormatting>
  <conditionalFormatting sqref="C206">
    <cfRule type="cellIs" dxfId="526" priority="11" operator="equal">
      <formula>3</formula>
    </cfRule>
  </conditionalFormatting>
  <conditionalFormatting sqref="C206">
    <cfRule type="cellIs" dxfId="525" priority="12" operator="equal">
      <formula>2</formula>
    </cfRule>
  </conditionalFormatting>
  <conditionalFormatting sqref="F206:F208">
    <cfRule type="cellIs" dxfId="524" priority="7" operator="equal">
      <formula>1</formula>
    </cfRule>
  </conditionalFormatting>
  <conditionalFormatting sqref="F206:F208">
    <cfRule type="cellIs" dxfId="523" priority="8" operator="equal">
      <formula>3</formula>
    </cfRule>
  </conditionalFormatting>
  <conditionalFormatting sqref="F206:F208">
    <cfRule type="cellIs" dxfId="522" priority="9" operator="equal">
      <formula>2</formula>
    </cfRule>
  </conditionalFormatting>
  <conditionalFormatting sqref="C215">
    <cfRule type="cellIs" dxfId="521" priority="4" operator="equal">
      <formula>1</formula>
    </cfRule>
  </conditionalFormatting>
  <conditionalFormatting sqref="C215">
    <cfRule type="cellIs" dxfId="520" priority="5" operator="equal">
      <formula>3</formula>
    </cfRule>
  </conditionalFormatting>
  <conditionalFormatting sqref="C215">
    <cfRule type="cellIs" dxfId="519" priority="6" operator="equal">
      <formula>2</formula>
    </cfRule>
  </conditionalFormatting>
  <conditionalFormatting sqref="F215:F217">
    <cfRule type="cellIs" dxfId="518" priority="1" operator="equal">
      <formula>1</formula>
    </cfRule>
  </conditionalFormatting>
  <conditionalFormatting sqref="F215:F217">
    <cfRule type="cellIs" dxfId="517" priority="2" operator="equal">
      <formula>3</formula>
    </cfRule>
  </conditionalFormatting>
  <conditionalFormatting sqref="F215:F217">
    <cfRule type="cellIs" dxfId="516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515" priority="124" operator="equal">
      <formula>1</formula>
    </cfRule>
  </conditionalFormatting>
  <conditionalFormatting sqref="AG5">
    <cfRule type="cellIs" dxfId="514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513" priority="126" operator="equal">
      <formula>3</formula>
    </cfRule>
  </conditionalFormatting>
  <conditionalFormatting sqref="F158 F145:F146 F115 F118 F121">
    <cfRule type="cellIs" dxfId="512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511" priority="128" operator="equal">
      <formula>2</formula>
    </cfRule>
  </conditionalFormatting>
  <conditionalFormatting sqref="F158 F145:F146 F115 F118 F121">
    <cfRule type="cellIs" dxfId="510" priority="129" operator="equal">
      <formula>3</formula>
    </cfRule>
  </conditionalFormatting>
  <conditionalFormatting sqref="F176 F179">
    <cfRule type="cellIs" dxfId="509" priority="121" operator="equal">
      <formula>1</formula>
    </cfRule>
  </conditionalFormatting>
  <conditionalFormatting sqref="F176 F179">
    <cfRule type="cellIs" dxfId="508" priority="122" operator="equal">
      <formula>2</formula>
    </cfRule>
  </conditionalFormatting>
  <conditionalFormatting sqref="F176 F179">
    <cfRule type="cellIs" dxfId="507" priority="123" operator="equal">
      <formula>3</formula>
    </cfRule>
  </conditionalFormatting>
  <conditionalFormatting sqref="F188">
    <cfRule type="cellIs" dxfId="506" priority="118" operator="equal">
      <formula>1</formula>
    </cfRule>
  </conditionalFormatting>
  <conditionalFormatting sqref="F188">
    <cfRule type="cellIs" dxfId="505" priority="119" operator="equal">
      <formula>2</formula>
    </cfRule>
  </conditionalFormatting>
  <conditionalFormatting sqref="F188">
    <cfRule type="cellIs" dxfId="504" priority="120" operator="equal">
      <formula>3</formula>
    </cfRule>
  </conditionalFormatting>
  <conditionalFormatting sqref="F161">
    <cfRule type="cellIs" dxfId="503" priority="115" operator="equal">
      <formula>1</formula>
    </cfRule>
  </conditionalFormatting>
  <conditionalFormatting sqref="F161">
    <cfRule type="cellIs" dxfId="502" priority="116" operator="equal">
      <formula>2</formula>
    </cfRule>
  </conditionalFormatting>
  <conditionalFormatting sqref="F161">
    <cfRule type="cellIs" dxfId="501" priority="117" operator="equal">
      <formula>3</formula>
    </cfRule>
  </conditionalFormatting>
  <conditionalFormatting sqref="F170:F171">
    <cfRule type="cellIs" dxfId="500" priority="106" operator="equal">
      <formula>1</formula>
    </cfRule>
  </conditionalFormatting>
  <conditionalFormatting sqref="F164:F165">
    <cfRule type="cellIs" dxfId="499" priority="112" operator="equal">
      <formula>1</formula>
    </cfRule>
  </conditionalFormatting>
  <conditionalFormatting sqref="F164:F165">
    <cfRule type="cellIs" dxfId="498" priority="113" operator="equal">
      <formula>2</formula>
    </cfRule>
  </conditionalFormatting>
  <conditionalFormatting sqref="F164:F165">
    <cfRule type="cellIs" dxfId="497" priority="114" operator="equal">
      <formula>3</formula>
    </cfRule>
  </conditionalFormatting>
  <conditionalFormatting sqref="F167:F168">
    <cfRule type="cellIs" dxfId="496" priority="109" operator="equal">
      <formula>1</formula>
    </cfRule>
  </conditionalFormatting>
  <conditionalFormatting sqref="F167:F168">
    <cfRule type="cellIs" dxfId="495" priority="110" operator="equal">
      <formula>2</formula>
    </cfRule>
  </conditionalFormatting>
  <conditionalFormatting sqref="F167:F168">
    <cfRule type="cellIs" dxfId="494" priority="111" operator="equal">
      <formula>3</formula>
    </cfRule>
  </conditionalFormatting>
  <conditionalFormatting sqref="F170:F171">
    <cfRule type="cellIs" dxfId="493" priority="107" operator="equal">
      <formula>2</formula>
    </cfRule>
  </conditionalFormatting>
  <conditionalFormatting sqref="F170:F171">
    <cfRule type="cellIs" dxfId="492" priority="108" operator="equal">
      <formula>3</formula>
    </cfRule>
  </conditionalFormatting>
  <conditionalFormatting sqref="F182:F183">
    <cfRule type="cellIs" dxfId="491" priority="103" operator="equal">
      <formula>1</formula>
    </cfRule>
  </conditionalFormatting>
  <conditionalFormatting sqref="F182:F183">
    <cfRule type="cellIs" dxfId="490" priority="104" operator="equal">
      <formula>2</formula>
    </cfRule>
  </conditionalFormatting>
  <conditionalFormatting sqref="F182:F183">
    <cfRule type="cellIs" dxfId="489" priority="105" operator="equal">
      <formula>3</formula>
    </cfRule>
  </conditionalFormatting>
  <conditionalFormatting sqref="F191">
    <cfRule type="cellIs" dxfId="488" priority="100" operator="equal">
      <formula>1</formula>
    </cfRule>
  </conditionalFormatting>
  <conditionalFormatting sqref="F191">
    <cfRule type="cellIs" dxfId="487" priority="101" operator="equal">
      <formula>2</formula>
    </cfRule>
  </conditionalFormatting>
  <conditionalFormatting sqref="F191">
    <cfRule type="cellIs" dxfId="486" priority="102" operator="equal">
      <formula>3</formula>
    </cfRule>
  </conditionalFormatting>
  <conditionalFormatting sqref="F194">
    <cfRule type="cellIs" dxfId="485" priority="97" operator="equal">
      <formula>1</formula>
    </cfRule>
  </conditionalFormatting>
  <conditionalFormatting sqref="F194">
    <cfRule type="cellIs" dxfId="484" priority="98" operator="equal">
      <formula>2</formula>
    </cfRule>
  </conditionalFormatting>
  <conditionalFormatting sqref="F194">
    <cfRule type="cellIs" dxfId="483" priority="99" operator="equal">
      <formula>3</formula>
    </cfRule>
  </conditionalFormatting>
  <conditionalFormatting sqref="F197">
    <cfRule type="cellIs" dxfId="482" priority="94" operator="equal">
      <formula>1</formula>
    </cfRule>
  </conditionalFormatting>
  <conditionalFormatting sqref="F197">
    <cfRule type="cellIs" dxfId="481" priority="95" operator="equal">
      <formula>2</formula>
    </cfRule>
  </conditionalFormatting>
  <conditionalFormatting sqref="F197">
    <cfRule type="cellIs" dxfId="480" priority="96" operator="equal">
      <formula>3</formula>
    </cfRule>
  </conditionalFormatting>
  <conditionalFormatting sqref="F200">
    <cfRule type="cellIs" dxfId="479" priority="91" operator="equal">
      <formula>1</formula>
    </cfRule>
  </conditionalFormatting>
  <conditionalFormatting sqref="F200">
    <cfRule type="cellIs" dxfId="478" priority="92" operator="equal">
      <formula>2</formula>
    </cfRule>
  </conditionalFormatting>
  <conditionalFormatting sqref="F200">
    <cfRule type="cellIs" dxfId="477" priority="93" operator="equal">
      <formula>3</formula>
    </cfRule>
  </conditionalFormatting>
  <conditionalFormatting sqref="F203">
    <cfRule type="cellIs" dxfId="476" priority="88" operator="equal">
      <formula>1</formula>
    </cfRule>
  </conditionalFormatting>
  <conditionalFormatting sqref="F203">
    <cfRule type="cellIs" dxfId="475" priority="89" operator="equal">
      <formula>2</formula>
    </cfRule>
  </conditionalFormatting>
  <conditionalFormatting sqref="F203">
    <cfRule type="cellIs" dxfId="474" priority="90" operator="equal">
      <formula>3</formula>
    </cfRule>
  </conditionalFormatting>
  <conditionalFormatting sqref="F212">
    <cfRule type="cellIs" dxfId="473" priority="85" operator="equal">
      <formula>1</formula>
    </cfRule>
  </conditionalFormatting>
  <conditionalFormatting sqref="F212">
    <cfRule type="cellIs" dxfId="472" priority="86" operator="equal">
      <formula>3</formula>
    </cfRule>
  </conditionalFormatting>
  <conditionalFormatting sqref="F212">
    <cfRule type="cellIs" dxfId="471" priority="87" operator="equal">
      <formula>2</formula>
    </cfRule>
  </conditionalFormatting>
  <conditionalFormatting sqref="F48">
    <cfRule type="cellIs" dxfId="470" priority="82" operator="equal">
      <formula>1</formula>
    </cfRule>
  </conditionalFormatting>
  <conditionalFormatting sqref="F48">
    <cfRule type="cellIs" dxfId="469" priority="83" operator="equal">
      <formula>3</formula>
    </cfRule>
  </conditionalFormatting>
  <conditionalFormatting sqref="F48">
    <cfRule type="cellIs" dxfId="468" priority="84" operator="equal">
      <formula>2</formula>
    </cfRule>
  </conditionalFormatting>
  <conditionalFormatting sqref="F45:F47">
    <cfRule type="cellIs" dxfId="467" priority="79" operator="equal">
      <formula>1</formula>
    </cfRule>
  </conditionalFormatting>
  <conditionalFormatting sqref="F45:F47">
    <cfRule type="cellIs" dxfId="466" priority="80" operator="equal">
      <formula>3</formula>
    </cfRule>
  </conditionalFormatting>
  <conditionalFormatting sqref="F45:F47">
    <cfRule type="cellIs" dxfId="465" priority="81" operator="equal">
      <formula>2</formula>
    </cfRule>
  </conditionalFormatting>
  <conditionalFormatting sqref="F39">
    <cfRule type="cellIs" dxfId="464" priority="76" operator="equal">
      <formula>1</formula>
    </cfRule>
  </conditionalFormatting>
  <conditionalFormatting sqref="F39">
    <cfRule type="cellIs" dxfId="463" priority="77" operator="equal">
      <formula>3</formula>
    </cfRule>
  </conditionalFormatting>
  <conditionalFormatting sqref="F39">
    <cfRule type="cellIs" dxfId="462" priority="78" operator="equal">
      <formula>2</formula>
    </cfRule>
  </conditionalFormatting>
  <conditionalFormatting sqref="F42">
    <cfRule type="cellIs" dxfId="461" priority="73" operator="equal">
      <formula>1</formula>
    </cfRule>
  </conditionalFormatting>
  <conditionalFormatting sqref="F42">
    <cfRule type="cellIs" dxfId="460" priority="74" operator="equal">
      <formula>3</formula>
    </cfRule>
  </conditionalFormatting>
  <conditionalFormatting sqref="F42">
    <cfRule type="cellIs" dxfId="459" priority="75" operator="equal">
      <formula>2</formula>
    </cfRule>
  </conditionalFormatting>
  <conditionalFormatting sqref="C60">
    <cfRule type="cellIs" dxfId="458" priority="70" operator="equal">
      <formula>1</formula>
    </cfRule>
  </conditionalFormatting>
  <conditionalFormatting sqref="C60">
    <cfRule type="cellIs" dxfId="457" priority="71" operator="equal">
      <formula>3</formula>
    </cfRule>
  </conditionalFormatting>
  <conditionalFormatting sqref="C60">
    <cfRule type="cellIs" dxfId="456" priority="72" operator="equal">
      <formula>2</formula>
    </cfRule>
  </conditionalFormatting>
  <conditionalFormatting sqref="F60:F62">
    <cfRule type="cellIs" dxfId="455" priority="67" operator="equal">
      <formula>1</formula>
    </cfRule>
  </conditionalFormatting>
  <conditionalFormatting sqref="F60:F62">
    <cfRule type="cellIs" dxfId="454" priority="68" operator="equal">
      <formula>3</formula>
    </cfRule>
  </conditionalFormatting>
  <conditionalFormatting sqref="F60:F62">
    <cfRule type="cellIs" dxfId="453" priority="69" operator="equal">
      <formula>2</formula>
    </cfRule>
  </conditionalFormatting>
  <conditionalFormatting sqref="C75">
    <cfRule type="cellIs" dxfId="452" priority="64" operator="equal">
      <formula>1</formula>
    </cfRule>
  </conditionalFormatting>
  <conditionalFormatting sqref="C75">
    <cfRule type="cellIs" dxfId="451" priority="65" operator="equal">
      <formula>3</formula>
    </cfRule>
  </conditionalFormatting>
  <conditionalFormatting sqref="C75">
    <cfRule type="cellIs" dxfId="450" priority="66" operator="equal">
      <formula>2</formula>
    </cfRule>
  </conditionalFormatting>
  <conditionalFormatting sqref="F75:F77">
    <cfRule type="cellIs" dxfId="449" priority="61" operator="equal">
      <formula>1</formula>
    </cfRule>
  </conditionalFormatting>
  <conditionalFormatting sqref="F75:F77">
    <cfRule type="cellIs" dxfId="448" priority="62" operator="equal">
      <formula>3</formula>
    </cfRule>
  </conditionalFormatting>
  <conditionalFormatting sqref="F75:F77">
    <cfRule type="cellIs" dxfId="447" priority="63" operator="equal">
      <formula>2</formula>
    </cfRule>
  </conditionalFormatting>
  <conditionalFormatting sqref="C87">
    <cfRule type="cellIs" dxfId="446" priority="58" operator="equal">
      <formula>1</formula>
    </cfRule>
  </conditionalFormatting>
  <conditionalFormatting sqref="C87">
    <cfRule type="cellIs" dxfId="445" priority="59" operator="equal">
      <formula>3</formula>
    </cfRule>
  </conditionalFormatting>
  <conditionalFormatting sqref="C87">
    <cfRule type="cellIs" dxfId="444" priority="60" operator="equal">
      <formula>2</formula>
    </cfRule>
  </conditionalFormatting>
  <conditionalFormatting sqref="F87:F89">
    <cfRule type="cellIs" dxfId="443" priority="55" operator="equal">
      <formula>1</formula>
    </cfRule>
  </conditionalFormatting>
  <conditionalFormatting sqref="F87:F89">
    <cfRule type="cellIs" dxfId="442" priority="56" operator="equal">
      <formula>3</formula>
    </cfRule>
  </conditionalFormatting>
  <conditionalFormatting sqref="F87:F89">
    <cfRule type="cellIs" dxfId="441" priority="57" operator="equal">
      <formula>2</formula>
    </cfRule>
  </conditionalFormatting>
  <conditionalFormatting sqref="C96">
    <cfRule type="cellIs" dxfId="440" priority="52" operator="equal">
      <formula>1</formula>
    </cfRule>
  </conditionalFormatting>
  <conditionalFormatting sqref="C96">
    <cfRule type="cellIs" dxfId="439" priority="53" operator="equal">
      <formula>3</formula>
    </cfRule>
  </conditionalFormatting>
  <conditionalFormatting sqref="C96">
    <cfRule type="cellIs" dxfId="438" priority="54" operator="equal">
      <formula>2</formula>
    </cfRule>
  </conditionalFormatting>
  <conditionalFormatting sqref="F96:F98">
    <cfRule type="cellIs" dxfId="437" priority="49" operator="equal">
      <formula>1</formula>
    </cfRule>
  </conditionalFormatting>
  <conditionalFormatting sqref="F96:F98">
    <cfRule type="cellIs" dxfId="436" priority="50" operator="equal">
      <formula>3</formula>
    </cfRule>
  </conditionalFormatting>
  <conditionalFormatting sqref="F96:F98">
    <cfRule type="cellIs" dxfId="435" priority="51" operator="equal">
      <formula>2</formula>
    </cfRule>
  </conditionalFormatting>
  <conditionalFormatting sqref="C111">
    <cfRule type="cellIs" dxfId="434" priority="46" operator="equal">
      <formula>1</formula>
    </cfRule>
  </conditionalFormatting>
  <conditionalFormatting sqref="C111">
    <cfRule type="cellIs" dxfId="433" priority="47" operator="equal">
      <formula>3</formula>
    </cfRule>
  </conditionalFormatting>
  <conditionalFormatting sqref="C111">
    <cfRule type="cellIs" dxfId="432" priority="48" operator="equal">
      <formula>2</formula>
    </cfRule>
  </conditionalFormatting>
  <conditionalFormatting sqref="F111:F113">
    <cfRule type="cellIs" dxfId="431" priority="43" operator="equal">
      <formula>1</formula>
    </cfRule>
  </conditionalFormatting>
  <conditionalFormatting sqref="F111:F113">
    <cfRule type="cellIs" dxfId="430" priority="44" operator="equal">
      <formula>3</formula>
    </cfRule>
  </conditionalFormatting>
  <conditionalFormatting sqref="F111:F113">
    <cfRule type="cellIs" dxfId="429" priority="45" operator="equal">
      <formula>2</formula>
    </cfRule>
  </conditionalFormatting>
  <conditionalFormatting sqref="C124">
    <cfRule type="cellIs" dxfId="428" priority="40" operator="equal">
      <formula>1</formula>
    </cfRule>
  </conditionalFormatting>
  <conditionalFormatting sqref="C124">
    <cfRule type="cellIs" dxfId="427" priority="41" operator="equal">
      <formula>3</formula>
    </cfRule>
  </conditionalFormatting>
  <conditionalFormatting sqref="C124">
    <cfRule type="cellIs" dxfId="426" priority="42" operator="equal">
      <formula>2</formula>
    </cfRule>
  </conditionalFormatting>
  <conditionalFormatting sqref="F124:F126">
    <cfRule type="cellIs" dxfId="425" priority="37" operator="equal">
      <formula>1</formula>
    </cfRule>
  </conditionalFormatting>
  <conditionalFormatting sqref="F124:F126">
    <cfRule type="cellIs" dxfId="424" priority="38" operator="equal">
      <formula>3</formula>
    </cfRule>
  </conditionalFormatting>
  <conditionalFormatting sqref="F124:F126">
    <cfRule type="cellIs" dxfId="423" priority="39" operator="equal">
      <formula>2</formula>
    </cfRule>
  </conditionalFormatting>
  <conditionalFormatting sqref="C139">
    <cfRule type="cellIs" dxfId="422" priority="34" operator="equal">
      <formula>1</formula>
    </cfRule>
  </conditionalFormatting>
  <conditionalFormatting sqref="C139">
    <cfRule type="cellIs" dxfId="421" priority="35" operator="equal">
      <formula>3</formula>
    </cfRule>
  </conditionalFormatting>
  <conditionalFormatting sqref="C139">
    <cfRule type="cellIs" dxfId="420" priority="36" operator="equal">
      <formula>2</formula>
    </cfRule>
  </conditionalFormatting>
  <conditionalFormatting sqref="F139:F141">
    <cfRule type="cellIs" dxfId="419" priority="31" operator="equal">
      <formula>1</formula>
    </cfRule>
  </conditionalFormatting>
  <conditionalFormatting sqref="F139:F141">
    <cfRule type="cellIs" dxfId="418" priority="32" operator="equal">
      <formula>3</formula>
    </cfRule>
  </conditionalFormatting>
  <conditionalFormatting sqref="F139:F141">
    <cfRule type="cellIs" dxfId="417" priority="33" operator="equal">
      <formula>2</formula>
    </cfRule>
  </conditionalFormatting>
  <conditionalFormatting sqref="C154">
    <cfRule type="cellIs" dxfId="416" priority="28" operator="equal">
      <formula>1</formula>
    </cfRule>
  </conditionalFormatting>
  <conditionalFormatting sqref="C154">
    <cfRule type="cellIs" dxfId="415" priority="29" operator="equal">
      <formula>3</formula>
    </cfRule>
  </conditionalFormatting>
  <conditionalFormatting sqref="C154">
    <cfRule type="cellIs" dxfId="414" priority="30" operator="equal">
      <formula>2</formula>
    </cfRule>
  </conditionalFormatting>
  <conditionalFormatting sqref="F154:F156">
    <cfRule type="cellIs" dxfId="413" priority="25" operator="equal">
      <formula>1</formula>
    </cfRule>
  </conditionalFormatting>
  <conditionalFormatting sqref="F154:F156">
    <cfRule type="cellIs" dxfId="412" priority="26" operator="equal">
      <formula>3</formula>
    </cfRule>
  </conditionalFormatting>
  <conditionalFormatting sqref="F154:F156">
    <cfRule type="cellIs" dxfId="411" priority="27" operator="equal">
      <formula>2</formula>
    </cfRule>
  </conditionalFormatting>
  <conditionalFormatting sqref="C173">
    <cfRule type="cellIs" dxfId="410" priority="22" operator="equal">
      <formula>1</formula>
    </cfRule>
  </conditionalFormatting>
  <conditionalFormatting sqref="C173">
    <cfRule type="cellIs" dxfId="409" priority="23" operator="equal">
      <formula>3</formula>
    </cfRule>
  </conditionalFormatting>
  <conditionalFormatting sqref="C173">
    <cfRule type="cellIs" dxfId="408" priority="24" operator="equal">
      <formula>2</formula>
    </cfRule>
  </conditionalFormatting>
  <conditionalFormatting sqref="F173:F175">
    <cfRule type="cellIs" dxfId="407" priority="19" operator="equal">
      <formula>1</formula>
    </cfRule>
  </conditionalFormatting>
  <conditionalFormatting sqref="F173:F175">
    <cfRule type="cellIs" dxfId="406" priority="20" operator="equal">
      <formula>3</formula>
    </cfRule>
  </conditionalFormatting>
  <conditionalFormatting sqref="F173:F175">
    <cfRule type="cellIs" dxfId="405" priority="21" operator="equal">
      <formula>2</formula>
    </cfRule>
  </conditionalFormatting>
  <conditionalFormatting sqref="C185">
    <cfRule type="cellIs" dxfId="404" priority="16" operator="equal">
      <formula>1</formula>
    </cfRule>
  </conditionalFormatting>
  <conditionalFormatting sqref="C185">
    <cfRule type="cellIs" dxfId="403" priority="17" operator="equal">
      <formula>3</formula>
    </cfRule>
  </conditionalFormatting>
  <conditionalFormatting sqref="C185">
    <cfRule type="cellIs" dxfId="402" priority="18" operator="equal">
      <formula>2</formula>
    </cfRule>
  </conditionalFormatting>
  <conditionalFormatting sqref="F185:F187">
    <cfRule type="cellIs" dxfId="401" priority="13" operator="equal">
      <formula>1</formula>
    </cfRule>
  </conditionalFormatting>
  <conditionalFormatting sqref="F185:F187">
    <cfRule type="cellIs" dxfId="400" priority="14" operator="equal">
      <formula>3</formula>
    </cfRule>
  </conditionalFormatting>
  <conditionalFormatting sqref="F185:F187">
    <cfRule type="cellIs" dxfId="399" priority="15" operator="equal">
      <formula>2</formula>
    </cfRule>
  </conditionalFormatting>
  <conditionalFormatting sqref="C206">
    <cfRule type="cellIs" dxfId="398" priority="10" operator="equal">
      <formula>1</formula>
    </cfRule>
  </conditionalFormatting>
  <conditionalFormatting sqref="C206">
    <cfRule type="cellIs" dxfId="397" priority="11" operator="equal">
      <formula>3</formula>
    </cfRule>
  </conditionalFormatting>
  <conditionalFormatting sqref="C206">
    <cfRule type="cellIs" dxfId="396" priority="12" operator="equal">
      <formula>2</formula>
    </cfRule>
  </conditionalFormatting>
  <conditionalFormatting sqref="F206:F208">
    <cfRule type="cellIs" dxfId="395" priority="7" operator="equal">
      <formula>1</formula>
    </cfRule>
  </conditionalFormatting>
  <conditionalFormatting sqref="F206:F208">
    <cfRule type="cellIs" dxfId="394" priority="8" operator="equal">
      <formula>3</formula>
    </cfRule>
  </conditionalFormatting>
  <conditionalFormatting sqref="F206:F208">
    <cfRule type="cellIs" dxfId="393" priority="9" operator="equal">
      <formula>2</formula>
    </cfRule>
  </conditionalFormatting>
  <conditionalFormatting sqref="C215">
    <cfRule type="cellIs" dxfId="392" priority="4" operator="equal">
      <formula>1</formula>
    </cfRule>
  </conditionalFormatting>
  <conditionalFormatting sqref="C215">
    <cfRule type="cellIs" dxfId="391" priority="5" operator="equal">
      <formula>3</formula>
    </cfRule>
  </conditionalFormatting>
  <conditionalFormatting sqref="C215">
    <cfRule type="cellIs" dxfId="390" priority="6" operator="equal">
      <formula>2</formula>
    </cfRule>
  </conditionalFormatting>
  <conditionalFormatting sqref="F215:F217">
    <cfRule type="cellIs" dxfId="389" priority="1" operator="equal">
      <formula>1</formula>
    </cfRule>
  </conditionalFormatting>
  <conditionalFormatting sqref="F215:F217">
    <cfRule type="cellIs" dxfId="388" priority="2" operator="equal">
      <formula>3</formula>
    </cfRule>
  </conditionalFormatting>
  <conditionalFormatting sqref="F215:F217">
    <cfRule type="cellIs" dxfId="387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386" priority="124" operator="equal">
      <formula>1</formula>
    </cfRule>
  </conditionalFormatting>
  <conditionalFormatting sqref="AG5">
    <cfRule type="cellIs" dxfId="385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384" priority="126" operator="equal">
      <formula>3</formula>
    </cfRule>
  </conditionalFormatting>
  <conditionalFormatting sqref="F158 F145:F146 F115 F118 F121">
    <cfRule type="cellIs" dxfId="383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382" priority="128" operator="equal">
      <formula>2</formula>
    </cfRule>
  </conditionalFormatting>
  <conditionalFormatting sqref="F158 F145:F146 F115 F118 F121">
    <cfRule type="cellIs" dxfId="381" priority="129" operator="equal">
      <formula>3</formula>
    </cfRule>
  </conditionalFormatting>
  <conditionalFormatting sqref="F176 F179">
    <cfRule type="cellIs" dxfId="380" priority="121" operator="equal">
      <formula>1</formula>
    </cfRule>
  </conditionalFormatting>
  <conditionalFormatting sqref="F176 F179">
    <cfRule type="cellIs" dxfId="379" priority="122" operator="equal">
      <formula>2</formula>
    </cfRule>
  </conditionalFormatting>
  <conditionalFormatting sqref="F176 F179">
    <cfRule type="cellIs" dxfId="378" priority="123" operator="equal">
      <formula>3</formula>
    </cfRule>
  </conditionalFormatting>
  <conditionalFormatting sqref="F188">
    <cfRule type="cellIs" dxfId="377" priority="118" operator="equal">
      <formula>1</formula>
    </cfRule>
  </conditionalFormatting>
  <conditionalFormatting sqref="F188">
    <cfRule type="cellIs" dxfId="376" priority="119" operator="equal">
      <formula>2</formula>
    </cfRule>
  </conditionalFormatting>
  <conditionalFormatting sqref="F188">
    <cfRule type="cellIs" dxfId="375" priority="120" operator="equal">
      <formula>3</formula>
    </cfRule>
  </conditionalFormatting>
  <conditionalFormatting sqref="F161">
    <cfRule type="cellIs" dxfId="374" priority="115" operator="equal">
      <formula>1</formula>
    </cfRule>
  </conditionalFormatting>
  <conditionalFormatting sqref="F161">
    <cfRule type="cellIs" dxfId="373" priority="116" operator="equal">
      <formula>2</formula>
    </cfRule>
  </conditionalFormatting>
  <conditionalFormatting sqref="F161">
    <cfRule type="cellIs" dxfId="372" priority="117" operator="equal">
      <formula>3</formula>
    </cfRule>
  </conditionalFormatting>
  <conditionalFormatting sqref="F170:F171">
    <cfRule type="cellIs" dxfId="371" priority="106" operator="equal">
      <formula>1</formula>
    </cfRule>
  </conditionalFormatting>
  <conditionalFormatting sqref="F164:F165">
    <cfRule type="cellIs" dxfId="370" priority="112" operator="equal">
      <formula>1</formula>
    </cfRule>
  </conditionalFormatting>
  <conditionalFormatting sqref="F164:F165">
    <cfRule type="cellIs" dxfId="369" priority="113" operator="equal">
      <formula>2</formula>
    </cfRule>
  </conditionalFormatting>
  <conditionalFormatting sqref="F164:F165">
    <cfRule type="cellIs" dxfId="368" priority="114" operator="equal">
      <formula>3</formula>
    </cfRule>
  </conditionalFormatting>
  <conditionalFormatting sqref="F167:F168">
    <cfRule type="cellIs" dxfId="367" priority="109" operator="equal">
      <formula>1</formula>
    </cfRule>
  </conditionalFormatting>
  <conditionalFormatting sqref="F167:F168">
    <cfRule type="cellIs" dxfId="366" priority="110" operator="equal">
      <formula>2</formula>
    </cfRule>
  </conditionalFormatting>
  <conditionalFormatting sqref="F167:F168">
    <cfRule type="cellIs" dxfId="365" priority="111" operator="equal">
      <formula>3</formula>
    </cfRule>
  </conditionalFormatting>
  <conditionalFormatting sqref="F170:F171">
    <cfRule type="cellIs" dxfId="364" priority="107" operator="equal">
      <formula>2</formula>
    </cfRule>
  </conditionalFormatting>
  <conditionalFormatting sqref="F170:F171">
    <cfRule type="cellIs" dxfId="363" priority="108" operator="equal">
      <formula>3</formula>
    </cfRule>
  </conditionalFormatting>
  <conditionalFormatting sqref="F182:F183">
    <cfRule type="cellIs" dxfId="362" priority="103" operator="equal">
      <formula>1</formula>
    </cfRule>
  </conditionalFormatting>
  <conditionalFormatting sqref="F182:F183">
    <cfRule type="cellIs" dxfId="361" priority="104" operator="equal">
      <formula>2</formula>
    </cfRule>
  </conditionalFormatting>
  <conditionalFormatting sqref="F182:F183">
    <cfRule type="cellIs" dxfId="360" priority="105" operator="equal">
      <formula>3</formula>
    </cfRule>
  </conditionalFormatting>
  <conditionalFormatting sqref="F191">
    <cfRule type="cellIs" dxfId="359" priority="100" operator="equal">
      <formula>1</formula>
    </cfRule>
  </conditionalFormatting>
  <conditionalFormatting sqref="F191">
    <cfRule type="cellIs" dxfId="358" priority="101" operator="equal">
      <formula>2</formula>
    </cfRule>
  </conditionalFormatting>
  <conditionalFormatting sqref="F191">
    <cfRule type="cellIs" dxfId="357" priority="102" operator="equal">
      <formula>3</formula>
    </cfRule>
  </conditionalFormatting>
  <conditionalFormatting sqref="F194">
    <cfRule type="cellIs" dxfId="356" priority="97" operator="equal">
      <formula>1</formula>
    </cfRule>
  </conditionalFormatting>
  <conditionalFormatting sqref="F194">
    <cfRule type="cellIs" dxfId="355" priority="98" operator="equal">
      <formula>2</formula>
    </cfRule>
  </conditionalFormatting>
  <conditionalFormatting sqref="F194">
    <cfRule type="cellIs" dxfId="354" priority="99" operator="equal">
      <formula>3</formula>
    </cfRule>
  </conditionalFormatting>
  <conditionalFormatting sqref="F197">
    <cfRule type="cellIs" dxfId="353" priority="94" operator="equal">
      <formula>1</formula>
    </cfRule>
  </conditionalFormatting>
  <conditionalFormatting sqref="F197">
    <cfRule type="cellIs" dxfId="352" priority="95" operator="equal">
      <formula>2</formula>
    </cfRule>
  </conditionalFormatting>
  <conditionalFormatting sqref="F197">
    <cfRule type="cellIs" dxfId="351" priority="96" operator="equal">
      <formula>3</formula>
    </cfRule>
  </conditionalFormatting>
  <conditionalFormatting sqref="F200">
    <cfRule type="cellIs" dxfId="350" priority="91" operator="equal">
      <formula>1</formula>
    </cfRule>
  </conditionalFormatting>
  <conditionalFormatting sqref="F200">
    <cfRule type="cellIs" dxfId="349" priority="92" operator="equal">
      <formula>2</formula>
    </cfRule>
  </conditionalFormatting>
  <conditionalFormatting sqref="F200">
    <cfRule type="cellIs" dxfId="348" priority="93" operator="equal">
      <formula>3</formula>
    </cfRule>
  </conditionalFormatting>
  <conditionalFormatting sqref="F203">
    <cfRule type="cellIs" dxfId="347" priority="88" operator="equal">
      <formula>1</formula>
    </cfRule>
  </conditionalFormatting>
  <conditionalFormatting sqref="F203">
    <cfRule type="cellIs" dxfId="346" priority="89" operator="equal">
      <formula>2</formula>
    </cfRule>
  </conditionalFormatting>
  <conditionalFormatting sqref="F203">
    <cfRule type="cellIs" dxfId="345" priority="90" operator="equal">
      <formula>3</formula>
    </cfRule>
  </conditionalFormatting>
  <conditionalFormatting sqref="F212">
    <cfRule type="cellIs" dxfId="344" priority="85" operator="equal">
      <formula>1</formula>
    </cfRule>
  </conditionalFormatting>
  <conditionalFormatting sqref="F212">
    <cfRule type="cellIs" dxfId="343" priority="86" operator="equal">
      <formula>3</formula>
    </cfRule>
  </conditionalFormatting>
  <conditionalFormatting sqref="F212">
    <cfRule type="cellIs" dxfId="342" priority="87" operator="equal">
      <formula>2</formula>
    </cfRule>
  </conditionalFormatting>
  <conditionalFormatting sqref="F48">
    <cfRule type="cellIs" dxfId="341" priority="82" operator="equal">
      <formula>1</formula>
    </cfRule>
  </conditionalFormatting>
  <conditionalFormatting sqref="F48">
    <cfRule type="cellIs" dxfId="340" priority="83" operator="equal">
      <formula>3</formula>
    </cfRule>
  </conditionalFormatting>
  <conditionalFormatting sqref="F48">
    <cfRule type="cellIs" dxfId="339" priority="84" operator="equal">
      <formula>2</formula>
    </cfRule>
  </conditionalFormatting>
  <conditionalFormatting sqref="F45:F47">
    <cfRule type="cellIs" dxfId="338" priority="79" operator="equal">
      <formula>1</formula>
    </cfRule>
  </conditionalFormatting>
  <conditionalFormatting sqref="F45:F47">
    <cfRule type="cellIs" dxfId="337" priority="80" operator="equal">
      <formula>3</formula>
    </cfRule>
  </conditionalFormatting>
  <conditionalFormatting sqref="F45:F47">
    <cfRule type="cellIs" dxfId="336" priority="81" operator="equal">
      <formula>2</formula>
    </cfRule>
  </conditionalFormatting>
  <conditionalFormatting sqref="F39">
    <cfRule type="cellIs" dxfId="335" priority="76" operator="equal">
      <formula>1</formula>
    </cfRule>
  </conditionalFormatting>
  <conditionalFormatting sqref="F39">
    <cfRule type="cellIs" dxfId="334" priority="77" operator="equal">
      <formula>3</formula>
    </cfRule>
  </conditionalFormatting>
  <conditionalFormatting sqref="F39">
    <cfRule type="cellIs" dxfId="333" priority="78" operator="equal">
      <formula>2</formula>
    </cfRule>
  </conditionalFormatting>
  <conditionalFormatting sqref="F42">
    <cfRule type="cellIs" dxfId="332" priority="73" operator="equal">
      <formula>1</formula>
    </cfRule>
  </conditionalFormatting>
  <conditionalFormatting sqref="F42">
    <cfRule type="cellIs" dxfId="331" priority="74" operator="equal">
      <formula>3</formula>
    </cfRule>
  </conditionalFormatting>
  <conditionalFormatting sqref="F42">
    <cfRule type="cellIs" dxfId="330" priority="75" operator="equal">
      <formula>2</formula>
    </cfRule>
  </conditionalFormatting>
  <conditionalFormatting sqref="C60">
    <cfRule type="cellIs" dxfId="329" priority="70" operator="equal">
      <formula>1</formula>
    </cfRule>
  </conditionalFormatting>
  <conditionalFormatting sqref="C60">
    <cfRule type="cellIs" dxfId="328" priority="71" operator="equal">
      <formula>3</formula>
    </cfRule>
  </conditionalFormatting>
  <conditionalFormatting sqref="C60">
    <cfRule type="cellIs" dxfId="327" priority="72" operator="equal">
      <formula>2</formula>
    </cfRule>
  </conditionalFormatting>
  <conditionalFormatting sqref="F60:F62">
    <cfRule type="cellIs" dxfId="326" priority="67" operator="equal">
      <formula>1</formula>
    </cfRule>
  </conditionalFormatting>
  <conditionalFormatting sqref="F60:F62">
    <cfRule type="cellIs" dxfId="325" priority="68" operator="equal">
      <formula>3</formula>
    </cfRule>
  </conditionalFormatting>
  <conditionalFormatting sqref="F60:F62">
    <cfRule type="cellIs" dxfId="324" priority="69" operator="equal">
      <formula>2</formula>
    </cfRule>
  </conditionalFormatting>
  <conditionalFormatting sqref="C75">
    <cfRule type="cellIs" dxfId="323" priority="64" operator="equal">
      <formula>1</formula>
    </cfRule>
  </conditionalFormatting>
  <conditionalFormatting sqref="C75">
    <cfRule type="cellIs" dxfId="322" priority="65" operator="equal">
      <formula>3</formula>
    </cfRule>
  </conditionalFormatting>
  <conditionalFormatting sqref="C75">
    <cfRule type="cellIs" dxfId="321" priority="66" operator="equal">
      <formula>2</formula>
    </cfRule>
  </conditionalFormatting>
  <conditionalFormatting sqref="F75:F77">
    <cfRule type="cellIs" dxfId="320" priority="61" operator="equal">
      <formula>1</formula>
    </cfRule>
  </conditionalFormatting>
  <conditionalFormatting sqref="F75:F77">
    <cfRule type="cellIs" dxfId="319" priority="62" operator="equal">
      <formula>3</formula>
    </cfRule>
  </conditionalFormatting>
  <conditionalFormatting sqref="F75:F77">
    <cfRule type="cellIs" dxfId="318" priority="63" operator="equal">
      <formula>2</formula>
    </cfRule>
  </conditionalFormatting>
  <conditionalFormatting sqref="C87">
    <cfRule type="cellIs" dxfId="317" priority="58" operator="equal">
      <formula>1</formula>
    </cfRule>
  </conditionalFormatting>
  <conditionalFormatting sqref="C87">
    <cfRule type="cellIs" dxfId="316" priority="59" operator="equal">
      <formula>3</formula>
    </cfRule>
  </conditionalFormatting>
  <conditionalFormatting sqref="C87">
    <cfRule type="cellIs" dxfId="315" priority="60" operator="equal">
      <formula>2</formula>
    </cfRule>
  </conditionalFormatting>
  <conditionalFormatting sqref="F87:F89">
    <cfRule type="cellIs" dxfId="314" priority="55" operator="equal">
      <formula>1</formula>
    </cfRule>
  </conditionalFormatting>
  <conditionalFormatting sqref="F87:F89">
    <cfRule type="cellIs" dxfId="313" priority="56" operator="equal">
      <formula>3</formula>
    </cfRule>
  </conditionalFormatting>
  <conditionalFormatting sqref="F87:F89">
    <cfRule type="cellIs" dxfId="312" priority="57" operator="equal">
      <formula>2</formula>
    </cfRule>
  </conditionalFormatting>
  <conditionalFormatting sqref="C96">
    <cfRule type="cellIs" dxfId="311" priority="52" operator="equal">
      <formula>1</formula>
    </cfRule>
  </conditionalFormatting>
  <conditionalFormatting sqref="C96">
    <cfRule type="cellIs" dxfId="310" priority="53" operator="equal">
      <formula>3</formula>
    </cfRule>
  </conditionalFormatting>
  <conditionalFormatting sqref="C96">
    <cfRule type="cellIs" dxfId="309" priority="54" operator="equal">
      <formula>2</formula>
    </cfRule>
  </conditionalFormatting>
  <conditionalFormatting sqref="F96:F98">
    <cfRule type="cellIs" dxfId="308" priority="49" operator="equal">
      <formula>1</formula>
    </cfRule>
  </conditionalFormatting>
  <conditionalFormatting sqref="F96:F98">
    <cfRule type="cellIs" dxfId="307" priority="50" operator="equal">
      <formula>3</formula>
    </cfRule>
  </conditionalFormatting>
  <conditionalFormatting sqref="F96:F98">
    <cfRule type="cellIs" dxfId="306" priority="51" operator="equal">
      <formula>2</formula>
    </cfRule>
  </conditionalFormatting>
  <conditionalFormatting sqref="C111">
    <cfRule type="cellIs" dxfId="305" priority="46" operator="equal">
      <formula>1</formula>
    </cfRule>
  </conditionalFormatting>
  <conditionalFormatting sqref="C111">
    <cfRule type="cellIs" dxfId="304" priority="47" operator="equal">
      <formula>3</formula>
    </cfRule>
  </conditionalFormatting>
  <conditionalFormatting sqref="C111">
    <cfRule type="cellIs" dxfId="303" priority="48" operator="equal">
      <formula>2</formula>
    </cfRule>
  </conditionalFormatting>
  <conditionalFormatting sqref="F111:F113">
    <cfRule type="cellIs" dxfId="302" priority="43" operator="equal">
      <formula>1</formula>
    </cfRule>
  </conditionalFormatting>
  <conditionalFormatting sqref="F111:F113">
    <cfRule type="cellIs" dxfId="301" priority="44" operator="equal">
      <formula>3</formula>
    </cfRule>
  </conditionalFormatting>
  <conditionalFormatting sqref="F111:F113">
    <cfRule type="cellIs" dxfId="300" priority="45" operator="equal">
      <formula>2</formula>
    </cfRule>
  </conditionalFormatting>
  <conditionalFormatting sqref="C124">
    <cfRule type="cellIs" dxfId="299" priority="40" operator="equal">
      <formula>1</formula>
    </cfRule>
  </conditionalFormatting>
  <conditionalFormatting sqref="C124">
    <cfRule type="cellIs" dxfId="298" priority="41" operator="equal">
      <formula>3</formula>
    </cfRule>
  </conditionalFormatting>
  <conditionalFormatting sqref="C124">
    <cfRule type="cellIs" dxfId="297" priority="42" operator="equal">
      <formula>2</formula>
    </cfRule>
  </conditionalFormatting>
  <conditionalFormatting sqref="F124:F126">
    <cfRule type="cellIs" dxfId="296" priority="37" operator="equal">
      <formula>1</formula>
    </cfRule>
  </conditionalFormatting>
  <conditionalFormatting sqref="F124:F126">
    <cfRule type="cellIs" dxfId="295" priority="38" operator="equal">
      <formula>3</formula>
    </cfRule>
  </conditionalFormatting>
  <conditionalFormatting sqref="F124:F126">
    <cfRule type="cellIs" dxfId="294" priority="39" operator="equal">
      <formula>2</formula>
    </cfRule>
  </conditionalFormatting>
  <conditionalFormatting sqref="C139">
    <cfRule type="cellIs" dxfId="293" priority="34" operator="equal">
      <formula>1</formula>
    </cfRule>
  </conditionalFormatting>
  <conditionalFormatting sqref="C139">
    <cfRule type="cellIs" dxfId="292" priority="35" operator="equal">
      <formula>3</formula>
    </cfRule>
  </conditionalFormatting>
  <conditionalFormatting sqref="C139">
    <cfRule type="cellIs" dxfId="291" priority="36" operator="equal">
      <formula>2</formula>
    </cfRule>
  </conditionalFormatting>
  <conditionalFormatting sqref="F139:F141">
    <cfRule type="cellIs" dxfId="290" priority="31" operator="equal">
      <formula>1</formula>
    </cfRule>
  </conditionalFormatting>
  <conditionalFormatting sqref="F139:F141">
    <cfRule type="cellIs" dxfId="289" priority="32" operator="equal">
      <formula>3</formula>
    </cfRule>
  </conditionalFormatting>
  <conditionalFormatting sqref="F139:F141">
    <cfRule type="cellIs" dxfId="288" priority="33" operator="equal">
      <formula>2</formula>
    </cfRule>
  </conditionalFormatting>
  <conditionalFormatting sqref="C154">
    <cfRule type="cellIs" dxfId="287" priority="28" operator="equal">
      <formula>1</formula>
    </cfRule>
  </conditionalFormatting>
  <conditionalFormatting sqref="C154">
    <cfRule type="cellIs" dxfId="286" priority="29" operator="equal">
      <formula>3</formula>
    </cfRule>
  </conditionalFormatting>
  <conditionalFormatting sqref="C154">
    <cfRule type="cellIs" dxfId="285" priority="30" operator="equal">
      <formula>2</formula>
    </cfRule>
  </conditionalFormatting>
  <conditionalFormatting sqref="F154:F156">
    <cfRule type="cellIs" dxfId="284" priority="25" operator="equal">
      <formula>1</formula>
    </cfRule>
  </conditionalFormatting>
  <conditionalFormatting sqref="F154:F156">
    <cfRule type="cellIs" dxfId="283" priority="26" operator="equal">
      <formula>3</formula>
    </cfRule>
  </conditionalFormatting>
  <conditionalFormatting sqref="F154:F156">
    <cfRule type="cellIs" dxfId="282" priority="27" operator="equal">
      <formula>2</formula>
    </cfRule>
  </conditionalFormatting>
  <conditionalFormatting sqref="C173">
    <cfRule type="cellIs" dxfId="281" priority="22" operator="equal">
      <formula>1</formula>
    </cfRule>
  </conditionalFormatting>
  <conditionalFormatting sqref="C173">
    <cfRule type="cellIs" dxfId="280" priority="23" operator="equal">
      <formula>3</formula>
    </cfRule>
  </conditionalFormatting>
  <conditionalFormatting sqref="C173">
    <cfRule type="cellIs" dxfId="279" priority="24" operator="equal">
      <formula>2</formula>
    </cfRule>
  </conditionalFormatting>
  <conditionalFormatting sqref="F173:F175">
    <cfRule type="cellIs" dxfId="278" priority="19" operator="equal">
      <formula>1</formula>
    </cfRule>
  </conditionalFormatting>
  <conditionalFormatting sqref="F173:F175">
    <cfRule type="cellIs" dxfId="277" priority="20" operator="equal">
      <formula>3</formula>
    </cfRule>
  </conditionalFormatting>
  <conditionalFormatting sqref="F173:F175">
    <cfRule type="cellIs" dxfId="276" priority="21" operator="equal">
      <formula>2</formula>
    </cfRule>
  </conditionalFormatting>
  <conditionalFormatting sqref="C185">
    <cfRule type="cellIs" dxfId="275" priority="16" operator="equal">
      <formula>1</formula>
    </cfRule>
  </conditionalFormatting>
  <conditionalFormatting sqref="C185">
    <cfRule type="cellIs" dxfId="274" priority="17" operator="equal">
      <formula>3</formula>
    </cfRule>
  </conditionalFormatting>
  <conditionalFormatting sqref="C185">
    <cfRule type="cellIs" dxfId="273" priority="18" operator="equal">
      <formula>2</formula>
    </cfRule>
  </conditionalFormatting>
  <conditionalFormatting sqref="F185:F187">
    <cfRule type="cellIs" dxfId="272" priority="13" operator="equal">
      <formula>1</formula>
    </cfRule>
  </conditionalFormatting>
  <conditionalFormatting sqref="F185:F187">
    <cfRule type="cellIs" dxfId="271" priority="14" operator="equal">
      <formula>3</formula>
    </cfRule>
  </conditionalFormatting>
  <conditionalFormatting sqref="F185:F187">
    <cfRule type="cellIs" dxfId="270" priority="15" operator="equal">
      <formula>2</formula>
    </cfRule>
  </conditionalFormatting>
  <conditionalFormatting sqref="C206">
    <cfRule type="cellIs" dxfId="269" priority="10" operator="equal">
      <formula>1</formula>
    </cfRule>
  </conditionalFormatting>
  <conditionalFormatting sqref="C206">
    <cfRule type="cellIs" dxfId="268" priority="11" operator="equal">
      <formula>3</formula>
    </cfRule>
  </conditionalFormatting>
  <conditionalFormatting sqref="C206">
    <cfRule type="cellIs" dxfId="267" priority="12" operator="equal">
      <formula>2</formula>
    </cfRule>
  </conditionalFormatting>
  <conditionalFormatting sqref="F206:F208">
    <cfRule type="cellIs" dxfId="266" priority="7" operator="equal">
      <formula>1</formula>
    </cfRule>
  </conditionalFormatting>
  <conditionalFormatting sqref="F206:F208">
    <cfRule type="cellIs" dxfId="265" priority="8" operator="equal">
      <formula>3</formula>
    </cfRule>
  </conditionalFormatting>
  <conditionalFormatting sqref="F206:F208">
    <cfRule type="cellIs" dxfId="264" priority="9" operator="equal">
      <formula>2</formula>
    </cfRule>
  </conditionalFormatting>
  <conditionalFormatting sqref="C215">
    <cfRule type="cellIs" dxfId="263" priority="4" operator="equal">
      <formula>1</formula>
    </cfRule>
  </conditionalFormatting>
  <conditionalFormatting sqref="C215">
    <cfRule type="cellIs" dxfId="262" priority="5" operator="equal">
      <formula>3</formula>
    </cfRule>
  </conditionalFormatting>
  <conditionalFormatting sqref="C215">
    <cfRule type="cellIs" dxfId="261" priority="6" operator="equal">
      <formula>2</formula>
    </cfRule>
  </conditionalFormatting>
  <conditionalFormatting sqref="F215:F217">
    <cfRule type="cellIs" dxfId="260" priority="1" operator="equal">
      <formula>1</formula>
    </cfRule>
  </conditionalFormatting>
  <conditionalFormatting sqref="F215:F217">
    <cfRule type="cellIs" dxfId="259" priority="2" operator="equal">
      <formula>3</formula>
    </cfRule>
  </conditionalFormatting>
  <conditionalFormatting sqref="F215:F217">
    <cfRule type="cellIs" dxfId="258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3"/>
  <sheetViews>
    <sheetView zoomScale="70" zoomScaleNormal="70" workbookViewId="0">
      <selection activeCell="B2" sqref="B2:Y2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10.81640625" style="38" bestFit="1" customWidth="1"/>
    <col min="9" max="12" width="8.08984375" style="38" bestFit="1" customWidth="1"/>
    <col min="13" max="13" width="7.36328125" style="38" bestFit="1" customWidth="1"/>
    <col min="14" max="14" width="9.6328125" style="38" bestFit="1" customWidth="1"/>
    <col min="15" max="18" width="8.0898437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3.26953125" style="38" customWidth="1"/>
    <col min="27" max="27" width="20.08984375" style="38" bestFit="1" customWidth="1"/>
    <col min="28" max="16384" width="14.453125" style="38"/>
  </cols>
  <sheetData>
    <row r="1" spans="1:27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6"/>
      <c r="AA1" s="36"/>
    </row>
    <row r="2" spans="1:27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37"/>
      <c r="AA2" s="37" t="s">
        <v>0</v>
      </c>
    </row>
    <row r="3" spans="1:27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9"/>
      <c r="AA3" s="9"/>
    </row>
    <row r="4" spans="1:27" ht="19" customHeight="1">
      <c r="A4" s="1"/>
      <c r="B4" s="1198" t="s">
        <v>112</v>
      </c>
      <c r="C4" s="1198"/>
      <c r="D4" s="1198"/>
      <c r="E4" s="1198"/>
      <c r="F4" s="1198"/>
      <c r="G4" s="1284" t="s">
        <v>174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"/>
      <c r="AA4" s="11">
        <v>1</v>
      </c>
    </row>
    <row r="5" spans="1:27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"/>
      <c r="AA5" s="11">
        <v>2</v>
      </c>
    </row>
    <row r="6" spans="1:27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"/>
      <c r="AA6" s="11">
        <v>3</v>
      </c>
    </row>
    <row r="7" spans="1:27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1051">
        <f>H10+H13+H16+H19</f>
        <v>262500</v>
      </c>
      <c r="I7" s="1103">
        <f t="shared" ref="I7:Y7" si="0">I10+I13+I16+I19</f>
        <v>52500</v>
      </c>
      <c r="J7" s="1104">
        <f t="shared" si="0"/>
        <v>52500</v>
      </c>
      <c r="K7" s="1104">
        <f t="shared" si="0"/>
        <v>52500</v>
      </c>
      <c r="L7" s="1104">
        <f t="shared" si="0"/>
        <v>52500</v>
      </c>
      <c r="M7" s="1105">
        <f t="shared" si="0"/>
        <v>52500</v>
      </c>
      <c r="N7" s="1052">
        <f t="shared" si="0"/>
        <v>210000</v>
      </c>
      <c r="O7" s="345">
        <f t="shared" si="0"/>
        <v>52500</v>
      </c>
      <c r="P7" s="346">
        <f t="shared" si="0"/>
        <v>52500</v>
      </c>
      <c r="Q7" s="346">
        <f t="shared" si="0"/>
        <v>52500</v>
      </c>
      <c r="R7" s="346">
        <f t="shared" si="0"/>
        <v>52500</v>
      </c>
      <c r="S7" s="349">
        <f t="shared" si="0"/>
        <v>0</v>
      </c>
      <c r="T7" s="1051">
        <f t="shared" si="0"/>
        <v>-52500</v>
      </c>
      <c r="U7" s="345">
        <f t="shared" si="0"/>
        <v>0</v>
      </c>
      <c r="V7" s="346">
        <f t="shared" si="0"/>
        <v>0</v>
      </c>
      <c r="W7" s="346">
        <f t="shared" si="0"/>
        <v>0</v>
      </c>
      <c r="X7" s="346">
        <f t="shared" si="0"/>
        <v>0</v>
      </c>
      <c r="Y7" s="350">
        <f t="shared" si="0"/>
        <v>-52500</v>
      </c>
      <c r="Z7" s="12"/>
      <c r="AA7" s="11"/>
    </row>
    <row r="8" spans="1:27" ht="14.5" thickBot="1">
      <c r="A8" s="1"/>
      <c r="B8" s="1137"/>
      <c r="C8" s="1138"/>
      <c r="D8" s="1138"/>
      <c r="E8" s="1138"/>
      <c r="F8" s="1291"/>
      <c r="G8" s="90" t="s">
        <v>108</v>
      </c>
      <c r="H8" s="546">
        <f t="shared" ref="H8:Y8" si="1">H11+H14+H17+H20</f>
        <v>217500</v>
      </c>
      <c r="I8" s="352">
        <f t="shared" si="1"/>
        <v>43500</v>
      </c>
      <c r="J8" s="353">
        <f t="shared" si="1"/>
        <v>43500</v>
      </c>
      <c r="K8" s="353">
        <f t="shared" si="1"/>
        <v>43500</v>
      </c>
      <c r="L8" s="353">
        <f t="shared" si="1"/>
        <v>43500</v>
      </c>
      <c r="M8" s="354">
        <f t="shared" si="1"/>
        <v>43500</v>
      </c>
      <c r="N8" s="551">
        <f t="shared" si="1"/>
        <v>174000</v>
      </c>
      <c r="O8" s="352">
        <f t="shared" si="1"/>
        <v>43500</v>
      </c>
      <c r="P8" s="353">
        <f t="shared" si="1"/>
        <v>43500</v>
      </c>
      <c r="Q8" s="353">
        <f t="shared" si="1"/>
        <v>43500</v>
      </c>
      <c r="R8" s="353">
        <f t="shared" si="1"/>
        <v>43500</v>
      </c>
      <c r="S8" s="356">
        <f t="shared" si="1"/>
        <v>0</v>
      </c>
      <c r="T8" s="546">
        <f t="shared" si="1"/>
        <v>-43500</v>
      </c>
      <c r="U8" s="352">
        <f t="shared" si="1"/>
        <v>0</v>
      </c>
      <c r="V8" s="353">
        <f t="shared" si="1"/>
        <v>0</v>
      </c>
      <c r="W8" s="353">
        <f t="shared" si="1"/>
        <v>0</v>
      </c>
      <c r="X8" s="353">
        <f t="shared" si="1"/>
        <v>0</v>
      </c>
      <c r="Y8" s="357">
        <f t="shared" si="1"/>
        <v>-43500</v>
      </c>
      <c r="Z8" s="15"/>
      <c r="AA8" s="15"/>
    </row>
    <row r="9" spans="1:27" ht="14.5" thickBot="1">
      <c r="A9" s="1"/>
      <c r="B9" s="1137"/>
      <c r="C9" s="1138"/>
      <c r="D9" s="1138"/>
      <c r="E9" s="1138"/>
      <c r="F9" s="1291"/>
      <c r="G9" s="92" t="s">
        <v>109</v>
      </c>
      <c r="H9" s="1053">
        <f t="shared" ref="H9:Y9" si="2">H12+H15+H18+H21</f>
        <v>45000</v>
      </c>
      <c r="I9" s="448">
        <f t="shared" si="2"/>
        <v>9000</v>
      </c>
      <c r="J9" s="449">
        <f t="shared" si="2"/>
        <v>9000</v>
      </c>
      <c r="K9" s="449">
        <f t="shared" si="2"/>
        <v>9000</v>
      </c>
      <c r="L9" s="449">
        <f t="shared" si="2"/>
        <v>9000</v>
      </c>
      <c r="M9" s="450">
        <f t="shared" si="2"/>
        <v>9000</v>
      </c>
      <c r="N9" s="1054">
        <f t="shared" si="2"/>
        <v>36000</v>
      </c>
      <c r="O9" s="448">
        <f t="shared" si="2"/>
        <v>9000</v>
      </c>
      <c r="P9" s="449">
        <f t="shared" si="2"/>
        <v>9000</v>
      </c>
      <c r="Q9" s="449">
        <f t="shared" si="2"/>
        <v>9000</v>
      </c>
      <c r="R9" s="449">
        <f t="shared" si="2"/>
        <v>9000</v>
      </c>
      <c r="S9" s="452">
        <f t="shared" si="2"/>
        <v>0</v>
      </c>
      <c r="T9" s="1053">
        <f t="shared" si="2"/>
        <v>-9000</v>
      </c>
      <c r="U9" s="448">
        <f t="shared" si="2"/>
        <v>0</v>
      </c>
      <c r="V9" s="449">
        <f t="shared" si="2"/>
        <v>0</v>
      </c>
      <c r="W9" s="449">
        <f t="shared" si="2"/>
        <v>0</v>
      </c>
      <c r="X9" s="449">
        <f t="shared" si="2"/>
        <v>0</v>
      </c>
      <c r="Y9" s="453">
        <f t="shared" si="2"/>
        <v>-9000</v>
      </c>
      <c r="Z9" s="15"/>
      <c r="AA9" s="15"/>
    </row>
    <row r="10" spans="1:27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262500</v>
      </c>
      <c r="I10" s="455">
        <f t="shared" ref="I10:Y12" si="3">I23</f>
        <v>52500</v>
      </c>
      <c r="J10" s="456">
        <f t="shared" si="3"/>
        <v>52500</v>
      </c>
      <c r="K10" s="456">
        <f t="shared" si="3"/>
        <v>52500</v>
      </c>
      <c r="L10" s="456">
        <f t="shared" si="3"/>
        <v>52500</v>
      </c>
      <c r="M10" s="457">
        <f t="shared" si="3"/>
        <v>52500</v>
      </c>
      <c r="N10" s="550">
        <f t="shared" si="3"/>
        <v>210000</v>
      </c>
      <c r="O10" s="455">
        <f t="shared" si="3"/>
        <v>52500</v>
      </c>
      <c r="P10" s="456">
        <f t="shared" si="3"/>
        <v>52500</v>
      </c>
      <c r="Q10" s="456">
        <f t="shared" si="3"/>
        <v>52500</v>
      </c>
      <c r="R10" s="456">
        <f t="shared" si="3"/>
        <v>52500</v>
      </c>
      <c r="S10" s="458">
        <f t="shared" si="3"/>
        <v>0</v>
      </c>
      <c r="T10" s="545">
        <f t="shared" si="3"/>
        <v>-52500</v>
      </c>
      <c r="U10" s="455">
        <f t="shared" si="3"/>
        <v>0</v>
      </c>
      <c r="V10" s="456">
        <f t="shared" si="3"/>
        <v>0</v>
      </c>
      <c r="W10" s="456">
        <f t="shared" si="3"/>
        <v>0</v>
      </c>
      <c r="X10" s="456">
        <f t="shared" si="3"/>
        <v>0</v>
      </c>
      <c r="Y10" s="459">
        <f t="shared" si="3"/>
        <v>-52500</v>
      </c>
      <c r="Z10" s="15"/>
      <c r="AA10" s="15"/>
    </row>
    <row r="11" spans="1:27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4">H24</f>
        <v>217500</v>
      </c>
      <c r="I11" s="352">
        <f t="shared" si="3"/>
        <v>43500</v>
      </c>
      <c r="J11" s="353">
        <f t="shared" si="3"/>
        <v>43500</v>
      </c>
      <c r="K11" s="353">
        <f t="shared" si="3"/>
        <v>43500</v>
      </c>
      <c r="L11" s="353">
        <f t="shared" si="3"/>
        <v>43500</v>
      </c>
      <c r="M11" s="816">
        <f t="shared" si="3"/>
        <v>43500</v>
      </c>
      <c r="N11" s="551">
        <f t="shared" si="3"/>
        <v>174000</v>
      </c>
      <c r="O11" s="352">
        <f t="shared" si="3"/>
        <v>43500</v>
      </c>
      <c r="P11" s="353">
        <f t="shared" si="3"/>
        <v>43500</v>
      </c>
      <c r="Q11" s="353">
        <f t="shared" si="3"/>
        <v>43500</v>
      </c>
      <c r="R11" s="353">
        <f t="shared" si="3"/>
        <v>43500</v>
      </c>
      <c r="S11" s="356">
        <f t="shared" si="3"/>
        <v>0</v>
      </c>
      <c r="T11" s="546">
        <f t="shared" si="3"/>
        <v>-43500</v>
      </c>
      <c r="U11" s="352">
        <f t="shared" si="3"/>
        <v>0</v>
      </c>
      <c r="V11" s="353">
        <f t="shared" si="3"/>
        <v>0</v>
      </c>
      <c r="W11" s="353">
        <f t="shared" si="3"/>
        <v>0</v>
      </c>
      <c r="X11" s="353">
        <f t="shared" si="3"/>
        <v>0</v>
      </c>
      <c r="Y11" s="357">
        <f t="shared" si="3"/>
        <v>-43500</v>
      </c>
      <c r="Z11" s="15"/>
      <c r="AA11" s="15"/>
    </row>
    <row r="12" spans="1:27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4"/>
        <v>45000</v>
      </c>
      <c r="I12" s="358">
        <f t="shared" si="3"/>
        <v>9000</v>
      </c>
      <c r="J12" s="359">
        <f t="shared" si="3"/>
        <v>9000</v>
      </c>
      <c r="K12" s="359">
        <f t="shared" si="3"/>
        <v>9000</v>
      </c>
      <c r="L12" s="359">
        <f t="shared" si="3"/>
        <v>9000</v>
      </c>
      <c r="M12" s="815">
        <f t="shared" si="3"/>
        <v>9000</v>
      </c>
      <c r="N12" s="552">
        <f t="shared" si="3"/>
        <v>36000</v>
      </c>
      <c r="O12" s="358">
        <f t="shared" si="3"/>
        <v>9000</v>
      </c>
      <c r="P12" s="359">
        <f t="shared" si="3"/>
        <v>9000</v>
      </c>
      <c r="Q12" s="359">
        <f t="shared" si="3"/>
        <v>9000</v>
      </c>
      <c r="R12" s="359">
        <f t="shared" si="3"/>
        <v>9000</v>
      </c>
      <c r="S12" s="361">
        <f t="shared" si="3"/>
        <v>0</v>
      </c>
      <c r="T12" s="547">
        <f t="shared" si="3"/>
        <v>-9000</v>
      </c>
      <c r="U12" s="358">
        <f t="shared" si="3"/>
        <v>0</v>
      </c>
      <c r="V12" s="359">
        <f t="shared" si="3"/>
        <v>0</v>
      </c>
      <c r="W12" s="359">
        <f t="shared" si="3"/>
        <v>0</v>
      </c>
      <c r="X12" s="359">
        <f t="shared" si="3"/>
        <v>0</v>
      </c>
      <c r="Y12" s="362">
        <f t="shared" si="3"/>
        <v>-9000</v>
      </c>
      <c r="Z12" s="15"/>
      <c r="AA12" s="15"/>
    </row>
    <row r="13" spans="1:27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5">I45+I60+I75+I87+I96+I111</f>
        <v>0</v>
      </c>
      <c r="J13" s="364">
        <f t="shared" si="5"/>
        <v>0</v>
      </c>
      <c r="K13" s="364">
        <f t="shared" si="5"/>
        <v>0</v>
      </c>
      <c r="L13" s="364">
        <f t="shared" si="5"/>
        <v>0</v>
      </c>
      <c r="M13" s="365">
        <f t="shared" si="5"/>
        <v>0</v>
      </c>
      <c r="N13" s="553">
        <f t="shared" si="5"/>
        <v>0</v>
      </c>
      <c r="O13" s="363">
        <f t="shared" si="5"/>
        <v>0</v>
      </c>
      <c r="P13" s="364">
        <f t="shared" si="5"/>
        <v>0</v>
      </c>
      <c r="Q13" s="364">
        <f t="shared" si="5"/>
        <v>0</v>
      </c>
      <c r="R13" s="364">
        <f t="shared" si="5"/>
        <v>0</v>
      </c>
      <c r="S13" s="366">
        <f t="shared" si="5"/>
        <v>0</v>
      </c>
      <c r="T13" s="548">
        <f t="shared" si="5"/>
        <v>0</v>
      </c>
      <c r="U13" s="363">
        <f t="shared" si="5"/>
        <v>0</v>
      </c>
      <c r="V13" s="364">
        <f t="shared" si="5"/>
        <v>0</v>
      </c>
      <c r="W13" s="364">
        <f t="shared" si="5"/>
        <v>0</v>
      </c>
      <c r="X13" s="364">
        <f t="shared" si="5"/>
        <v>0</v>
      </c>
      <c r="Y13" s="367">
        <f t="shared" si="5"/>
        <v>0</v>
      </c>
      <c r="Z13" s="15"/>
      <c r="AA13" s="15"/>
    </row>
    <row r="14" spans="1:27" ht="14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6">H46+H61+H76+H88+H97+H112</f>
        <v>0</v>
      </c>
      <c r="I14" s="352">
        <f t="shared" si="5"/>
        <v>0</v>
      </c>
      <c r="J14" s="353">
        <f t="shared" si="5"/>
        <v>0</v>
      </c>
      <c r="K14" s="353">
        <f t="shared" si="5"/>
        <v>0</v>
      </c>
      <c r="L14" s="353">
        <f t="shared" si="5"/>
        <v>0</v>
      </c>
      <c r="M14" s="354">
        <f t="shared" si="5"/>
        <v>0</v>
      </c>
      <c r="N14" s="551">
        <f t="shared" si="5"/>
        <v>0</v>
      </c>
      <c r="O14" s="352">
        <f t="shared" si="5"/>
        <v>0</v>
      </c>
      <c r="P14" s="353">
        <f t="shared" si="5"/>
        <v>0</v>
      </c>
      <c r="Q14" s="353">
        <f t="shared" si="5"/>
        <v>0</v>
      </c>
      <c r="R14" s="353">
        <f t="shared" si="5"/>
        <v>0</v>
      </c>
      <c r="S14" s="356">
        <f t="shared" si="5"/>
        <v>0</v>
      </c>
      <c r="T14" s="546">
        <f t="shared" si="5"/>
        <v>0</v>
      </c>
      <c r="U14" s="352">
        <f t="shared" si="5"/>
        <v>0</v>
      </c>
      <c r="V14" s="353">
        <f t="shared" si="5"/>
        <v>0</v>
      </c>
      <c r="W14" s="353">
        <f t="shared" si="5"/>
        <v>0</v>
      </c>
      <c r="X14" s="353">
        <f t="shared" si="5"/>
        <v>0</v>
      </c>
      <c r="Y14" s="357">
        <f t="shared" si="5"/>
        <v>0</v>
      </c>
      <c r="Z14" s="15"/>
      <c r="AA14" s="15"/>
    </row>
    <row r="15" spans="1:27" ht="14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6"/>
        <v>0</v>
      </c>
      <c r="I15" s="358">
        <f t="shared" si="5"/>
        <v>0</v>
      </c>
      <c r="J15" s="359">
        <f t="shared" si="5"/>
        <v>0</v>
      </c>
      <c r="K15" s="359">
        <f t="shared" si="5"/>
        <v>0</v>
      </c>
      <c r="L15" s="359">
        <f t="shared" si="5"/>
        <v>0</v>
      </c>
      <c r="M15" s="360">
        <f t="shared" si="5"/>
        <v>0</v>
      </c>
      <c r="N15" s="552">
        <f t="shared" si="5"/>
        <v>0</v>
      </c>
      <c r="O15" s="358">
        <f t="shared" si="5"/>
        <v>0</v>
      </c>
      <c r="P15" s="359">
        <f t="shared" si="5"/>
        <v>0</v>
      </c>
      <c r="Q15" s="359">
        <f t="shared" si="5"/>
        <v>0</v>
      </c>
      <c r="R15" s="359">
        <f t="shared" si="5"/>
        <v>0</v>
      </c>
      <c r="S15" s="361">
        <f t="shared" si="5"/>
        <v>0</v>
      </c>
      <c r="T15" s="547">
        <f t="shared" si="5"/>
        <v>0</v>
      </c>
      <c r="U15" s="358">
        <f t="shared" si="5"/>
        <v>0</v>
      </c>
      <c r="V15" s="359">
        <f t="shared" si="5"/>
        <v>0</v>
      </c>
      <c r="W15" s="359">
        <f t="shared" si="5"/>
        <v>0</v>
      </c>
      <c r="X15" s="359">
        <f t="shared" si="5"/>
        <v>0</v>
      </c>
      <c r="Y15" s="362">
        <f t="shared" si="5"/>
        <v>0</v>
      </c>
      <c r="Z15" s="15"/>
      <c r="AA15" s="15"/>
    </row>
    <row r="16" spans="1:27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7">I124+I139+I154</f>
        <v>0</v>
      </c>
      <c r="J16" s="364">
        <f t="shared" si="7"/>
        <v>0</v>
      </c>
      <c r="K16" s="364">
        <f t="shared" si="7"/>
        <v>0</v>
      </c>
      <c r="L16" s="364">
        <f t="shared" si="7"/>
        <v>0</v>
      </c>
      <c r="M16" s="365">
        <f t="shared" si="7"/>
        <v>0</v>
      </c>
      <c r="N16" s="553">
        <f t="shared" si="7"/>
        <v>0</v>
      </c>
      <c r="O16" s="363">
        <f t="shared" si="7"/>
        <v>0</v>
      </c>
      <c r="P16" s="364">
        <f t="shared" si="7"/>
        <v>0</v>
      </c>
      <c r="Q16" s="364">
        <f t="shared" si="7"/>
        <v>0</v>
      </c>
      <c r="R16" s="364">
        <f t="shared" si="7"/>
        <v>0</v>
      </c>
      <c r="S16" s="366">
        <f t="shared" si="7"/>
        <v>0</v>
      </c>
      <c r="T16" s="548">
        <f t="shared" si="7"/>
        <v>0</v>
      </c>
      <c r="U16" s="363">
        <f t="shared" si="7"/>
        <v>0</v>
      </c>
      <c r="V16" s="364">
        <f t="shared" si="7"/>
        <v>0</v>
      </c>
      <c r="W16" s="364">
        <f t="shared" si="7"/>
        <v>0</v>
      </c>
      <c r="X16" s="364">
        <f t="shared" si="7"/>
        <v>0</v>
      </c>
      <c r="Y16" s="367">
        <f t="shared" si="7"/>
        <v>0</v>
      </c>
      <c r="Z16" s="15"/>
      <c r="AA16" s="15"/>
    </row>
    <row r="17" spans="1:27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8">H125+H140+H155</f>
        <v>0</v>
      </c>
      <c r="I17" s="352">
        <f t="shared" si="7"/>
        <v>0</v>
      </c>
      <c r="J17" s="353">
        <f t="shared" si="7"/>
        <v>0</v>
      </c>
      <c r="K17" s="353">
        <f t="shared" si="7"/>
        <v>0</v>
      </c>
      <c r="L17" s="353">
        <f t="shared" si="7"/>
        <v>0</v>
      </c>
      <c r="M17" s="354">
        <f t="shared" si="7"/>
        <v>0</v>
      </c>
      <c r="N17" s="551">
        <f t="shared" si="7"/>
        <v>0</v>
      </c>
      <c r="O17" s="352">
        <f t="shared" si="7"/>
        <v>0</v>
      </c>
      <c r="P17" s="353">
        <f t="shared" si="7"/>
        <v>0</v>
      </c>
      <c r="Q17" s="353">
        <f t="shared" si="7"/>
        <v>0</v>
      </c>
      <c r="R17" s="353">
        <f t="shared" si="7"/>
        <v>0</v>
      </c>
      <c r="S17" s="356">
        <f t="shared" si="7"/>
        <v>0</v>
      </c>
      <c r="T17" s="546">
        <f t="shared" si="7"/>
        <v>0</v>
      </c>
      <c r="U17" s="352">
        <f t="shared" si="7"/>
        <v>0</v>
      </c>
      <c r="V17" s="353">
        <f t="shared" si="7"/>
        <v>0</v>
      </c>
      <c r="W17" s="353">
        <f t="shared" si="7"/>
        <v>0</v>
      </c>
      <c r="X17" s="353">
        <f t="shared" si="7"/>
        <v>0</v>
      </c>
      <c r="Y17" s="357">
        <f t="shared" si="7"/>
        <v>0</v>
      </c>
      <c r="Z17" s="15"/>
      <c r="AA17" s="15"/>
    </row>
    <row r="18" spans="1:27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8"/>
        <v>0</v>
      </c>
      <c r="I18" s="358">
        <f t="shared" si="7"/>
        <v>0</v>
      </c>
      <c r="J18" s="359">
        <f t="shared" si="7"/>
        <v>0</v>
      </c>
      <c r="K18" s="359">
        <f t="shared" si="7"/>
        <v>0</v>
      </c>
      <c r="L18" s="359">
        <f t="shared" si="7"/>
        <v>0</v>
      </c>
      <c r="M18" s="360">
        <f t="shared" si="7"/>
        <v>0</v>
      </c>
      <c r="N18" s="552">
        <f t="shared" si="7"/>
        <v>0</v>
      </c>
      <c r="O18" s="358">
        <f t="shared" si="7"/>
        <v>0</v>
      </c>
      <c r="P18" s="359">
        <f t="shared" si="7"/>
        <v>0</v>
      </c>
      <c r="Q18" s="359">
        <f t="shared" si="7"/>
        <v>0</v>
      </c>
      <c r="R18" s="359">
        <f t="shared" si="7"/>
        <v>0</v>
      </c>
      <c r="S18" s="361">
        <f t="shared" si="7"/>
        <v>0</v>
      </c>
      <c r="T18" s="547">
        <f t="shared" si="7"/>
        <v>0</v>
      </c>
      <c r="U18" s="358">
        <f t="shared" si="7"/>
        <v>0</v>
      </c>
      <c r="V18" s="359">
        <f t="shared" si="7"/>
        <v>0</v>
      </c>
      <c r="W18" s="359">
        <f t="shared" si="7"/>
        <v>0</v>
      </c>
      <c r="X18" s="359">
        <f t="shared" si="7"/>
        <v>0</v>
      </c>
      <c r="Y18" s="362">
        <f t="shared" si="7"/>
        <v>0</v>
      </c>
      <c r="Z18" s="15"/>
      <c r="AA18" s="15"/>
    </row>
    <row r="19" spans="1:27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9">I173+I185+I206+I215</f>
        <v>0</v>
      </c>
      <c r="J19" s="364">
        <f t="shared" si="9"/>
        <v>0</v>
      </c>
      <c r="K19" s="364">
        <f t="shared" si="9"/>
        <v>0</v>
      </c>
      <c r="L19" s="364">
        <f t="shared" si="9"/>
        <v>0</v>
      </c>
      <c r="M19" s="365">
        <f t="shared" si="9"/>
        <v>0</v>
      </c>
      <c r="N19" s="553">
        <f t="shared" si="9"/>
        <v>0</v>
      </c>
      <c r="O19" s="363">
        <f t="shared" si="9"/>
        <v>0</v>
      </c>
      <c r="P19" s="364">
        <f t="shared" si="9"/>
        <v>0</v>
      </c>
      <c r="Q19" s="364">
        <f t="shared" si="9"/>
        <v>0</v>
      </c>
      <c r="R19" s="364">
        <f t="shared" si="9"/>
        <v>0</v>
      </c>
      <c r="S19" s="366">
        <f t="shared" si="9"/>
        <v>0</v>
      </c>
      <c r="T19" s="548">
        <f t="shared" si="9"/>
        <v>0</v>
      </c>
      <c r="U19" s="363">
        <f t="shared" si="9"/>
        <v>0</v>
      </c>
      <c r="V19" s="364">
        <f t="shared" si="9"/>
        <v>0</v>
      </c>
      <c r="W19" s="364">
        <f t="shared" si="9"/>
        <v>0</v>
      </c>
      <c r="X19" s="364">
        <f t="shared" si="9"/>
        <v>0</v>
      </c>
      <c r="Y19" s="367">
        <f t="shared" si="9"/>
        <v>0</v>
      </c>
      <c r="Z19" s="15"/>
      <c r="AA19" s="15"/>
    </row>
    <row r="20" spans="1:27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10">H174+H186+H207+H216</f>
        <v>0</v>
      </c>
      <c r="I20" s="352">
        <f t="shared" si="9"/>
        <v>0</v>
      </c>
      <c r="J20" s="353">
        <f t="shared" si="9"/>
        <v>0</v>
      </c>
      <c r="K20" s="353">
        <f t="shared" si="9"/>
        <v>0</v>
      </c>
      <c r="L20" s="353">
        <f t="shared" si="9"/>
        <v>0</v>
      </c>
      <c r="M20" s="354">
        <f t="shared" si="9"/>
        <v>0</v>
      </c>
      <c r="N20" s="551">
        <f t="shared" si="9"/>
        <v>0</v>
      </c>
      <c r="O20" s="352">
        <f t="shared" si="9"/>
        <v>0</v>
      </c>
      <c r="P20" s="353">
        <f t="shared" si="9"/>
        <v>0</v>
      </c>
      <c r="Q20" s="353">
        <f t="shared" si="9"/>
        <v>0</v>
      </c>
      <c r="R20" s="353">
        <f t="shared" si="9"/>
        <v>0</v>
      </c>
      <c r="S20" s="356">
        <f t="shared" si="9"/>
        <v>0</v>
      </c>
      <c r="T20" s="546">
        <f t="shared" si="9"/>
        <v>0</v>
      </c>
      <c r="U20" s="352">
        <f t="shared" si="9"/>
        <v>0</v>
      </c>
      <c r="V20" s="353">
        <f t="shared" si="9"/>
        <v>0</v>
      </c>
      <c r="W20" s="353">
        <f t="shared" si="9"/>
        <v>0</v>
      </c>
      <c r="X20" s="353">
        <f t="shared" si="9"/>
        <v>0</v>
      </c>
      <c r="Y20" s="357">
        <f t="shared" si="9"/>
        <v>0</v>
      </c>
      <c r="Z20" s="15"/>
      <c r="AA20" s="15"/>
    </row>
    <row r="21" spans="1:27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10"/>
        <v>0</v>
      </c>
      <c r="I21" s="464">
        <f t="shared" si="9"/>
        <v>0</v>
      </c>
      <c r="J21" s="465">
        <f t="shared" si="9"/>
        <v>0</v>
      </c>
      <c r="K21" s="465">
        <f t="shared" si="9"/>
        <v>0</v>
      </c>
      <c r="L21" s="465">
        <f t="shared" si="9"/>
        <v>0</v>
      </c>
      <c r="M21" s="466">
        <f t="shared" si="9"/>
        <v>0</v>
      </c>
      <c r="N21" s="554">
        <f t="shared" si="9"/>
        <v>0</v>
      </c>
      <c r="O21" s="464">
        <f t="shared" si="9"/>
        <v>0</v>
      </c>
      <c r="P21" s="465">
        <f t="shared" si="9"/>
        <v>0</v>
      </c>
      <c r="Q21" s="465">
        <f t="shared" si="9"/>
        <v>0</v>
      </c>
      <c r="R21" s="465">
        <f t="shared" si="9"/>
        <v>0</v>
      </c>
      <c r="S21" s="467">
        <f t="shared" si="9"/>
        <v>0</v>
      </c>
      <c r="T21" s="549">
        <f t="shared" si="9"/>
        <v>0</v>
      </c>
      <c r="U21" s="464">
        <f t="shared" si="9"/>
        <v>0</v>
      </c>
      <c r="V21" s="465">
        <f t="shared" si="9"/>
        <v>0</v>
      </c>
      <c r="W21" s="465">
        <f t="shared" si="9"/>
        <v>0</v>
      </c>
      <c r="X21" s="465">
        <f t="shared" si="9"/>
        <v>0</v>
      </c>
      <c r="Y21" s="468">
        <f t="shared" si="9"/>
        <v>0</v>
      </c>
      <c r="Z21" s="15"/>
      <c r="AA21" s="15"/>
    </row>
    <row r="22" spans="1:27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5"/>
      <c r="AA22" s="15"/>
    </row>
    <row r="23" spans="1:27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>
        <f>SUM(I23:M23)</f>
        <v>262500</v>
      </c>
      <c r="I23" s="363">
        <f>I24+I25</f>
        <v>52500</v>
      </c>
      <c r="J23" s="364">
        <f>J24+J25</f>
        <v>52500</v>
      </c>
      <c r="K23" s="364">
        <f>K24+K25</f>
        <v>52500</v>
      </c>
      <c r="L23" s="364">
        <f>L24+L25</f>
        <v>52500</v>
      </c>
      <c r="M23" s="365">
        <f>M24+M25</f>
        <v>52500</v>
      </c>
      <c r="N23" s="553">
        <f>SUM(O23:S23)</f>
        <v>210000</v>
      </c>
      <c r="O23" s="363">
        <f>O24+O25</f>
        <v>52500</v>
      </c>
      <c r="P23" s="364">
        <f t="shared" ref="P23:S23" si="11">P24+P25</f>
        <v>52500</v>
      </c>
      <c r="Q23" s="364">
        <f t="shared" si="11"/>
        <v>52500</v>
      </c>
      <c r="R23" s="364">
        <f t="shared" si="11"/>
        <v>52500</v>
      </c>
      <c r="S23" s="366">
        <f t="shared" si="11"/>
        <v>0</v>
      </c>
      <c r="T23" s="548">
        <f>N23-H23</f>
        <v>-52500</v>
      </c>
      <c r="U23" s="363">
        <f t="shared" ref="U23:Y23" si="12">O23-I23</f>
        <v>0</v>
      </c>
      <c r="V23" s="364">
        <f t="shared" si="12"/>
        <v>0</v>
      </c>
      <c r="W23" s="364">
        <f t="shared" si="12"/>
        <v>0</v>
      </c>
      <c r="X23" s="364">
        <f t="shared" si="12"/>
        <v>0</v>
      </c>
      <c r="Y23" s="367">
        <f t="shared" si="12"/>
        <v>-52500</v>
      </c>
      <c r="Z23" s="15"/>
      <c r="AA23" s="15"/>
    </row>
    <row r="24" spans="1:27" ht="14">
      <c r="A24" s="1"/>
      <c r="B24" s="1219"/>
      <c r="C24" s="1220"/>
      <c r="D24" s="1220"/>
      <c r="E24" s="1220"/>
      <c r="F24" s="1265"/>
      <c r="G24" s="818" t="s">
        <v>108</v>
      </c>
      <c r="H24" s="546">
        <f t="shared" ref="H24:H25" si="13">SUM(I24:M24)</f>
        <v>217500</v>
      </c>
      <c r="I24" s="352">
        <f>87000/2</f>
        <v>43500</v>
      </c>
      <c r="J24" s="353">
        <f>87000/2</f>
        <v>43500</v>
      </c>
      <c r="K24" s="353">
        <f>87000/2</f>
        <v>43500</v>
      </c>
      <c r="L24" s="353">
        <f>87000/2</f>
        <v>43500</v>
      </c>
      <c r="M24" s="354">
        <f>87000/2</f>
        <v>43500</v>
      </c>
      <c r="N24" s="551">
        <f t="shared" ref="N24:N25" si="14">SUM(O24:S24)</f>
        <v>174000</v>
      </c>
      <c r="O24" s="352">
        <f>87000/2</f>
        <v>43500</v>
      </c>
      <c r="P24" s="353">
        <f>87000/2</f>
        <v>43500</v>
      </c>
      <c r="Q24" s="353">
        <f>87000/2</f>
        <v>43500</v>
      </c>
      <c r="R24" s="353">
        <f>87000/2</f>
        <v>43500</v>
      </c>
      <c r="S24" s="356"/>
      <c r="T24" s="546">
        <f t="shared" ref="T24:T25" si="15">N24-H24</f>
        <v>-43500</v>
      </c>
      <c r="U24" s="352">
        <f t="shared" ref="U24:U25" si="16">O24-I24</f>
        <v>0</v>
      </c>
      <c r="V24" s="353">
        <f t="shared" ref="V24:V25" si="17">P24-J24</f>
        <v>0</v>
      </c>
      <c r="W24" s="353">
        <f t="shared" ref="W24:W25" si="18">Q24-K24</f>
        <v>0</v>
      </c>
      <c r="X24" s="353">
        <f t="shared" ref="X24:X25" si="19">R24-L24</f>
        <v>0</v>
      </c>
      <c r="Y24" s="357">
        <f t="shared" ref="Y24:Y25" si="20">S24-M24</f>
        <v>-43500</v>
      </c>
      <c r="Z24" s="15"/>
      <c r="AA24" s="15"/>
    </row>
    <row r="25" spans="1:27" ht="14.5" thickBot="1">
      <c r="A25" s="1"/>
      <c r="B25" s="1266"/>
      <c r="C25" s="1267"/>
      <c r="D25" s="1267"/>
      <c r="E25" s="1267"/>
      <c r="F25" s="1268"/>
      <c r="G25" s="819" t="s">
        <v>109</v>
      </c>
      <c r="H25" s="820">
        <f t="shared" si="13"/>
        <v>45000</v>
      </c>
      <c r="I25" s="821">
        <f>18000/2</f>
        <v>9000</v>
      </c>
      <c r="J25" s="822">
        <f>18000/2</f>
        <v>9000</v>
      </c>
      <c r="K25" s="822">
        <f>18000/2</f>
        <v>9000</v>
      </c>
      <c r="L25" s="822">
        <f>18000/2</f>
        <v>9000</v>
      </c>
      <c r="M25" s="823">
        <f>18000/2</f>
        <v>9000</v>
      </c>
      <c r="N25" s="824">
        <f t="shared" si="14"/>
        <v>36000</v>
      </c>
      <c r="O25" s="821">
        <f>18000/2</f>
        <v>9000</v>
      </c>
      <c r="P25" s="822">
        <f>18000/2</f>
        <v>9000</v>
      </c>
      <c r="Q25" s="822">
        <f>18000/2</f>
        <v>9000</v>
      </c>
      <c r="R25" s="822">
        <f>18000/2</f>
        <v>9000</v>
      </c>
      <c r="S25" s="825"/>
      <c r="T25" s="820">
        <f t="shared" si="15"/>
        <v>-9000</v>
      </c>
      <c r="U25" s="821">
        <f t="shared" si="16"/>
        <v>0</v>
      </c>
      <c r="V25" s="822">
        <f t="shared" si="17"/>
        <v>0</v>
      </c>
      <c r="W25" s="822">
        <f t="shared" si="18"/>
        <v>0</v>
      </c>
      <c r="X25" s="822">
        <f t="shared" si="19"/>
        <v>0</v>
      </c>
      <c r="Y25" s="826">
        <f t="shared" si="20"/>
        <v>-9000</v>
      </c>
      <c r="Z25" s="15"/>
      <c r="AA25" s="15"/>
    </row>
    <row r="26" spans="1:27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2"/>
      <c r="AA26" s="15"/>
    </row>
    <row r="27" spans="1:27" ht="14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2"/>
      <c r="AA27" s="15"/>
    </row>
    <row r="28" spans="1:27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5"/>
      <c r="AA28" s="15"/>
    </row>
    <row r="29" spans="1:27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5"/>
      <c r="AA29" s="15"/>
    </row>
    <row r="30" spans="1:27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5"/>
      <c r="AA30" s="15"/>
    </row>
    <row r="31" spans="1:27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5"/>
      <c r="AA31" s="15"/>
    </row>
    <row r="32" spans="1:27" ht="18.5" customHeight="1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8"/>
      <c r="AA32" s="18"/>
    </row>
    <row r="33" spans="1:27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8"/>
      <c r="AA33" s="18"/>
    </row>
    <row r="34" spans="1:27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8"/>
      <c r="AA34" s="18"/>
    </row>
    <row r="35" spans="1:27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8"/>
      <c r="AA35" s="18"/>
    </row>
    <row r="36" spans="1:27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18"/>
      <c r="AA36" s="18"/>
    </row>
    <row r="37" spans="1:27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18"/>
      <c r="AA37" s="18"/>
    </row>
    <row r="38" spans="1:27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18"/>
      <c r="AA38" s="18"/>
    </row>
    <row r="39" spans="1:27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18"/>
      <c r="AA39" s="18"/>
    </row>
    <row r="40" spans="1:27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18"/>
      <c r="AA40" s="18"/>
    </row>
    <row r="41" spans="1:27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18"/>
      <c r="AA41" s="18"/>
    </row>
    <row r="42" spans="1:27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18"/>
      <c r="AA42" s="18"/>
    </row>
    <row r="43" spans="1:27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18"/>
      <c r="AA43" s="18"/>
    </row>
    <row r="44" spans="1:27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18"/>
      <c r="AA44" s="18"/>
    </row>
    <row r="45" spans="1:27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12"/>
      <c r="AA45" s="41"/>
    </row>
    <row r="46" spans="1:27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12"/>
      <c r="AA46" s="41"/>
    </row>
    <row r="47" spans="1:27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15"/>
      <c r="AA47" s="15"/>
    </row>
    <row r="48" spans="1:27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4"/>
      <c r="AA48" s="24"/>
    </row>
    <row r="49" spans="1:27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4"/>
      <c r="AA49" s="24"/>
    </row>
    <row r="50" spans="1:27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4"/>
      <c r="AA50" s="24"/>
    </row>
    <row r="51" spans="1:27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4"/>
      <c r="AA51" s="24"/>
    </row>
    <row r="52" spans="1:27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4"/>
      <c r="AA52" s="24"/>
    </row>
    <row r="53" spans="1:27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4"/>
      <c r="AA53" s="24"/>
    </row>
    <row r="54" spans="1:27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5"/>
      <c r="AA54" s="25"/>
    </row>
    <row r="55" spans="1:27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5"/>
      <c r="AA55" s="25"/>
    </row>
    <row r="56" spans="1:27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5"/>
      <c r="AA56" s="25"/>
    </row>
    <row r="57" spans="1:27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5"/>
      <c r="AA57" s="25"/>
    </row>
    <row r="58" spans="1:27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5"/>
      <c r="AA58" s="25"/>
    </row>
    <row r="59" spans="1:27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5"/>
      <c r="AA59" s="25"/>
    </row>
    <row r="60" spans="1:27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12"/>
      <c r="AA60" s="41"/>
    </row>
    <row r="61" spans="1:27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12"/>
      <c r="AA61" s="41"/>
    </row>
    <row r="62" spans="1:27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15"/>
      <c r="AA62" s="15"/>
    </row>
    <row r="63" spans="1:27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18"/>
      <c r="AA63" s="18"/>
    </row>
    <row r="64" spans="1:27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18"/>
      <c r="AA64" s="18"/>
    </row>
    <row r="65" spans="1:27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18"/>
      <c r="AA65" s="18"/>
    </row>
    <row r="66" spans="1:27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18"/>
      <c r="AA66" s="18"/>
    </row>
    <row r="67" spans="1:27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18"/>
      <c r="AA67" s="18"/>
    </row>
    <row r="68" spans="1:27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18"/>
      <c r="AA68" s="18"/>
    </row>
    <row r="69" spans="1:27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18"/>
      <c r="AA69" s="18"/>
    </row>
    <row r="70" spans="1:27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18"/>
      <c r="AA70" s="18"/>
    </row>
    <row r="71" spans="1:27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18"/>
      <c r="AA71" s="18"/>
    </row>
    <row r="72" spans="1:27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18"/>
      <c r="AA72" s="18"/>
    </row>
    <row r="73" spans="1:27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18"/>
      <c r="AA73" s="18"/>
    </row>
    <row r="74" spans="1:27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18"/>
      <c r="AA74" s="18"/>
    </row>
    <row r="75" spans="1:27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12"/>
      <c r="AA75" s="41"/>
    </row>
    <row r="76" spans="1:27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12"/>
      <c r="AA76" s="41"/>
    </row>
    <row r="77" spans="1:27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15"/>
      <c r="AA77" s="15"/>
    </row>
    <row r="78" spans="1:27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5"/>
      <c r="AA78" s="25"/>
    </row>
    <row r="79" spans="1:27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5"/>
      <c r="AA79" s="25"/>
    </row>
    <row r="80" spans="1:27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5"/>
      <c r="AA80" s="25"/>
    </row>
    <row r="81" spans="1:27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5"/>
      <c r="AA81" s="25"/>
    </row>
    <row r="82" spans="1:27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5"/>
      <c r="AA82" s="25"/>
    </row>
    <row r="83" spans="1:27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5"/>
      <c r="AA83" s="25"/>
    </row>
    <row r="84" spans="1:27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5"/>
      <c r="AA84" s="25"/>
    </row>
    <row r="85" spans="1:27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5"/>
      <c r="AA85" s="25"/>
    </row>
    <row r="86" spans="1:27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5"/>
      <c r="AA86" s="25"/>
    </row>
    <row r="87" spans="1:27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12"/>
      <c r="AA87" s="41"/>
    </row>
    <row r="88" spans="1:27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12"/>
      <c r="AA88" s="41"/>
    </row>
    <row r="89" spans="1:27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15"/>
      <c r="AA89" s="15"/>
    </row>
    <row r="90" spans="1:27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5"/>
      <c r="AA90" s="25"/>
    </row>
    <row r="91" spans="1:27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5"/>
      <c r="AA91" s="25"/>
    </row>
    <row r="92" spans="1:27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5"/>
      <c r="AA92" s="25"/>
    </row>
    <row r="93" spans="1:27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5"/>
      <c r="AA93" s="25"/>
    </row>
    <row r="94" spans="1:27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5"/>
      <c r="AA94" s="25"/>
    </row>
    <row r="95" spans="1:27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5"/>
      <c r="AA95" s="25"/>
    </row>
    <row r="96" spans="1:27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12"/>
      <c r="AA96" s="41"/>
    </row>
    <row r="97" spans="1:27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12"/>
      <c r="AA97" s="41"/>
    </row>
    <row r="98" spans="1:27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15"/>
      <c r="AA98" s="15"/>
    </row>
    <row r="99" spans="1:27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5"/>
      <c r="AA99" s="25"/>
    </row>
    <row r="100" spans="1:27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5"/>
      <c r="AA100" s="25"/>
    </row>
    <row r="101" spans="1:27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5"/>
      <c r="AA101" s="25"/>
    </row>
    <row r="102" spans="1:27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5"/>
      <c r="AA102" s="25"/>
    </row>
    <row r="103" spans="1:27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5"/>
      <c r="AA103" s="25"/>
    </row>
    <row r="104" spans="1:27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5"/>
      <c r="AA104" s="25"/>
    </row>
    <row r="105" spans="1:27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5"/>
      <c r="AA105" s="25"/>
    </row>
    <row r="106" spans="1:27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5"/>
      <c r="AA106" s="25"/>
    </row>
    <row r="107" spans="1:27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5"/>
      <c r="AA107" s="25"/>
    </row>
    <row r="108" spans="1:27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5"/>
      <c r="AA108" s="25"/>
    </row>
    <row r="109" spans="1:27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5"/>
      <c r="AA109" s="25"/>
    </row>
    <row r="110" spans="1:27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8"/>
      <c r="AA110" s="28"/>
    </row>
    <row r="111" spans="1:27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12"/>
      <c r="AA111" s="41"/>
    </row>
    <row r="112" spans="1:27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12"/>
      <c r="AA112" s="41"/>
    </row>
    <row r="113" spans="1:27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15"/>
      <c r="AA113" s="15"/>
    </row>
    <row r="114" spans="1:27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8"/>
      <c r="AA114" s="28"/>
    </row>
    <row r="115" spans="1:27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28"/>
      <c r="AA115" s="28"/>
    </row>
    <row r="116" spans="1:27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28"/>
      <c r="AA116" s="28"/>
    </row>
    <row r="117" spans="1:27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28"/>
      <c r="AA117" s="28"/>
    </row>
    <row r="118" spans="1:27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28"/>
      <c r="AA118" s="28"/>
    </row>
    <row r="119" spans="1:27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28"/>
      <c r="AA119" s="28"/>
    </row>
    <row r="120" spans="1:27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28"/>
      <c r="AA120" s="28"/>
    </row>
    <row r="121" spans="1:27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28"/>
      <c r="AA121" s="28"/>
    </row>
    <row r="122" spans="1:27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28"/>
      <c r="AA122" s="28"/>
    </row>
    <row r="123" spans="1:27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28"/>
      <c r="AA123" s="28"/>
    </row>
    <row r="124" spans="1:27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12"/>
      <c r="AA124" s="41"/>
    </row>
    <row r="125" spans="1:27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12"/>
      <c r="AA125" s="41"/>
    </row>
    <row r="126" spans="1:27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15"/>
      <c r="AA126" s="15"/>
    </row>
    <row r="127" spans="1:27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28"/>
      <c r="AA127" s="28"/>
    </row>
    <row r="128" spans="1:27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28"/>
      <c r="AA128" s="28"/>
    </row>
    <row r="129" spans="1:27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28"/>
      <c r="AA129" s="28"/>
    </row>
    <row r="130" spans="1:27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28"/>
      <c r="AA130" s="28"/>
    </row>
    <row r="131" spans="1:27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28"/>
      <c r="AA131" s="28"/>
    </row>
    <row r="132" spans="1:27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28"/>
      <c r="AA132" s="28"/>
    </row>
    <row r="133" spans="1:27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28"/>
      <c r="AA133" s="28"/>
    </row>
    <row r="134" spans="1:27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28"/>
      <c r="AA134" s="28"/>
    </row>
    <row r="135" spans="1:27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28"/>
      <c r="AA135" s="28"/>
    </row>
    <row r="136" spans="1:27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28"/>
      <c r="AA136" s="28"/>
    </row>
    <row r="137" spans="1:27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28"/>
      <c r="AA137" s="28"/>
    </row>
    <row r="138" spans="1:27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28"/>
      <c r="AA138" s="28"/>
    </row>
    <row r="139" spans="1:27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12"/>
      <c r="AA139" s="41"/>
    </row>
    <row r="140" spans="1:27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12"/>
      <c r="AA140" s="41"/>
    </row>
    <row r="141" spans="1:27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15"/>
      <c r="AA141" s="15"/>
    </row>
    <row r="142" spans="1:27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28"/>
      <c r="AA142" s="28"/>
    </row>
    <row r="143" spans="1:27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28"/>
      <c r="AA143" s="28"/>
    </row>
    <row r="144" spans="1:27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28"/>
      <c r="AA144" s="28"/>
    </row>
    <row r="145" spans="1:27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28"/>
      <c r="AA145" s="28"/>
    </row>
    <row r="146" spans="1:27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28"/>
      <c r="AA146" s="28"/>
    </row>
    <row r="147" spans="1:27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28"/>
      <c r="AA147" s="28"/>
    </row>
    <row r="148" spans="1:27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28"/>
      <c r="AA148" s="28"/>
    </row>
    <row r="149" spans="1:27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28"/>
      <c r="AA149" s="28"/>
    </row>
    <row r="150" spans="1:27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28"/>
      <c r="AA150" s="28"/>
    </row>
    <row r="151" spans="1:27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28"/>
      <c r="AA151" s="28"/>
    </row>
    <row r="152" spans="1:27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28"/>
      <c r="AA152" s="28"/>
    </row>
    <row r="153" spans="1:27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28"/>
      <c r="AA153" s="28"/>
    </row>
    <row r="154" spans="1:27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12"/>
      <c r="AA154" s="41"/>
    </row>
    <row r="155" spans="1:27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12"/>
      <c r="AA155" s="41"/>
    </row>
    <row r="156" spans="1:27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15"/>
      <c r="AA156" s="15"/>
    </row>
    <row r="157" spans="1:27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31"/>
      <c r="AA157" s="31"/>
    </row>
    <row r="158" spans="1:27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8"/>
      <c r="AA158" s="28"/>
    </row>
    <row r="159" spans="1:27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8"/>
      <c r="AA159" s="28"/>
    </row>
    <row r="160" spans="1:27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8"/>
      <c r="AA160" s="28"/>
    </row>
    <row r="161" spans="1:27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8"/>
      <c r="AA161" s="28"/>
    </row>
    <row r="162" spans="1:27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8"/>
      <c r="AA162" s="28"/>
    </row>
    <row r="163" spans="1:27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"/>
      <c r="AA163" s="28"/>
    </row>
    <row r="164" spans="1:27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8"/>
      <c r="AA164" s="28"/>
    </row>
    <row r="165" spans="1:27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8"/>
      <c r="AA165" s="28"/>
    </row>
    <row r="166" spans="1:27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"/>
      <c r="AA166" s="28"/>
    </row>
    <row r="167" spans="1:27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8"/>
      <c r="AA167" s="28"/>
    </row>
    <row r="168" spans="1:27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8"/>
      <c r="AA168" s="28"/>
    </row>
    <row r="169" spans="1:27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"/>
      <c r="AA169" s="28"/>
    </row>
    <row r="170" spans="1:27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8"/>
      <c r="AA170" s="28"/>
    </row>
    <row r="171" spans="1:27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8"/>
      <c r="AA171" s="28"/>
    </row>
    <row r="172" spans="1:27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"/>
      <c r="AA172" s="28"/>
    </row>
    <row r="173" spans="1:27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12"/>
      <c r="AA173" s="41"/>
    </row>
    <row r="174" spans="1:27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12"/>
      <c r="AA174" s="41"/>
    </row>
    <row r="175" spans="1:27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15"/>
      <c r="AA175" s="15"/>
    </row>
    <row r="176" spans="1:27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8"/>
      <c r="AA176" s="28"/>
    </row>
    <row r="177" spans="1:27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8"/>
      <c r="AA177" s="28"/>
    </row>
    <row r="178" spans="1:27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8"/>
      <c r="AA178" s="28"/>
    </row>
    <row r="179" spans="1:27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8"/>
      <c r="AA179" s="28"/>
    </row>
    <row r="180" spans="1:27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8"/>
      <c r="AA180" s="28"/>
    </row>
    <row r="181" spans="1:27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8"/>
      <c r="AA181" s="28"/>
    </row>
    <row r="182" spans="1:27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8"/>
      <c r="AA182" s="28"/>
    </row>
    <row r="183" spans="1:27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8"/>
      <c r="AA183" s="28"/>
    </row>
    <row r="184" spans="1:27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8"/>
      <c r="AA184" s="28"/>
    </row>
    <row r="185" spans="1:27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12"/>
      <c r="AA185" s="41"/>
    </row>
    <row r="186" spans="1:27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12"/>
      <c r="AA186" s="41"/>
    </row>
    <row r="187" spans="1:27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15"/>
      <c r="AA187" s="15"/>
    </row>
    <row r="188" spans="1:27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8"/>
      <c r="AA188" s="28"/>
    </row>
    <row r="189" spans="1:27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8"/>
      <c r="AA189" s="28"/>
    </row>
    <row r="190" spans="1:27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8"/>
      <c r="AA190" s="28"/>
    </row>
    <row r="191" spans="1:27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8"/>
      <c r="AA191" s="28"/>
    </row>
    <row r="192" spans="1:27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8"/>
      <c r="AA192" s="28"/>
    </row>
    <row r="193" spans="1:27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"/>
      <c r="AA193" s="28"/>
    </row>
    <row r="194" spans="1:27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8"/>
      <c r="AA194" s="28"/>
    </row>
    <row r="195" spans="1:27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8"/>
      <c r="AA195" s="28"/>
    </row>
    <row r="196" spans="1:27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"/>
      <c r="AA196" s="28"/>
    </row>
    <row r="197" spans="1:27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8"/>
      <c r="AA197" s="28"/>
    </row>
    <row r="198" spans="1:27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8"/>
      <c r="AA198" s="28"/>
    </row>
    <row r="199" spans="1:27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"/>
      <c r="AA199" s="28"/>
    </row>
    <row r="200" spans="1:27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8"/>
      <c r="AA200" s="28"/>
    </row>
    <row r="201" spans="1:27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8"/>
      <c r="AA201" s="28"/>
    </row>
    <row r="202" spans="1:27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"/>
      <c r="AA202" s="28"/>
    </row>
    <row r="203" spans="1:27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8"/>
      <c r="AA203" s="28"/>
    </row>
    <row r="204" spans="1:27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8"/>
      <c r="AA204" s="28"/>
    </row>
    <row r="205" spans="1:27" ht="14" customHeigh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28"/>
      <c r="AA205" s="28"/>
    </row>
    <row r="206" spans="1:27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12"/>
      <c r="AA206" s="41"/>
    </row>
    <row r="207" spans="1:27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12"/>
      <c r="AA207" s="41"/>
    </row>
    <row r="208" spans="1:27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15"/>
      <c r="AA208" s="15"/>
    </row>
    <row r="209" spans="1:27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31"/>
      <c r="AA209" s="31"/>
    </row>
    <row r="210" spans="1:27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31"/>
      <c r="AA210" s="31"/>
    </row>
    <row r="211" spans="1:27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31"/>
      <c r="AA211" s="31"/>
    </row>
    <row r="212" spans="1:27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8"/>
      <c r="AA212" s="28"/>
    </row>
    <row r="213" spans="1:27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8"/>
      <c r="AA213" s="28"/>
    </row>
    <row r="214" spans="1:27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"/>
      <c r="AA214" s="28"/>
    </row>
    <row r="215" spans="1:27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12"/>
      <c r="AA215" s="41"/>
    </row>
    <row r="216" spans="1:27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12"/>
      <c r="AA216" s="41"/>
    </row>
    <row r="217" spans="1:27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15"/>
      <c r="AA217" s="15"/>
    </row>
    <row r="218" spans="1:27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8"/>
      <c r="AA218" s="28"/>
    </row>
    <row r="219" spans="1:27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8"/>
      <c r="AA219" s="28"/>
    </row>
    <row r="220" spans="1:27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1"/>
      <c r="AA220" s="31"/>
    </row>
    <row r="221" spans="1:27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5"/>
      <c r="AA221" s="35"/>
    </row>
    <row r="222" spans="1:27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5"/>
      <c r="AA222" s="35"/>
    </row>
    <row r="223" spans="1:27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5"/>
      <c r="AA223" s="35"/>
    </row>
    <row r="224" spans="1:27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5"/>
      <c r="AA224" s="35"/>
    </row>
    <row r="225" spans="1:27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5"/>
      <c r="AA225" s="35"/>
    </row>
    <row r="226" spans="1:27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5"/>
      <c r="AA226" s="35"/>
    </row>
    <row r="227" spans="1:27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5"/>
      <c r="AA227" s="35"/>
    </row>
    <row r="228" spans="1:27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5"/>
      <c r="AA228" s="35"/>
    </row>
    <row r="229" spans="1:27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5"/>
      <c r="AA229" s="35"/>
    </row>
    <row r="230" spans="1:27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5"/>
      <c r="AA230" s="35"/>
    </row>
    <row r="231" spans="1:27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5"/>
      <c r="AA231" s="35"/>
    </row>
    <row r="232" spans="1:27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5"/>
      <c r="AA232" s="35"/>
    </row>
    <row r="233" spans="1:27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5"/>
      <c r="AA233" s="35"/>
    </row>
    <row r="234" spans="1:27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5"/>
      <c r="AA234" s="35"/>
    </row>
    <row r="235" spans="1:27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5"/>
      <c r="AA235" s="35"/>
    </row>
    <row r="236" spans="1:27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5"/>
      <c r="AA236" s="35"/>
    </row>
    <row r="237" spans="1:27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5"/>
      <c r="AA237" s="35"/>
    </row>
    <row r="238" spans="1:27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5"/>
      <c r="AA238" s="35"/>
    </row>
    <row r="239" spans="1:27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5"/>
      <c r="AA239" s="35"/>
    </row>
    <row r="240" spans="1:27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5"/>
      <c r="AA240" s="35"/>
    </row>
    <row r="241" spans="1:27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5"/>
      <c r="AA241" s="35"/>
    </row>
    <row r="242" spans="1:27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5"/>
      <c r="AA242" s="35"/>
    </row>
    <row r="243" spans="1:27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5"/>
      <c r="AA243" s="35"/>
    </row>
    <row r="244" spans="1:27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5"/>
      <c r="AA244" s="35"/>
    </row>
    <row r="245" spans="1:27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5"/>
      <c r="AA245" s="35"/>
    </row>
    <row r="246" spans="1:27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5"/>
      <c r="AA246" s="35"/>
    </row>
    <row r="247" spans="1:27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5"/>
      <c r="AA247" s="35"/>
    </row>
    <row r="248" spans="1:27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5"/>
      <c r="AA248" s="35"/>
    </row>
    <row r="249" spans="1:27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5"/>
      <c r="AA249" s="35"/>
    </row>
    <row r="250" spans="1:27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5"/>
      <c r="AA250" s="35"/>
    </row>
    <row r="251" spans="1:27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5"/>
      <c r="AA251" s="35"/>
    </row>
    <row r="252" spans="1:27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5"/>
      <c r="AA252" s="35"/>
    </row>
    <row r="253" spans="1:27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5"/>
      <c r="AA253" s="35"/>
    </row>
    <row r="254" spans="1:27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5"/>
      <c r="AA254" s="35"/>
    </row>
    <row r="255" spans="1:27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5"/>
      <c r="AA255" s="35"/>
    </row>
    <row r="256" spans="1:27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5"/>
      <c r="AA256" s="35"/>
    </row>
    <row r="257" spans="1:27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5"/>
      <c r="AA257" s="35"/>
    </row>
    <row r="258" spans="1:27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5"/>
      <c r="AA258" s="35"/>
    </row>
    <row r="259" spans="1:27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5"/>
      <c r="AA259" s="35"/>
    </row>
    <row r="260" spans="1:27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5"/>
      <c r="AA260" s="35"/>
    </row>
    <row r="261" spans="1:27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5"/>
      <c r="AA261" s="35"/>
    </row>
    <row r="262" spans="1:27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5"/>
      <c r="AA262" s="35"/>
    </row>
    <row r="263" spans="1:27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5"/>
      <c r="AA263" s="35"/>
    </row>
    <row r="264" spans="1:27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5"/>
      <c r="AA264" s="35"/>
    </row>
    <row r="265" spans="1:27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5"/>
      <c r="AA265" s="35"/>
    </row>
    <row r="266" spans="1:27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5"/>
      <c r="AA266" s="35"/>
    </row>
    <row r="267" spans="1:27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5"/>
      <c r="AA267" s="35"/>
    </row>
    <row r="268" spans="1:27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5"/>
      <c r="AA268" s="35"/>
    </row>
    <row r="269" spans="1:27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5"/>
      <c r="AA269" s="35"/>
    </row>
    <row r="270" spans="1:27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5"/>
      <c r="AA270" s="35"/>
    </row>
    <row r="271" spans="1:27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5"/>
      <c r="AA271" s="35"/>
    </row>
    <row r="272" spans="1:27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5"/>
      <c r="AA272" s="35"/>
    </row>
    <row r="273" spans="1:27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5"/>
      <c r="AA273" s="35"/>
    </row>
    <row r="274" spans="1:27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5"/>
      <c r="AA274" s="35"/>
    </row>
    <row r="275" spans="1:27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5"/>
      <c r="AA275" s="35"/>
    </row>
    <row r="276" spans="1:27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5"/>
      <c r="AA276" s="35"/>
    </row>
    <row r="277" spans="1:27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5"/>
      <c r="AA277" s="35"/>
    </row>
    <row r="278" spans="1:27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5"/>
      <c r="AA278" s="35"/>
    </row>
    <row r="279" spans="1:27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5"/>
      <c r="AA279" s="35"/>
    </row>
    <row r="280" spans="1:27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5"/>
      <c r="AA280" s="35"/>
    </row>
    <row r="281" spans="1:27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5"/>
      <c r="AA281" s="35"/>
    </row>
    <row r="282" spans="1:27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5"/>
      <c r="AA282" s="35"/>
    </row>
    <row r="283" spans="1:27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5"/>
      <c r="AA283" s="35"/>
    </row>
    <row r="284" spans="1:27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5"/>
      <c r="AA284" s="35"/>
    </row>
    <row r="285" spans="1:27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5"/>
      <c r="AA285" s="35"/>
    </row>
    <row r="286" spans="1:27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5"/>
      <c r="AA286" s="35"/>
    </row>
    <row r="287" spans="1:27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5"/>
      <c r="AA287" s="35"/>
    </row>
    <row r="288" spans="1:27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5"/>
      <c r="AA288" s="35"/>
    </row>
    <row r="289" spans="1:27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5"/>
      <c r="AA289" s="35"/>
    </row>
    <row r="290" spans="1:27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5"/>
      <c r="AA290" s="35"/>
    </row>
    <row r="291" spans="1:27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5"/>
      <c r="AA291" s="35"/>
    </row>
    <row r="292" spans="1:27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5"/>
      <c r="AA292" s="35"/>
    </row>
    <row r="293" spans="1:27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5"/>
      <c r="AA293" s="35"/>
    </row>
    <row r="294" spans="1:27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5"/>
      <c r="AA294" s="35"/>
    </row>
    <row r="295" spans="1:27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5"/>
      <c r="AA295" s="35"/>
    </row>
    <row r="296" spans="1:27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5"/>
      <c r="AA296" s="35"/>
    </row>
    <row r="297" spans="1:27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5"/>
      <c r="AA297" s="35"/>
    </row>
    <row r="298" spans="1:27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5"/>
      <c r="AA298" s="35"/>
    </row>
    <row r="299" spans="1:27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5"/>
      <c r="AA299" s="35"/>
    </row>
    <row r="300" spans="1:27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5"/>
      <c r="AA300" s="35"/>
    </row>
    <row r="301" spans="1:27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5"/>
      <c r="AA301" s="35"/>
    </row>
    <row r="302" spans="1:27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5"/>
      <c r="AA302" s="35"/>
    </row>
    <row r="303" spans="1:27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5"/>
      <c r="AA303" s="35"/>
    </row>
    <row r="304" spans="1:27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5"/>
      <c r="AA304" s="35"/>
    </row>
    <row r="305" spans="1:27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5"/>
      <c r="AA305" s="35"/>
    </row>
    <row r="306" spans="1:27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5"/>
      <c r="AA306" s="35"/>
    </row>
    <row r="307" spans="1:27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5"/>
      <c r="AA307" s="35"/>
    </row>
    <row r="308" spans="1:27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5"/>
      <c r="AA308" s="35"/>
    </row>
    <row r="309" spans="1:27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5"/>
      <c r="AA309" s="35"/>
    </row>
    <row r="310" spans="1:27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5"/>
      <c r="AA310" s="35"/>
    </row>
    <row r="311" spans="1:27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5"/>
      <c r="AA311" s="35"/>
    </row>
    <row r="312" spans="1:27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5"/>
      <c r="AA312" s="35"/>
    </row>
    <row r="313" spans="1:27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5"/>
      <c r="AA313" s="35"/>
    </row>
    <row r="314" spans="1:27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5"/>
      <c r="AA314" s="35"/>
    </row>
    <row r="315" spans="1:27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5"/>
      <c r="AA315" s="35"/>
    </row>
    <row r="316" spans="1:27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5"/>
      <c r="AA316" s="35"/>
    </row>
    <row r="317" spans="1:27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5"/>
      <c r="AA317" s="35"/>
    </row>
    <row r="318" spans="1:27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5"/>
      <c r="AA318" s="35"/>
    </row>
    <row r="319" spans="1:27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5"/>
      <c r="AA319" s="35"/>
    </row>
    <row r="320" spans="1:27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5"/>
      <c r="AA320" s="35"/>
    </row>
    <row r="321" spans="1:27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5"/>
      <c r="AA321" s="35"/>
    </row>
    <row r="322" spans="1:27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5"/>
      <c r="AA322" s="35"/>
    </row>
    <row r="323" spans="1:27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5"/>
      <c r="AA323" s="35"/>
    </row>
    <row r="324" spans="1:27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5"/>
      <c r="AA324" s="35"/>
    </row>
    <row r="325" spans="1:27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5"/>
      <c r="AA325" s="35"/>
    </row>
    <row r="326" spans="1:27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5"/>
      <c r="AA326" s="35"/>
    </row>
    <row r="327" spans="1:27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5"/>
      <c r="AA327" s="35"/>
    </row>
    <row r="328" spans="1:27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5"/>
      <c r="AA328" s="35"/>
    </row>
    <row r="329" spans="1:27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5"/>
      <c r="AA329" s="35"/>
    </row>
    <row r="330" spans="1:27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5"/>
      <c r="AA330" s="35"/>
    </row>
    <row r="331" spans="1:27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5"/>
      <c r="AA331" s="35"/>
    </row>
    <row r="332" spans="1:27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5"/>
      <c r="AA332" s="35"/>
    </row>
    <row r="333" spans="1:27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5"/>
      <c r="AA333" s="35"/>
    </row>
    <row r="334" spans="1:27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5"/>
      <c r="AA334" s="35"/>
    </row>
    <row r="335" spans="1:27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5"/>
      <c r="AA335" s="35"/>
    </row>
    <row r="336" spans="1:27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5"/>
      <c r="AA336" s="35"/>
    </row>
    <row r="337" spans="1:27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5"/>
      <c r="AA337" s="35"/>
    </row>
    <row r="338" spans="1:27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5"/>
      <c r="AA338" s="35"/>
    </row>
    <row r="339" spans="1:27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5"/>
      <c r="AA339" s="35"/>
    </row>
    <row r="340" spans="1:27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5"/>
      <c r="AA340" s="35"/>
    </row>
    <row r="341" spans="1:27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5"/>
      <c r="AA341" s="35"/>
    </row>
    <row r="342" spans="1:27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5"/>
      <c r="AA342" s="35"/>
    </row>
    <row r="343" spans="1:27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5"/>
      <c r="AA343" s="35"/>
    </row>
    <row r="344" spans="1:27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5"/>
      <c r="AA344" s="35"/>
    </row>
    <row r="345" spans="1:27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5"/>
      <c r="AA345" s="35"/>
    </row>
    <row r="346" spans="1:27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5"/>
      <c r="AA346" s="35"/>
    </row>
    <row r="347" spans="1:27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5"/>
      <c r="AA347" s="35"/>
    </row>
    <row r="348" spans="1:27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5"/>
      <c r="AA348" s="35"/>
    </row>
    <row r="349" spans="1:27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5"/>
      <c r="AA349" s="35"/>
    </row>
    <row r="350" spans="1:27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5"/>
      <c r="AA350" s="35"/>
    </row>
    <row r="351" spans="1:27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5"/>
      <c r="AA351" s="35"/>
    </row>
    <row r="352" spans="1:27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5"/>
      <c r="AA352" s="35"/>
    </row>
    <row r="353" spans="1:27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5"/>
      <c r="AA353" s="35"/>
    </row>
    <row r="354" spans="1:27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5"/>
      <c r="AA354" s="35"/>
    </row>
    <row r="355" spans="1:27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5"/>
      <c r="AA355" s="35"/>
    </row>
    <row r="356" spans="1:27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5"/>
      <c r="AA356" s="35"/>
    </row>
    <row r="357" spans="1:27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5"/>
      <c r="AA357" s="35"/>
    </row>
    <row r="358" spans="1:27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5"/>
      <c r="AA358" s="35"/>
    </row>
    <row r="359" spans="1:27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5"/>
      <c r="AA359" s="35"/>
    </row>
    <row r="360" spans="1:27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5"/>
      <c r="AA360" s="35"/>
    </row>
    <row r="361" spans="1:27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5"/>
      <c r="AA361" s="35"/>
    </row>
    <row r="362" spans="1:27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5"/>
      <c r="AA362" s="35"/>
    </row>
    <row r="363" spans="1:27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5"/>
      <c r="AA363" s="35"/>
    </row>
    <row r="364" spans="1:27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5"/>
      <c r="AA364" s="35"/>
    </row>
    <row r="365" spans="1:27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5"/>
      <c r="AA365" s="35"/>
    </row>
    <row r="366" spans="1:27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5"/>
      <c r="AA366" s="35"/>
    </row>
    <row r="367" spans="1:27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5"/>
      <c r="AA367" s="35"/>
    </row>
    <row r="368" spans="1:27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5"/>
      <c r="AA368" s="35"/>
    </row>
    <row r="369" spans="1:27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5"/>
      <c r="AA369" s="35"/>
    </row>
    <row r="370" spans="1:27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5"/>
      <c r="AA370" s="35"/>
    </row>
    <row r="371" spans="1:27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5"/>
      <c r="AA371" s="35"/>
    </row>
    <row r="372" spans="1:27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5"/>
      <c r="AA372" s="35"/>
    </row>
    <row r="373" spans="1:27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5"/>
      <c r="AA373" s="35"/>
    </row>
    <row r="374" spans="1:27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5"/>
      <c r="AA374" s="35"/>
    </row>
    <row r="375" spans="1:27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5"/>
      <c r="AA375" s="35"/>
    </row>
    <row r="376" spans="1:27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5"/>
      <c r="AA376" s="35"/>
    </row>
    <row r="377" spans="1:27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5"/>
      <c r="AA377" s="35"/>
    </row>
    <row r="378" spans="1:27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5"/>
      <c r="AA378" s="35"/>
    </row>
    <row r="379" spans="1:27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5"/>
      <c r="AA379" s="35"/>
    </row>
    <row r="380" spans="1:27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5"/>
      <c r="AA380" s="35"/>
    </row>
    <row r="381" spans="1:27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5"/>
      <c r="AA381" s="35"/>
    </row>
    <row r="382" spans="1:27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5"/>
      <c r="AA382" s="35"/>
    </row>
    <row r="383" spans="1:27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5"/>
      <c r="AA383" s="35"/>
    </row>
    <row r="384" spans="1:27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5"/>
      <c r="AA384" s="35"/>
    </row>
    <row r="385" spans="1:27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5"/>
      <c r="AA385" s="35"/>
    </row>
    <row r="386" spans="1:27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5"/>
      <c r="AA386" s="35"/>
    </row>
    <row r="387" spans="1:27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5"/>
      <c r="AA387" s="35"/>
    </row>
    <row r="388" spans="1:27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5"/>
      <c r="AA388" s="35"/>
    </row>
    <row r="389" spans="1:27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5"/>
      <c r="AA389" s="35"/>
    </row>
    <row r="390" spans="1:27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5"/>
      <c r="AA390" s="35"/>
    </row>
    <row r="391" spans="1:27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5"/>
      <c r="AA391" s="35"/>
    </row>
    <row r="392" spans="1:27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5"/>
      <c r="AA392" s="35"/>
    </row>
    <row r="393" spans="1:27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5"/>
      <c r="AA393" s="35"/>
    </row>
    <row r="394" spans="1:27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5"/>
      <c r="AA394" s="35"/>
    </row>
    <row r="395" spans="1:27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5"/>
      <c r="AA395" s="35"/>
    </row>
    <row r="396" spans="1:27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5"/>
      <c r="AA396" s="35"/>
    </row>
    <row r="397" spans="1:27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5"/>
      <c r="AA397" s="35"/>
    </row>
    <row r="398" spans="1:27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5"/>
      <c r="AA398" s="35"/>
    </row>
    <row r="399" spans="1:27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5"/>
      <c r="AA399" s="35"/>
    </row>
    <row r="400" spans="1:27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5"/>
      <c r="AA400" s="35"/>
    </row>
    <row r="401" spans="1:27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5"/>
      <c r="AA401" s="35"/>
    </row>
    <row r="402" spans="1:27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5"/>
      <c r="AA402" s="35"/>
    </row>
    <row r="403" spans="1:27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5"/>
      <c r="AA403" s="35"/>
    </row>
    <row r="404" spans="1:27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5"/>
      <c r="AA404" s="35"/>
    </row>
    <row r="405" spans="1:27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5"/>
      <c r="AA405" s="35"/>
    </row>
    <row r="406" spans="1:27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5"/>
      <c r="AA406" s="35"/>
    </row>
    <row r="407" spans="1:27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5"/>
      <c r="AA407" s="35"/>
    </row>
    <row r="408" spans="1:27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5"/>
      <c r="AA408" s="35"/>
    </row>
    <row r="409" spans="1:27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5"/>
      <c r="AA409" s="35"/>
    </row>
    <row r="410" spans="1:27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5"/>
      <c r="AA410" s="35"/>
    </row>
    <row r="411" spans="1:27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5"/>
      <c r="AA411" s="35"/>
    </row>
    <row r="412" spans="1:27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5"/>
      <c r="AA412" s="35"/>
    </row>
    <row r="413" spans="1:27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5"/>
      <c r="AA413" s="35"/>
    </row>
    <row r="414" spans="1:27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5"/>
      <c r="AA414" s="35"/>
    </row>
    <row r="415" spans="1:27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5"/>
      <c r="AA415" s="35"/>
    </row>
    <row r="416" spans="1:27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5"/>
      <c r="AA416" s="35"/>
    </row>
    <row r="417" spans="1:27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5"/>
      <c r="AA417" s="35"/>
    </row>
    <row r="418" spans="1:27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5"/>
      <c r="AA418" s="35"/>
    </row>
    <row r="419" spans="1:27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5"/>
      <c r="AA419" s="35"/>
    </row>
    <row r="420" spans="1:27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5"/>
      <c r="AA420" s="35"/>
    </row>
    <row r="421" spans="1:27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5"/>
      <c r="AA421" s="35"/>
    </row>
    <row r="422" spans="1:27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5"/>
      <c r="AA422" s="35"/>
    </row>
    <row r="423" spans="1:27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5"/>
      <c r="AA423" s="35"/>
    </row>
    <row r="424" spans="1:27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5"/>
      <c r="AA424" s="35"/>
    </row>
    <row r="425" spans="1:27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5"/>
      <c r="AA425" s="35"/>
    </row>
    <row r="426" spans="1:27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5"/>
      <c r="AA426" s="35"/>
    </row>
    <row r="427" spans="1:27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5"/>
      <c r="AA427" s="35"/>
    </row>
    <row r="428" spans="1:27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5"/>
      <c r="AA428" s="35"/>
    </row>
    <row r="429" spans="1:27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5"/>
      <c r="AA429" s="35"/>
    </row>
    <row r="430" spans="1:27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5"/>
      <c r="AA430" s="35"/>
    </row>
    <row r="431" spans="1:27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5"/>
      <c r="AA431" s="35"/>
    </row>
    <row r="432" spans="1:27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5"/>
      <c r="AA432" s="35"/>
    </row>
    <row r="433" spans="1:27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5"/>
      <c r="AA433" s="35"/>
    </row>
    <row r="434" spans="1:27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5"/>
      <c r="AA434" s="35"/>
    </row>
    <row r="435" spans="1:27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5"/>
      <c r="AA435" s="35"/>
    </row>
    <row r="436" spans="1:27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5"/>
      <c r="AA436" s="35"/>
    </row>
    <row r="437" spans="1:27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5"/>
      <c r="AA437" s="35"/>
    </row>
    <row r="438" spans="1:27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5"/>
      <c r="AA438" s="35"/>
    </row>
    <row r="439" spans="1:27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5"/>
      <c r="AA439" s="35"/>
    </row>
    <row r="440" spans="1:27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5"/>
      <c r="AA440" s="35"/>
    </row>
    <row r="441" spans="1:27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5"/>
      <c r="AA441" s="35"/>
    </row>
    <row r="442" spans="1:27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5"/>
      <c r="AA442" s="35"/>
    </row>
    <row r="443" spans="1:27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5"/>
      <c r="AA443" s="35"/>
    </row>
    <row r="444" spans="1:27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5"/>
      <c r="AA444" s="35"/>
    </row>
    <row r="445" spans="1:27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5"/>
      <c r="AA445" s="35"/>
    </row>
    <row r="446" spans="1:27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5"/>
      <c r="AA446" s="35"/>
    </row>
    <row r="447" spans="1:27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5"/>
      <c r="AA447" s="35"/>
    </row>
    <row r="448" spans="1:27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5"/>
      <c r="AA448" s="35"/>
    </row>
    <row r="449" spans="1:27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5"/>
      <c r="AA449" s="35"/>
    </row>
    <row r="450" spans="1:27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5"/>
      <c r="AA450" s="35"/>
    </row>
    <row r="451" spans="1:27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5"/>
      <c r="AA451" s="35"/>
    </row>
    <row r="452" spans="1:27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5"/>
      <c r="AA452" s="35"/>
    </row>
    <row r="453" spans="1:27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5"/>
      <c r="AA453" s="35"/>
    </row>
    <row r="454" spans="1:27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5"/>
      <c r="AA454" s="35"/>
    </row>
    <row r="455" spans="1:27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5"/>
      <c r="AA455" s="35"/>
    </row>
    <row r="456" spans="1:27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5"/>
      <c r="AA456" s="35"/>
    </row>
    <row r="457" spans="1:27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5"/>
      <c r="AA457" s="35"/>
    </row>
    <row r="458" spans="1:27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5"/>
      <c r="AA458" s="35"/>
    </row>
    <row r="459" spans="1:27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5"/>
      <c r="AA459" s="35"/>
    </row>
    <row r="460" spans="1:27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5"/>
      <c r="AA460" s="35"/>
    </row>
    <row r="461" spans="1:27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5"/>
      <c r="AA461" s="35"/>
    </row>
    <row r="462" spans="1:27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5"/>
      <c r="AA462" s="35"/>
    </row>
    <row r="463" spans="1:27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5"/>
      <c r="AA463" s="35"/>
    </row>
    <row r="464" spans="1:27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5"/>
      <c r="AA464" s="35"/>
    </row>
    <row r="465" spans="1:27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5"/>
      <c r="AA465" s="35"/>
    </row>
    <row r="466" spans="1:27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5"/>
      <c r="AA466" s="35"/>
    </row>
    <row r="467" spans="1:27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5"/>
      <c r="AA467" s="35"/>
    </row>
    <row r="468" spans="1:27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5"/>
      <c r="AA468" s="35"/>
    </row>
    <row r="469" spans="1:27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5"/>
      <c r="AA469" s="35"/>
    </row>
    <row r="470" spans="1:27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5"/>
      <c r="AA470" s="35"/>
    </row>
    <row r="471" spans="1:27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5"/>
      <c r="AA471" s="35"/>
    </row>
    <row r="472" spans="1:27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5"/>
      <c r="AA472" s="35"/>
    </row>
    <row r="473" spans="1:27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5"/>
      <c r="AA473" s="35"/>
    </row>
    <row r="474" spans="1:27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5"/>
      <c r="AA474" s="35"/>
    </row>
    <row r="475" spans="1:27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5"/>
      <c r="AA475" s="35"/>
    </row>
    <row r="476" spans="1:27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5"/>
      <c r="AA476" s="35"/>
    </row>
    <row r="477" spans="1:27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5"/>
      <c r="AA477" s="35"/>
    </row>
    <row r="478" spans="1:27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5"/>
      <c r="AA478" s="35"/>
    </row>
    <row r="479" spans="1:27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5"/>
      <c r="AA479" s="35"/>
    </row>
    <row r="480" spans="1:27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5"/>
      <c r="AA480" s="35"/>
    </row>
    <row r="481" spans="1:27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5"/>
      <c r="AA481" s="35"/>
    </row>
    <row r="482" spans="1:27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5"/>
      <c r="AA482" s="35"/>
    </row>
    <row r="483" spans="1:27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5"/>
      <c r="AA483" s="35"/>
    </row>
    <row r="484" spans="1:27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5"/>
      <c r="AA484" s="35"/>
    </row>
    <row r="485" spans="1:27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5"/>
      <c r="AA485" s="35"/>
    </row>
    <row r="486" spans="1:27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5"/>
      <c r="AA486" s="35"/>
    </row>
    <row r="487" spans="1:27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5"/>
      <c r="AA487" s="35"/>
    </row>
    <row r="488" spans="1:27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5"/>
      <c r="AA488" s="35"/>
    </row>
    <row r="489" spans="1:27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5"/>
      <c r="AA489" s="35"/>
    </row>
    <row r="490" spans="1:27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5"/>
      <c r="AA490" s="35"/>
    </row>
    <row r="491" spans="1:27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5"/>
      <c r="AA491" s="35"/>
    </row>
    <row r="492" spans="1:27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5"/>
      <c r="AA492" s="35"/>
    </row>
    <row r="493" spans="1:27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5"/>
      <c r="AA493" s="35"/>
    </row>
    <row r="494" spans="1:27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5"/>
      <c r="AA494" s="35"/>
    </row>
    <row r="495" spans="1:27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5"/>
      <c r="AA495" s="35"/>
    </row>
    <row r="496" spans="1:27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5"/>
      <c r="AA496" s="35"/>
    </row>
    <row r="497" spans="1:27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5"/>
      <c r="AA497" s="35"/>
    </row>
    <row r="498" spans="1:27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5"/>
      <c r="AA498" s="35"/>
    </row>
    <row r="499" spans="1:27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5"/>
      <c r="AA499" s="35"/>
    </row>
    <row r="500" spans="1:27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5"/>
      <c r="AA500" s="35"/>
    </row>
    <row r="501" spans="1:27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5"/>
      <c r="AA501" s="35"/>
    </row>
    <row r="502" spans="1:27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5"/>
      <c r="AA502" s="35"/>
    </row>
    <row r="503" spans="1:27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5"/>
      <c r="AA503" s="35"/>
    </row>
    <row r="504" spans="1:27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5"/>
      <c r="AA504" s="35"/>
    </row>
    <row r="505" spans="1:27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5"/>
      <c r="AA505" s="35"/>
    </row>
    <row r="506" spans="1:27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5"/>
      <c r="AA506" s="35"/>
    </row>
    <row r="507" spans="1:27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5"/>
      <c r="AA507" s="35"/>
    </row>
    <row r="508" spans="1:27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5"/>
      <c r="AA508" s="35"/>
    </row>
    <row r="509" spans="1:27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5"/>
      <c r="AA509" s="35"/>
    </row>
    <row r="510" spans="1:27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5"/>
      <c r="AA510" s="35"/>
    </row>
    <row r="511" spans="1:27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5"/>
      <c r="AA511" s="35"/>
    </row>
    <row r="512" spans="1:27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5"/>
      <c r="AA512" s="35"/>
    </row>
    <row r="513" spans="1:27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5"/>
      <c r="AA513" s="35"/>
    </row>
    <row r="514" spans="1:27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5"/>
      <c r="AA514" s="35"/>
    </row>
    <row r="515" spans="1:27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5"/>
      <c r="AA515" s="35"/>
    </row>
    <row r="516" spans="1:27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5"/>
      <c r="AA516" s="35"/>
    </row>
    <row r="517" spans="1:27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5"/>
      <c r="AA517" s="35"/>
    </row>
    <row r="518" spans="1:27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5"/>
      <c r="AA518" s="35"/>
    </row>
    <row r="519" spans="1:27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5"/>
      <c r="AA519" s="35"/>
    </row>
    <row r="520" spans="1:27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5"/>
      <c r="AA520" s="35"/>
    </row>
    <row r="521" spans="1:27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5"/>
      <c r="AA521" s="35"/>
    </row>
    <row r="522" spans="1:27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5"/>
      <c r="AA522" s="35"/>
    </row>
    <row r="523" spans="1:27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5"/>
      <c r="AA523" s="35"/>
    </row>
    <row r="524" spans="1:27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5"/>
      <c r="AA524" s="35"/>
    </row>
    <row r="525" spans="1:27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5"/>
      <c r="AA525" s="35"/>
    </row>
    <row r="526" spans="1:27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5"/>
      <c r="AA526" s="35"/>
    </row>
    <row r="527" spans="1:27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5"/>
      <c r="AA527" s="35"/>
    </row>
    <row r="528" spans="1:27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5"/>
      <c r="AA528" s="35"/>
    </row>
    <row r="529" spans="1:27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5"/>
      <c r="AA529" s="35"/>
    </row>
    <row r="530" spans="1:27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5"/>
      <c r="AA530" s="35"/>
    </row>
    <row r="531" spans="1:27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5"/>
      <c r="AA531" s="35"/>
    </row>
    <row r="532" spans="1:27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5"/>
      <c r="AA532" s="35"/>
    </row>
    <row r="533" spans="1:27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5"/>
      <c r="AA533" s="35"/>
    </row>
    <row r="534" spans="1:27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5"/>
      <c r="AA534" s="35"/>
    </row>
    <row r="535" spans="1:27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5"/>
      <c r="AA535" s="35"/>
    </row>
    <row r="536" spans="1:27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5"/>
      <c r="AA536" s="35"/>
    </row>
    <row r="537" spans="1:27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5"/>
      <c r="AA537" s="35"/>
    </row>
    <row r="538" spans="1:27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5"/>
      <c r="AA538" s="35"/>
    </row>
    <row r="539" spans="1:27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5"/>
      <c r="AA539" s="35"/>
    </row>
    <row r="540" spans="1:27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5"/>
      <c r="AA540" s="35"/>
    </row>
    <row r="541" spans="1:27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5"/>
      <c r="AA541" s="35"/>
    </row>
    <row r="542" spans="1:27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5"/>
      <c r="AA542" s="35"/>
    </row>
    <row r="543" spans="1:27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5"/>
      <c r="AA543" s="35"/>
    </row>
    <row r="544" spans="1:27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5"/>
      <c r="AA544" s="35"/>
    </row>
    <row r="545" spans="1:27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5"/>
      <c r="AA545" s="35"/>
    </row>
    <row r="546" spans="1:27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5"/>
      <c r="AA546" s="35"/>
    </row>
    <row r="547" spans="1:27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5"/>
      <c r="AA547" s="35"/>
    </row>
    <row r="548" spans="1:27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5"/>
      <c r="AA548" s="35"/>
    </row>
    <row r="549" spans="1:27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5"/>
      <c r="AA549" s="35"/>
    </row>
    <row r="550" spans="1:27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5"/>
      <c r="AA550" s="35"/>
    </row>
    <row r="551" spans="1:27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5"/>
      <c r="AA551" s="35"/>
    </row>
    <row r="552" spans="1:27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5"/>
      <c r="AA552" s="35"/>
    </row>
    <row r="553" spans="1:27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5"/>
      <c r="AA553" s="35"/>
    </row>
    <row r="554" spans="1:27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5"/>
      <c r="AA554" s="35"/>
    </row>
    <row r="555" spans="1:27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5"/>
      <c r="AA555" s="35"/>
    </row>
    <row r="556" spans="1:27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5"/>
      <c r="AA556" s="35"/>
    </row>
    <row r="557" spans="1:27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5"/>
      <c r="AA557" s="35"/>
    </row>
    <row r="558" spans="1:27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5"/>
      <c r="AA558" s="35"/>
    </row>
    <row r="559" spans="1:27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5"/>
      <c r="AA559" s="35"/>
    </row>
    <row r="560" spans="1:27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5"/>
      <c r="AA560" s="35"/>
    </row>
    <row r="561" spans="1:27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5"/>
      <c r="AA561" s="35"/>
    </row>
    <row r="562" spans="1:27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5"/>
      <c r="AA562" s="35"/>
    </row>
    <row r="563" spans="1:27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5"/>
      <c r="AA563" s="35"/>
    </row>
    <row r="564" spans="1:27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5"/>
      <c r="AA564" s="35"/>
    </row>
    <row r="565" spans="1:27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5"/>
      <c r="AA565" s="35"/>
    </row>
    <row r="566" spans="1:27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5"/>
      <c r="AA566" s="35"/>
    </row>
    <row r="567" spans="1:27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5"/>
      <c r="AA567" s="35"/>
    </row>
    <row r="568" spans="1:27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5"/>
      <c r="AA568" s="35"/>
    </row>
    <row r="569" spans="1:27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5"/>
      <c r="AA569" s="35"/>
    </row>
    <row r="570" spans="1:27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5"/>
      <c r="AA570" s="35"/>
    </row>
    <row r="571" spans="1:27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5"/>
      <c r="AA571" s="35"/>
    </row>
    <row r="572" spans="1:27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5"/>
      <c r="AA572" s="35"/>
    </row>
    <row r="573" spans="1:27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5"/>
      <c r="AA573" s="35"/>
    </row>
    <row r="574" spans="1:27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5"/>
      <c r="AA574" s="35"/>
    </row>
    <row r="575" spans="1:27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5"/>
      <c r="AA575" s="35"/>
    </row>
    <row r="576" spans="1:27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5"/>
      <c r="AA576" s="35"/>
    </row>
    <row r="577" spans="1:27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5"/>
      <c r="AA577" s="35"/>
    </row>
    <row r="578" spans="1:27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5"/>
      <c r="AA578" s="35"/>
    </row>
    <row r="579" spans="1:27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5"/>
      <c r="AA579" s="35"/>
    </row>
    <row r="580" spans="1:27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5"/>
      <c r="AA580" s="35"/>
    </row>
    <row r="581" spans="1:27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5"/>
      <c r="AA581" s="35"/>
    </row>
    <row r="582" spans="1:27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5"/>
      <c r="AA582" s="35"/>
    </row>
    <row r="583" spans="1:27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5"/>
      <c r="AA583" s="35"/>
    </row>
    <row r="584" spans="1:27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5"/>
      <c r="AA584" s="35"/>
    </row>
    <row r="585" spans="1:27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5"/>
      <c r="AA585" s="35"/>
    </row>
    <row r="586" spans="1:27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5"/>
      <c r="AA586" s="35"/>
    </row>
    <row r="587" spans="1:27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5"/>
      <c r="AA587" s="35"/>
    </row>
    <row r="588" spans="1:27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5"/>
      <c r="AA588" s="35"/>
    </row>
    <row r="589" spans="1:27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5"/>
      <c r="AA589" s="35"/>
    </row>
    <row r="590" spans="1:27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5"/>
      <c r="AA590" s="35"/>
    </row>
    <row r="591" spans="1:27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5"/>
      <c r="AA591" s="35"/>
    </row>
    <row r="592" spans="1:27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5"/>
      <c r="AA592" s="35"/>
    </row>
    <row r="593" spans="1:27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5"/>
      <c r="AA593" s="35"/>
    </row>
    <row r="594" spans="1:27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5"/>
      <c r="AA594" s="35"/>
    </row>
    <row r="595" spans="1:27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5"/>
      <c r="AA595" s="35"/>
    </row>
    <row r="596" spans="1:27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5"/>
      <c r="AA596" s="35"/>
    </row>
    <row r="597" spans="1:27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5"/>
      <c r="AA597" s="35"/>
    </row>
    <row r="598" spans="1:27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5"/>
      <c r="AA598" s="35"/>
    </row>
    <row r="599" spans="1:27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5"/>
      <c r="AA599" s="35"/>
    </row>
    <row r="600" spans="1:27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5"/>
      <c r="AA600" s="35"/>
    </row>
    <row r="601" spans="1:27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5"/>
      <c r="AA601" s="35"/>
    </row>
    <row r="602" spans="1:27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5"/>
      <c r="AA602" s="35"/>
    </row>
    <row r="603" spans="1:27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5"/>
      <c r="AA603" s="35"/>
    </row>
    <row r="604" spans="1:27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5"/>
      <c r="AA604" s="35"/>
    </row>
    <row r="605" spans="1:27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5"/>
      <c r="AA605" s="35"/>
    </row>
    <row r="606" spans="1:27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5"/>
      <c r="AA606" s="35"/>
    </row>
    <row r="607" spans="1:27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5"/>
      <c r="AA607" s="35"/>
    </row>
    <row r="608" spans="1:27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5"/>
      <c r="AA608" s="35"/>
    </row>
    <row r="609" spans="1:27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5"/>
      <c r="AA609" s="35"/>
    </row>
    <row r="610" spans="1:27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5"/>
      <c r="AA610" s="35"/>
    </row>
    <row r="611" spans="1:27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5"/>
      <c r="AA611" s="35"/>
    </row>
    <row r="612" spans="1:27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5"/>
      <c r="AA612" s="35"/>
    </row>
    <row r="613" spans="1:27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5"/>
      <c r="AA613" s="35"/>
    </row>
    <row r="614" spans="1:27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5"/>
      <c r="AA614" s="35"/>
    </row>
    <row r="615" spans="1:27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5"/>
      <c r="AA615" s="35"/>
    </row>
    <row r="616" spans="1:27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5"/>
      <c r="AA616" s="35"/>
    </row>
    <row r="617" spans="1:27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5"/>
      <c r="AA617" s="35"/>
    </row>
    <row r="618" spans="1:27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5"/>
      <c r="AA618" s="35"/>
    </row>
    <row r="619" spans="1:27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5"/>
      <c r="AA619" s="35"/>
    </row>
    <row r="620" spans="1:27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5"/>
      <c r="AA620" s="35"/>
    </row>
    <row r="621" spans="1:27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5"/>
      <c r="AA621" s="35"/>
    </row>
    <row r="622" spans="1:27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5"/>
      <c r="AA622" s="35"/>
    </row>
    <row r="623" spans="1:27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5"/>
      <c r="AA623" s="35"/>
    </row>
    <row r="624" spans="1:27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5"/>
      <c r="AA624" s="35"/>
    </row>
    <row r="625" spans="1:27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5"/>
      <c r="AA625" s="35"/>
    </row>
    <row r="626" spans="1:27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5"/>
      <c r="AA626" s="35"/>
    </row>
    <row r="627" spans="1:27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5"/>
      <c r="AA627" s="35"/>
    </row>
    <row r="628" spans="1:27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5"/>
      <c r="AA628" s="35"/>
    </row>
    <row r="629" spans="1:27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5"/>
      <c r="AA629" s="35"/>
    </row>
    <row r="630" spans="1:27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5"/>
      <c r="AA630" s="35"/>
    </row>
    <row r="631" spans="1:27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5"/>
      <c r="AA631" s="35"/>
    </row>
    <row r="632" spans="1:27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5"/>
      <c r="AA632" s="35"/>
    </row>
    <row r="633" spans="1:27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5"/>
      <c r="AA633" s="35"/>
    </row>
    <row r="634" spans="1:27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5"/>
      <c r="AA634" s="35"/>
    </row>
    <row r="635" spans="1:27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5"/>
      <c r="AA635" s="35"/>
    </row>
    <row r="636" spans="1:27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5"/>
      <c r="AA636" s="35"/>
    </row>
    <row r="637" spans="1:27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5"/>
      <c r="AA637" s="35"/>
    </row>
    <row r="638" spans="1:27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5"/>
      <c r="AA638" s="35"/>
    </row>
    <row r="639" spans="1:27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5"/>
      <c r="AA639" s="35"/>
    </row>
    <row r="640" spans="1:27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5"/>
      <c r="AA640" s="35"/>
    </row>
    <row r="641" spans="1:27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5"/>
      <c r="AA641" s="35"/>
    </row>
    <row r="642" spans="1:27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5"/>
      <c r="AA642" s="35"/>
    </row>
    <row r="643" spans="1:27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5"/>
      <c r="AA643" s="35"/>
    </row>
    <row r="644" spans="1:27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5"/>
      <c r="AA644" s="35"/>
    </row>
    <row r="645" spans="1:27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5"/>
      <c r="AA645" s="35"/>
    </row>
    <row r="646" spans="1:27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5"/>
      <c r="AA646" s="35"/>
    </row>
    <row r="647" spans="1:27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5"/>
      <c r="AA647" s="35"/>
    </row>
    <row r="648" spans="1:27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5"/>
      <c r="AA648" s="35"/>
    </row>
    <row r="649" spans="1:27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5"/>
      <c r="AA649" s="35"/>
    </row>
    <row r="650" spans="1:27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5"/>
      <c r="AA650" s="35"/>
    </row>
    <row r="651" spans="1:27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5"/>
      <c r="AA651" s="35"/>
    </row>
    <row r="652" spans="1:27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5"/>
      <c r="AA652" s="35"/>
    </row>
    <row r="653" spans="1:27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5"/>
      <c r="AA653" s="35"/>
    </row>
    <row r="654" spans="1:27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5"/>
      <c r="AA654" s="35"/>
    </row>
    <row r="655" spans="1:27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5"/>
      <c r="AA655" s="35"/>
    </row>
    <row r="656" spans="1:27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5"/>
      <c r="AA656" s="35"/>
    </row>
    <row r="657" spans="1:27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5"/>
      <c r="AA657" s="35"/>
    </row>
    <row r="658" spans="1:27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5"/>
      <c r="AA658" s="35"/>
    </row>
    <row r="659" spans="1:27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5"/>
      <c r="AA659" s="35"/>
    </row>
    <row r="660" spans="1:27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5"/>
      <c r="AA660" s="35"/>
    </row>
    <row r="661" spans="1:27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5"/>
      <c r="AA661" s="35"/>
    </row>
    <row r="662" spans="1:27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5"/>
      <c r="AA662" s="35"/>
    </row>
    <row r="663" spans="1:27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5"/>
      <c r="AA663" s="35"/>
    </row>
    <row r="664" spans="1:27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5"/>
      <c r="AA664" s="35"/>
    </row>
    <row r="665" spans="1:27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5"/>
      <c r="AA665" s="35"/>
    </row>
    <row r="666" spans="1:27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5"/>
      <c r="AA666" s="35"/>
    </row>
    <row r="667" spans="1:27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5"/>
      <c r="AA667" s="35"/>
    </row>
    <row r="668" spans="1:27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5"/>
      <c r="AA668" s="35"/>
    </row>
    <row r="669" spans="1:27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5"/>
      <c r="AA669" s="35"/>
    </row>
    <row r="670" spans="1:27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5"/>
      <c r="AA670" s="35"/>
    </row>
    <row r="671" spans="1:27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5"/>
      <c r="AA671" s="35"/>
    </row>
    <row r="672" spans="1:27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5"/>
      <c r="AA672" s="35"/>
    </row>
    <row r="673" spans="1:27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5"/>
      <c r="AA673" s="35"/>
    </row>
    <row r="674" spans="1:27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5"/>
      <c r="AA674" s="35"/>
    </row>
    <row r="675" spans="1:27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5"/>
      <c r="AA675" s="35"/>
    </row>
    <row r="676" spans="1:27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5"/>
      <c r="AA676" s="35"/>
    </row>
    <row r="677" spans="1:27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5"/>
      <c r="AA677" s="35"/>
    </row>
    <row r="678" spans="1:27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5"/>
      <c r="AA678" s="35"/>
    </row>
    <row r="679" spans="1:27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5"/>
      <c r="AA679" s="35"/>
    </row>
    <row r="680" spans="1:27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5"/>
      <c r="AA680" s="35"/>
    </row>
    <row r="681" spans="1:27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5"/>
      <c r="AA681" s="35"/>
    </row>
    <row r="682" spans="1:27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5"/>
      <c r="AA682" s="35"/>
    </row>
    <row r="683" spans="1:27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5"/>
      <c r="AA683" s="35"/>
    </row>
    <row r="684" spans="1:27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5"/>
      <c r="AA684" s="35"/>
    </row>
    <row r="685" spans="1:27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5"/>
      <c r="AA685" s="35"/>
    </row>
    <row r="686" spans="1:27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5"/>
      <c r="AA686" s="35"/>
    </row>
    <row r="687" spans="1:27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5"/>
      <c r="AA687" s="35"/>
    </row>
    <row r="688" spans="1:27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5"/>
      <c r="AA688" s="35"/>
    </row>
    <row r="689" spans="1:27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5"/>
      <c r="AA689" s="35"/>
    </row>
    <row r="690" spans="1:27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5"/>
      <c r="AA690" s="35"/>
    </row>
    <row r="691" spans="1:27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5"/>
      <c r="AA691" s="35"/>
    </row>
    <row r="692" spans="1:27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5"/>
      <c r="AA692" s="35"/>
    </row>
    <row r="693" spans="1:27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5"/>
      <c r="AA693" s="35"/>
    </row>
    <row r="694" spans="1:27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5"/>
      <c r="AA694" s="35"/>
    </row>
    <row r="695" spans="1:27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5"/>
      <c r="AA695" s="35"/>
    </row>
    <row r="696" spans="1:27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5"/>
      <c r="AA696" s="35"/>
    </row>
    <row r="697" spans="1:27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5"/>
      <c r="AA697" s="35"/>
    </row>
    <row r="698" spans="1:27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5"/>
      <c r="AA698" s="35"/>
    </row>
    <row r="699" spans="1:27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5"/>
      <c r="AA699" s="35"/>
    </row>
    <row r="700" spans="1:27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5"/>
      <c r="AA700" s="35"/>
    </row>
    <row r="701" spans="1:27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5"/>
      <c r="AA701" s="35"/>
    </row>
    <row r="702" spans="1:27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5"/>
      <c r="AA702" s="35"/>
    </row>
    <row r="703" spans="1:27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5"/>
      <c r="AA703" s="35"/>
    </row>
    <row r="704" spans="1:27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5"/>
      <c r="AA704" s="35"/>
    </row>
    <row r="705" spans="1:27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5"/>
      <c r="AA705" s="35"/>
    </row>
    <row r="706" spans="1:27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5"/>
      <c r="AA706" s="35"/>
    </row>
    <row r="707" spans="1:27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5"/>
      <c r="AA707" s="35"/>
    </row>
    <row r="708" spans="1:27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5"/>
      <c r="AA708" s="35"/>
    </row>
    <row r="709" spans="1:27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5"/>
      <c r="AA709" s="35"/>
    </row>
    <row r="710" spans="1:27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5"/>
      <c r="AA710" s="35"/>
    </row>
    <row r="711" spans="1:27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5"/>
      <c r="AA711" s="35"/>
    </row>
    <row r="712" spans="1:27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5"/>
      <c r="AA712" s="35"/>
    </row>
    <row r="713" spans="1:27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5"/>
      <c r="AA713" s="35"/>
    </row>
    <row r="714" spans="1:27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5"/>
      <c r="AA714" s="35"/>
    </row>
    <row r="715" spans="1:27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5"/>
      <c r="AA715" s="35"/>
    </row>
    <row r="716" spans="1:27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5"/>
      <c r="AA716" s="35"/>
    </row>
    <row r="717" spans="1:27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5"/>
      <c r="AA717" s="35"/>
    </row>
    <row r="718" spans="1:27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5"/>
      <c r="AA718" s="35"/>
    </row>
    <row r="719" spans="1:27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5"/>
      <c r="AA719" s="35"/>
    </row>
    <row r="720" spans="1:27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5"/>
      <c r="AA720" s="35"/>
    </row>
    <row r="721" spans="1:27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5"/>
      <c r="AA721" s="35"/>
    </row>
    <row r="722" spans="1:27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5"/>
      <c r="AA722" s="35"/>
    </row>
    <row r="723" spans="1:27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5"/>
      <c r="AA723" s="35"/>
    </row>
    <row r="724" spans="1:27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5"/>
      <c r="AA724" s="35"/>
    </row>
    <row r="725" spans="1:27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5"/>
      <c r="AA725" s="35"/>
    </row>
    <row r="726" spans="1:27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5"/>
      <c r="AA726" s="35"/>
    </row>
    <row r="727" spans="1:27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5"/>
      <c r="AA727" s="35"/>
    </row>
    <row r="728" spans="1:27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5"/>
      <c r="AA728" s="35"/>
    </row>
    <row r="729" spans="1:27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5"/>
      <c r="AA729" s="35"/>
    </row>
    <row r="730" spans="1:27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5"/>
      <c r="AA730" s="35"/>
    </row>
    <row r="731" spans="1:27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5"/>
      <c r="AA731" s="35"/>
    </row>
    <row r="732" spans="1:27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5"/>
      <c r="AA732" s="35"/>
    </row>
    <row r="733" spans="1:27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5"/>
      <c r="AA733" s="35"/>
    </row>
    <row r="734" spans="1:27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5"/>
      <c r="AA734" s="35"/>
    </row>
    <row r="735" spans="1:27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5"/>
      <c r="AA735" s="35"/>
    </row>
    <row r="736" spans="1:27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5"/>
      <c r="AA736" s="35"/>
    </row>
    <row r="737" spans="1:27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5"/>
      <c r="AA737" s="35"/>
    </row>
    <row r="738" spans="1:27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5"/>
      <c r="AA738" s="35"/>
    </row>
    <row r="739" spans="1:27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5"/>
      <c r="AA739" s="35"/>
    </row>
    <row r="740" spans="1:27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5"/>
      <c r="AA740" s="35"/>
    </row>
    <row r="741" spans="1:27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5"/>
      <c r="AA741" s="35"/>
    </row>
    <row r="742" spans="1:27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5"/>
      <c r="AA742" s="35"/>
    </row>
    <row r="743" spans="1:27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5"/>
      <c r="AA743" s="35"/>
    </row>
    <row r="744" spans="1:27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5"/>
      <c r="AA744" s="35"/>
    </row>
    <row r="745" spans="1:27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5"/>
      <c r="AA745" s="35"/>
    </row>
    <row r="746" spans="1:27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5"/>
      <c r="AA746" s="35"/>
    </row>
    <row r="747" spans="1:27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5"/>
      <c r="AA747" s="35"/>
    </row>
    <row r="748" spans="1:27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5"/>
      <c r="AA748" s="35"/>
    </row>
    <row r="749" spans="1:27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5"/>
      <c r="AA749" s="35"/>
    </row>
    <row r="750" spans="1:27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5"/>
      <c r="AA750" s="35"/>
    </row>
    <row r="751" spans="1:27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5"/>
      <c r="AA751" s="35"/>
    </row>
    <row r="752" spans="1:27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5"/>
      <c r="AA752" s="35"/>
    </row>
    <row r="753" spans="1:27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5"/>
      <c r="AA753" s="35"/>
    </row>
    <row r="754" spans="1:27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5"/>
      <c r="AA754" s="35"/>
    </row>
    <row r="755" spans="1:27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5"/>
      <c r="AA755" s="35"/>
    </row>
    <row r="756" spans="1:27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5"/>
      <c r="AA756" s="35"/>
    </row>
    <row r="757" spans="1:27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5"/>
      <c r="AA757" s="35"/>
    </row>
    <row r="758" spans="1:27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5"/>
      <c r="AA758" s="35"/>
    </row>
    <row r="759" spans="1:27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5"/>
      <c r="AA759" s="35"/>
    </row>
    <row r="760" spans="1:27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5"/>
      <c r="AA760" s="35"/>
    </row>
    <row r="761" spans="1:27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5"/>
      <c r="AA761" s="35"/>
    </row>
    <row r="762" spans="1:27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5"/>
      <c r="AA762" s="35"/>
    </row>
    <row r="763" spans="1:27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5"/>
      <c r="AA763" s="35"/>
    </row>
    <row r="764" spans="1:27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5"/>
      <c r="AA764" s="35"/>
    </row>
    <row r="765" spans="1:27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5"/>
      <c r="AA765" s="35"/>
    </row>
    <row r="766" spans="1:27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5"/>
      <c r="AA766" s="35"/>
    </row>
    <row r="767" spans="1:27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5"/>
      <c r="AA767" s="35"/>
    </row>
    <row r="768" spans="1:27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5"/>
      <c r="AA768" s="35"/>
    </row>
    <row r="769" spans="1:27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5"/>
      <c r="AA769" s="35"/>
    </row>
    <row r="770" spans="1:27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5"/>
      <c r="AA770" s="35"/>
    </row>
    <row r="771" spans="1:27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5"/>
      <c r="AA771" s="35"/>
    </row>
    <row r="772" spans="1:27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5"/>
      <c r="AA772" s="35"/>
    </row>
    <row r="773" spans="1:27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5"/>
      <c r="AA773" s="35"/>
    </row>
    <row r="774" spans="1:27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5"/>
      <c r="AA774" s="35"/>
    </row>
    <row r="775" spans="1:27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5"/>
      <c r="AA775" s="35"/>
    </row>
    <row r="776" spans="1:27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5"/>
      <c r="AA776" s="35"/>
    </row>
    <row r="777" spans="1:27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5"/>
      <c r="AA777" s="35"/>
    </row>
    <row r="778" spans="1:27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5"/>
      <c r="AA778" s="35"/>
    </row>
    <row r="779" spans="1:27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5"/>
      <c r="AA779" s="35"/>
    </row>
    <row r="780" spans="1:27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5"/>
      <c r="AA780" s="35"/>
    </row>
    <row r="781" spans="1:27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5"/>
      <c r="AA781" s="35"/>
    </row>
    <row r="782" spans="1:27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5"/>
      <c r="AA782" s="35"/>
    </row>
    <row r="783" spans="1:27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5"/>
      <c r="AA783" s="35"/>
    </row>
    <row r="784" spans="1:27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5"/>
      <c r="AA784" s="35"/>
    </row>
    <row r="785" spans="1:27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5"/>
      <c r="AA785" s="35"/>
    </row>
    <row r="786" spans="1:27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5"/>
      <c r="AA786" s="35"/>
    </row>
    <row r="787" spans="1:27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5"/>
      <c r="AA787" s="35"/>
    </row>
    <row r="788" spans="1:27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5"/>
      <c r="AA788" s="35"/>
    </row>
    <row r="789" spans="1:27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5"/>
      <c r="AA789" s="35"/>
    </row>
    <row r="790" spans="1:27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5"/>
      <c r="AA790" s="35"/>
    </row>
    <row r="791" spans="1:27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5"/>
      <c r="AA791" s="35"/>
    </row>
    <row r="792" spans="1:27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5"/>
      <c r="AA792" s="35"/>
    </row>
    <row r="793" spans="1:27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5"/>
      <c r="AA793" s="35"/>
    </row>
    <row r="794" spans="1:27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5"/>
      <c r="AA794" s="35"/>
    </row>
    <row r="795" spans="1:27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5"/>
      <c r="AA795" s="35"/>
    </row>
    <row r="796" spans="1:27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5"/>
      <c r="AA796" s="35"/>
    </row>
    <row r="797" spans="1:27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5"/>
      <c r="AA797" s="35"/>
    </row>
    <row r="798" spans="1:27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5"/>
      <c r="AA798" s="35"/>
    </row>
    <row r="799" spans="1:27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5"/>
      <c r="AA799" s="35"/>
    </row>
    <row r="800" spans="1:27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5"/>
      <c r="AA800" s="35"/>
    </row>
    <row r="801" spans="1:27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5"/>
      <c r="AA801" s="35"/>
    </row>
    <row r="802" spans="1:27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5"/>
      <c r="AA802" s="35"/>
    </row>
    <row r="803" spans="1:27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5"/>
      <c r="AA803" s="35"/>
    </row>
    <row r="804" spans="1:27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5"/>
      <c r="AA804" s="35"/>
    </row>
    <row r="805" spans="1:27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5"/>
      <c r="AA805" s="35"/>
    </row>
    <row r="806" spans="1:27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5"/>
      <c r="AA806" s="35"/>
    </row>
    <row r="807" spans="1:27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5"/>
      <c r="AA807" s="35"/>
    </row>
    <row r="808" spans="1:27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5"/>
      <c r="AA808" s="35"/>
    </row>
    <row r="809" spans="1:27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5"/>
      <c r="AA809" s="35"/>
    </row>
    <row r="810" spans="1:27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5"/>
      <c r="AA810" s="35"/>
    </row>
    <row r="811" spans="1:27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5"/>
      <c r="AA811" s="35"/>
    </row>
    <row r="812" spans="1:27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5"/>
      <c r="AA812" s="35"/>
    </row>
    <row r="813" spans="1:27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5"/>
      <c r="AA813" s="35"/>
    </row>
    <row r="814" spans="1:27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5"/>
      <c r="AA814" s="35"/>
    </row>
    <row r="815" spans="1:27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5"/>
      <c r="AA815" s="35"/>
    </row>
    <row r="816" spans="1:27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5"/>
      <c r="AA816" s="35"/>
    </row>
    <row r="817" spans="1:27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5"/>
      <c r="AA817" s="35"/>
    </row>
    <row r="818" spans="1:27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5"/>
      <c r="AA818" s="35"/>
    </row>
    <row r="819" spans="1:27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5"/>
      <c r="AA819" s="35"/>
    </row>
    <row r="820" spans="1:27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5"/>
      <c r="AA820" s="35"/>
    </row>
    <row r="821" spans="1:27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5"/>
      <c r="AA821" s="35"/>
    </row>
    <row r="822" spans="1:27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5"/>
      <c r="AA822" s="35"/>
    </row>
    <row r="823" spans="1:27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5"/>
      <c r="AA823" s="35"/>
    </row>
    <row r="824" spans="1:27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5"/>
      <c r="AA824" s="35"/>
    </row>
    <row r="825" spans="1:27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5"/>
      <c r="AA825" s="35"/>
    </row>
    <row r="826" spans="1:27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5"/>
      <c r="AA826" s="35"/>
    </row>
    <row r="827" spans="1:27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5"/>
      <c r="AA827" s="35"/>
    </row>
    <row r="828" spans="1:27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5"/>
      <c r="AA828" s="35"/>
    </row>
    <row r="829" spans="1:27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5"/>
      <c r="AA829" s="35"/>
    </row>
    <row r="830" spans="1:27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5"/>
      <c r="AA830" s="35"/>
    </row>
    <row r="831" spans="1:27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5"/>
      <c r="AA831" s="35"/>
    </row>
    <row r="832" spans="1:27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5"/>
      <c r="AA832" s="35"/>
    </row>
    <row r="833" spans="1:27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5"/>
      <c r="AA833" s="35"/>
    </row>
    <row r="834" spans="1:27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5"/>
      <c r="AA834" s="35"/>
    </row>
    <row r="835" spans="1:27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5"/>
      <c r="AA835" s="35"/>
    </row>
    <row r="836" spans="1:27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5"/>
      <c r="AA836" s="35"/>
    </row>
    <row r="837" spans="1:27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5"/>
      <c r="AA837" s="35"/>
    </row>
    <row r="838" spans="1:27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5"/>
      <c r="AA838" s="35"/>
    </row>
    <row r="839" spans="1:27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5"/>
      <c r="AA839" s="35"/>
    </row>
    <row r="840" spans="1:27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5"/>
      <c r="AA840" s="35"/>
    </row>
    <row r="841" spans="1:27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5"/>
      <c r="AA841" s="35"/>
    </row>
    <row r="842" spans="1:27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5"/>
      <c r="AA842" s="35"/>
    </row>
    <row r="843" spans="1:27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5"/>
      <c r="AA843" s="35"/>
    </row>
    <row r="844" spans="1:27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5"/>
      <c r="AA844" s="35"/>
    </row>
    <row r="845" spans="1:27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5"/>
      <c r="AA845" s="35"/>
    </row>
    <row r="846" spans="1:27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5"/>
      <c r="AA846" s="35"/>
    </row>
    <row r="847" spans="1:27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5"/>
      <c r="AA847" s="35"/>
    </row>
    <row r="848" spans="1:27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5"/>
      <c r="AA848" s="35"/>
    </row>
    <row r="849" spans="1:27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5"/>
      <c r="AA849" s="35"/>
    </row>
    <row r="850" spans="1:27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5"/>
      <c r="AA850" s="35"/>
    </row>
    <row r="851" spans="1:27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5"/>
      <c r="AA851" s="35"/>
    </row>
    <row r="852" spans="1:27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5"/>
      <c r="AA852" s="35"/>
    </row>
    <row r="853" spans="1:27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5"/>
      <c r="AA853" s="35"/>
    </row>
    <row r="854" spans="1:27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5"/>
      <c r="AA854" s="35"/>
    </row>
    <row r="855" spans="1:27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5"/>
      <c r="AA855" s="35"/>
    </row>
    <row r="856" spans="1:27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5"/>
      <c r="AA856" s="35"/>
    </row>
    <row r="857" spans="1:27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5"/>
      <c r="AA857" s="35"/>
    </row>
    <row r="858" spans="1:27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5"/>
      <c r="AA858" s="35"/>
    </row>
    <row r="859" spans="1:27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5"/>
      <c r="AA859" s="35"/>
    </row>
    <row r="860" spans="1:27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5"/>
      <c r="AA860" s="35"/>
    </row>
    <row r="861" spans="1:27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5"/>
      <c r="AA861" s="35"/>
    </row>
    <row r="862" spans="1:27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5"/>
      <c r="AA862" s="35"/>
    </row>
    <row r="863" spans="1:27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5"/>
      <c r="AA863" s="35"/>
    </row>
    <row r="864" spans="1:27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5"/>
      <c r="AA864" s="35"/>
    </row>
    <row r="865" spans="1:27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5"/>
      <c r="AA865" s="35"/>
    </row>
    <row r="866" spans="1:27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5"/>
      <c r="AA866" s="35"/>
    </row>
    <row r="867" spans="1:27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5"/>
      <c r="AA867" s="35"/>
    </row>
    <row r="868" spans="1:27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5"/>
      <c r="AA868" s="35"/>
    </row>
    <row r="869" spans="1:27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5"/>
      <c r="AA869" s="35"/>
    </row>
    <row r="870" spans="1:27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5"/>
      <c r="AA870" s="35"/>
    </row>
    <row r="871" spans="1:27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5"/>
      <c r="AA871" s="35"/>
    </row>
    <row r="872" spans="1:27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5"/>
      <c r="AA872" s="35"/>
    </row>
    <row r="873" spans="1:27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5"/>
      <c r="AA873" s="35"/>
    </row>
    <row r="874" spans="1:27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5"/>
      <c r="AA874" s="35"/>
    </row>
    <row r="875" spans="1:27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5"/>
      <c r="AA875" s="35"/>
    </row>
    <row r="876" spans="1:27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5"/>
      <c r="AA876" s="35"/>
    </row>
    <row r="877" spans="1:27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5"/>
      <c r="AA877" s="35"/>
    </row>
    <row r="878" spans="1:27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5"/>
      <c r="AA878" s="35"/>
    </row>
    <row r="879" spans="1:27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5"/>
      <c r="AA879" s="35"/>
    </row>
    <row r="880" spans="1:27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5"/>
      <c r="AA880" s="35"/>
    </row>
    <row r="881" spans="1:27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5"/>
      <c r="AA881" s="35"/>
    </row>
    <row r="882" spans="1:27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5"/>
      <c r="AA882" s="35"/>
    </row>
    <row r="883" spans="1:27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5"/>
      <c r="AA883" s="35"/>
    </row>
    <row r="884" spans="1:27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5"/>
      <c r="AA884" s="35"/>
    </row>
    <row r="885" spans="1:27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5"/>
      <c r="AA885" s="35"/>
    </row>
    <row r="886" spans="1:27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5"/>
      <c r="AA886" s="35"/>
    </row>
    <row r="887" spans="1:27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5"/>
      <c r="AA887" s="35"/>
    </row>
    <row r="888" spans="1:27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5"/>
      <c r="AA888" s="35"/>
    </row>
    <row r="889" spans="1:27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5"/>
      <c r="AA889" s="35"/>
    </row>
    <row r="890" spans="1:27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5"/>
      <c r="AA890" s="35"/>
    </row>
    <row r="891" spans="1:27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5"/>
      <c r="AA891" s="35"/>
    </row>
    <row r="892" spans="1:27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5"/>
      <c r="AA892" s="35"/>
    </row>
    <row r="893" spans="1:27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5"/>
      <c r="AA893" s="35"/>
    </row>
    <row r="894" spans="1:27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5"/>
      <c r="AA894" s="35"/>
    </row>
    <row r="895" spans="1:27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5"/>
      <c r="AA895" s="35"/>
    </row>
    <row r="896" spans="1:27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5"/>
      <c r="AA896" s="35"/>
    </row>
    <row r="897" spans="1:27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5"/>
      <c r="AA897" s="35"/>
    </row>
    <row r="898" spans="1:27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5"/>
      <c r="AA898" s="35"/>
    </row>
    <row r="899" spans="1:27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5"/>
      <c r="AA899" s="35"/>
    </row>
    <row r="900" spans="1:27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5"/>
      <c r="AA900" s="35"/>
    </row>
    <row r="901" spans="1:27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5"/>
      <c r="AA901" s="35"/>
    </row>
    <row r="902" spans="1:27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5"/>
      <c r="AA902" s="35"/>
    </row>
    <row r="903" spans="1:27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5"/>
      <c r="AA903" s="35"/>
    </row>
    <row r="904" spans="1:27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5"/>
      <c r="AA904" s="35"/>
    </row>
    <row r="905" spans="1:27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5"/>
      <c r="AA905" s="35"/>
    </row>
    <row r="906" spans="1:27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5"/>
      <c r="AA906" s="35"/>
    </row>
    <row r="907" spans="1:27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5"/>
      <c r="AA907" s="35"/>
    </row>
    <row r="908" spans="1:27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5"/>
      <c r="AA908" s="35"/>
    </row>
    <row r="909" spans="1:27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5"/>
      <c r="AA909" s="35"/>
    </row>
    <row r="910" spans="1:27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5"/>
      <c r="AA910" s="35"/>
    </row>
    <row r="911" spans="1:27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5"/>
      <c r="AA911" s="35"/>
    </row>
    <row r="912" spans="1:27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5"/>
      <c r="AA912" s="35"/>
    </row>
    <row r="913" spans="1:27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5"/>
      <c r="AA913" s="35"/>
    </row>
    <row r="914" spans="1:27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5"/>
      <c r="AA914" s="35"/>
    </row>
    <row r="915" spans="1:27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5"/>
      <c r="AA915" s="35"/>
    </row>
    <row r="916" spans="1:27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5"/>
      <c r="AA916" s="35"/>
    </row>
    <row r="917" spans="1:27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5"/>
      <c r="AA917" s="35"/>
    </row>
    <row r="918" spans="1:27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5"/>
      <c r="AA918" s="35"/>
    </row>
    <row r="919" spans="1:27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5"/>
      <c r="AA919" s="35"/>
    </row>
    <row r="920" spans="1:27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5"/>
      <c r="AA920" s="35"/>
    </row>
    <row r="921" spans="1:27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5"/>
      <c r="AA921" s="35"/>
    </row>
    <row r="922" spans="1:27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5"/>
      <c r="AA922" s="35"/>
    </row>
    <row r="923" spans="1:27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5"/>
      <c r="AA923" s="35"/>
    </row>
    <row r="924" spans="1:27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5"/>
      <c r="AA924" s="35"/>
    </row>
    <row r="925" spans="1:27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5"/>
      <c r="AA925" s="35"/>
    </row>
    <row r="926" spans="1:27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5"/>
      <c r="AA926" s="35"/>
    </row>
    <row r="927" spans="1:27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5"/>
      <c r="AA927" s="35"/>
    </row>
    <row r="928" spans="1:27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5"/>
      <c r="AA928" s="35"/>
    </row>
    <row r="929" spans="1:27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5"/>
      <c r="AA929" s="35"/>
    </row>
    <row r="930" spans="1:27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5"/>
      <c r="AA930" s="35"/>
    </row>
    <row r="931" spans="1:27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5"/>
      <c r="AA931" s="35"/>
    </row>
    <row r="932" spans="1:27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5"/>
      <c r="AA932" s="35"/>
    </row>
    <row r="933" spans="1:27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5"/>
      <c r="AA933" s="35"/>
    </row>
    <row r="934" spans="1:27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5"/>
      <c r="AA934" s="35"/>
    </row>
    <row r="935" spans="1:27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5"/>
      <c r="AA935" s="35"/>
    </row>
    <row r="936" spans="1:27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5"/>
      <c r="AA936" s="35"/>
    </row>
    <row r="937" spans="1:27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5"/>
      <c r="AA937" s="35"/>
    </row>
    <row r="938" spans="1:27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5"/>
      <c r="AA938" s="35"/>
    </row>
    <row r="939" spans="1:27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5"/>
      <c r="AA939" s="35"/>
    </row>
    <row r="940" spans="1:27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5"/>
      <c r="AA940" s="35"/>
    </row>
    <row r="941" spans="1:27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5"/>
      <c r="AA941" s="35"/>
    </row>
    <row r="942" spans="1:27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5"/>
      <c r="AA942" s="35"/>
    </row>
    <row r="943" spans="1:27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5"/>
      <c r="AA943" s="35"/>
    </row>
    <row r="944" spans="1:27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5"/>
      <c r="AA944" s="35"/>
    </row>
    <row r="945" spans="1:27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5"/>
      <c r="AA945" s="35"/>
    </row>
    <row r="946" spans="1:27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5"/>
      <c r="AA946" s="35"/>
    </row>
    <row r="947" spans="1:27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5"/>
      <c r="AA947" s="35"/>
    </row>
    <row r="948" spans="1:27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5"/>
      <c r="AA948" s="35"/>
    </row>
    <row r="949" spans="1:27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5"/>
      <c r="AA949" s="35"/>
    </row>
    <row r="950" spans="1:27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5"/>
      <c r="AA950" s="35"/>
    </row>
    <row r="951" spans="1:27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5"/>
      <c r="AA951" s="35"/>
    </row>
    <row r="952" spans="1:27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5"/>
      <c r="AA952" s="35"/>
    </row>
    <row r="953" spans="1:27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5"/>
      <c r="AA953" s="35"/>
    </row>
    <row r="954" spans="1:27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5"/>
      <c r="AA954" s="35"/>
    </row>
    <row r="955" spans="1:27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5"/>
      <c r="AA955" s="35"/>
    </row>
    <row r="956" spans="1:27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5"/>
      <c r="AA956" s="35"/>
    </row>
    <row r="957" spans="1:27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5"/>
      <c r="AA957" s="35"/>
    </row>
    <row r="958" spans="1:27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5"/>
      <c r="AA958" s="35"/>
    </row>
    <row r="959" spans="1:27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5"/>
      <c r="AA959" s="35"/>
    </row>
    <row r="960" spans="1:27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5"/>
      <c r="AA960" s="35"/>
    </row>
    <row r="961" spans="1:27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5"/>
      <c r="AA961" s="35"/>
    </row>
    <row r="962" spans="1:27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5"/>
      <c r="AA962" s="35"/>
    </row>
    <row r="963" spans="1:27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5"/>
      <c r="AA963" s="35"/>
    </row>
    <row r="964" spans="1:27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5"/>
      <c r="AA964" s="35"/>
    </row>
    <row r="965" spans="1:27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5"/>
      <c r="AA965" s="35"/>
    </row>
    <row r="966" spans="1:27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5"/>
      <c r="AA966" s="35"/>
    </row>
    <row r="967" spans="1:27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5"/>
      <c r="AA967" s="35"/>
    </row>
    <row r="968" spans="1:27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5"/>
      <c r="AA968" s="35"/>
    </row>
    <row r="969" spans="1:27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5"/>
      <c r="AA969" s="35"/>
    </row>
    <row r="970" spans="1:27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5"/>
      <c r="AA970" s="35"/>
    </row>
    <row r="971" spans="1:27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5"/>
      <c r="AA971" s="35"/>
    </row>
    <row r="972" spans="1:27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5"/>
      <c r="AA972" s="35"/>
    </row>
    <row r="973" spans="1:27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5"/>
      <c r="AA973" s="35"/>
    </row>
    <row r="974" spans="1:27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5"/>
      <c r="AA974" s="35"/>
    </row>
    <row r="975" spans="1:27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5"/>
      <c r="AA975" s="35"/>
    </row>
    <row r="976" spans="1:27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5"/>
      <c r="AA976" s="35"/>
    </row>
    <row r="977" spans="1:27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5"/>
      <c r="AA977" s="35"/>
    </row>
    <row r="978" spans="1:27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5"/>
      <c r="AA978" s="35"/>
    </row>
    <row r="979" spans="1:27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5"/>
      <c r="AA979" s="35"/>
    </row>
    <row r="980" spans="1:27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5"/>
      <c r="AA980" s="35"/>
    </row>
    <row r="981" spans="1:27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5"/>
      <c r="AA981" s="35"/>
    </row>
    <row r="982" spans="1:27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5"/>
      <c r="AA982" s="35"/>
    </row>
    <row r="983" spans="1:27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5"/>
      <c r="AA983" s="35"/>
    </row>
    <row r="984" spans="1:27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5"/>
      <c r="AA984" s="35"/>
    </row>
    <row r="985" spans="1:27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5"/>
      <c r="AA985" s="35"/>
    </row>
    <row r="986" spans="1:27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5"/>
      <c r="AA986" s="35"/>
    </row>
    <row r="987" spans="1:27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5"/>
      <c r="AA987" s="35"/>
    </row>
    <row r="988" spans="1:27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5"/>
      <c r="AA988" s="35"/>
    </row>
    <row r="989" spans="1:27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5"/>
      <c r="AA989" s="35"/>
    </row>
    <row r="990" spans="1:27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5"/>
      <c r="AA990" s="35"/>
    </row>
    <row r="991" spans="1:27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5"/>
      <c r="AA991" s="35"/>
    </row>
    <row r="992" spans="1:27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5"/>
      <c r="AA992" s="35"/>
    </row>
    <row r="993" spans="1:27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5"/>
      <c r="AA993" s="35"/>
    </row>
    <row r="994" spans="1:27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5"/>
      <c r="AA994" s="35"/>
    </row>
    <row r="995" spans="1:27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5"/>
      <c r="AA995" s="35"/>
    </row>
    <row r="996" spans="1:27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5"/>
      <c r="AA996" s="35"/>
    </row>
    <row r="997" spans="1:27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5"/>
      <c r="AA997" s="35"/>
    </row>
    <row r="998" spans="1:27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5"/>
      <c r="AA998" s="35"/>
    </row>
    <row r="999" spans="1:27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5"/>
      <c r="AA999" s="35"/>
    </row>
    <row r="1000" spans="1:27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5"/>
      <c r="AA1000" s="35"/>
    </row>
    <row r="1001" spans="1:27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5"/>
      <c r="AA1001" s="35"/>
    </row>
    <row r="1002" spans="1:27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5"/>
      <c r="AA1002" s="35"/>
    </row>
    <row r="1003" spans="1:27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5"/>
      <c r="AA1003" s="35"/>
    </row>
    <row r="1004" spans="1:27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5"/>
      <c r="AA1004" s="35"/>
    </row>
    <row r="1005" spans="1:27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5"/>
      <c r="AA1005" s="35"/>
    </row>
    <row r="1006" spans="1:27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5"/>
      <c r="AA1006" s="35"/>
    </row>
    <row r="1007" spans="1:27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5"/>
      <c r="AA1007" s="35"/>
    </row>
    <row r="1008" spans="1:27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5"/>
      <c r="AA1008" s="35"/>
    </row>
    <row r="1009" spans="1:27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5"/>
      <c r="AA1009" s="35"/>
    </row>
    <row r="1010" spans="1:27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5"/>
      <c r="AA1010" s="35"/>
    </row>
    <row r="1011" spans="1:27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5"/>
      <c r="AA1011" s="35"/>
    </row>
    <row r="1012" spans="1:27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5"/>
      <c r="AA1012" s="35"/>
    </row>
    <row r="1013" spans="1:27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5"/>
      <c r="AA1013" s="35"/>
    </row>
    <row r="1014" spans="1:27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5"/>
      <c r="AA1014" s="35"/>
    </row>
    <row r="1015" spans="1:27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5"/>
      <c r="AA1015" s="35"/>
    </row>
    <row r="1016" spans="1:27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5"/>
      <c r="AA1016" s="35"/>
    </row>
    <row r="1017" spans="1:27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5"/>
      <c r="AA1017" s="35"/>
    </row>
    <row r="1018" spans="1:27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5"/>
      <c r="AA1018" s="35"/>
    </row>
    <row r="1019" spans="1:27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5"/>
      <c r="AA1019" s="35"/>
    </row>
    <row r="1020" spans="1:27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5"/>
      <c r="AA1020" s="35"/>
    </row>
    <row r="1021" spans="1:27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5"/>
      <c r="AA1021" s="35"/>
    </row>
    <row r="1022" spans="1:27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5"/>
      <c r="AA1022" s="35"/>
    </row>
    <row r="1023" spans="1:27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5"/>
      <c r="AA1023" s="35"/>
    </row>
    <row r="1024" spans="1:27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5"/>
      <c r="AA1024" s="35"/>
    </row>
    <row r="1025" spans="1:27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5"/>
      <c r="AA1025" s="35"/>
    </row>
    <row r="1026" spans="1:27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5"/>
      <c r="AA1026" s="35"/>
    </row>
    <row r="1027" spans="1:27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5"/>
      <c r="AA1027" s="35"/>
    </row>
    <row r="1028" spans="1:27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5"/>
      <c r="AA1028" s="35"/>
    </row>
    <row r="1029" spans="1:27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5"/>
      <c r="AA1029" s="35"/>
    </row>
    <row r="1030" spans="1:27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5"/>
      <c r="AA1030" s="35"/>
    </row>
    <row r="1031" spans="1:27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5"/>
      <c r="AA1031" s="35"/>
    </row>
    <row r="1032" spans="1:27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5"/>
      <c r="AA1032" s="35"/>
    </row>
    <row r="1033" spans="1:27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5"/>
      <c r="AA1033" s="35"/>
    </row>
    <row r="1034" spans="1:27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5"/>
      <c r="AA1034" s="35"/>
    </row>
    <row r="1035" spans="1:27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5"/>
      <c r="AA1035" s="35"/>
    </row>
    <row r="1036" spans="1:27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5"/>
      <c r="AA1036" s="35"/>
    </row>
    <row r="1037" spans="1:27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5"/>
      <c r="AA1037" s="35"/>
    </row>
    <row r="1038" spans="1:27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5"/>
      <c r="AA1038" s="35"/>
    </row>
    <row r="1039" spans="1:27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5"/>
      <c r="AA1039" s="35"/>
    </row>
    <row r="1040" spans="1:27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5"/>
      <c r="AA1040" s="35"/>
    </row>
    <row r="1041" spans="1:27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5"/>
      <c r="AA1041" s="35"/>
    </row>
    <row r="1042" spans="1:27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5"/>
      <c r="AA1042" s="35"/>
    </row>
    <row r="1043" spans="1:27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5"/>
      <c r="AA1043" s="35"/>
    </row>
    <row r="1044" spans="1:27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5"/>
      <c r="AA1044" s="35"/>
    </row>
    <row r="1045" spans="1:27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5"/>
      <c r="AA1045" s="35"/>
    </row>
    <row r="1046" spans="1:27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5"/>
      <c r="AA1046" s="35"/>
    </row>
    <row r="1047" spans="1:27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5"/>
      <c r="AA1047" s="35"/>
    </row>
    <row r="1048" spans="1:27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5"/>
      <c r="AA1048" s="35"/>
    </row>
    <row r="1049" spans="1:27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5"/>
      <c r="AA1049" s="35"/>
    </row>
    <row r="1050" spans="1:27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5"/>
      <c r="AA1050" s="35"/>
    </row>
    <row r="1051" spans="1:27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5"/>
      <c r="AA1051" s="35"/>
    </row>
    <row r="1052" spans="1:27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5"/>
      <c r="AA1052" s="35"/>
    </row>
    <row r="1053" spans="1:27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5"/>
      <c r="AA1053" s="35"/>
    </row>
    <row r="1054" spans="1:27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5"/>
      <c r="AA1054" s="35"/>
    </row>
    <row r="1055" spans="1:27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5"/>
      <c r="AA1055" s="35"/>
    </row>
    <row r="1056" spans="1:27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5"/>
      <c r="AA1056" s="35"/>
    </row>
    <row r="1057" spans="1:27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5"/>
      <c r="AA1057" s="35"/>
    </row>
    <row r="1058" spans="1:27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5"/>
      <c r="AA1058" s="35"/>
    </row>
    <row r="1059" spans="1:27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5"/>
      <c r="AA1059" s="35"/>
    </row>
    <row r="1060" spans="1:27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5"/>
      <c r="AA1060" s="35"/>
    </row>
    <row r="1061" spans="1:27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5"/>
      <c r="AA1061" s="35"/>
    </row>
    <row r="1062" spans="1:27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5"/>
      <c r="AA1062" s="35"/>
    </row>
    <row r="1063" spans="1:27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5"/>
      <c r="AA1063" s="35"/>
    </row>
    <row r="1064" spans="1:27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5"/>
      <c r="AA1064" s="35"/>
    </row>
    <row r="1065" spans="1:27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5"/>
      <c r="AA1065" s="35"/>
    </row>
    <row r="1066" spans="1:27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5"/>
      <c r="AA1066" s="35"/>
    </row>
    <row r="1067" spans="1:27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5"/>
      <c r="AA1067" s="35"/>
    </row>
    <row r="1068" spans="1:27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5"/>
      <c r="AA1068" s="35"/>
    </row>
    <row r="1069" spans="1:27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5"/>
      <c r="AA1069" s="35"/>
    </row>
    <row r="1070" spans="1:27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5"/>
      <c r="AA1070" s="35"/>
    </row>
    <row r="1071" spans="1:27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5"/>
      <c r="AA1071" s="35"/>
    </row>
    <row r="1072" spans="1:27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5"/>
      <c r="AA1072" s="35"/>
    </row>
    <row r="1073" spans="1:27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5"/>
      <c r="AA1073" s="35"/>
    </row>
    <row r="1074" spans="1:27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5"/>
      <c r="AA1074" s="35"/>
    </row>
    <row r="1075" spans="1:27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5"/>
      <c r="AA1075" s="35"/>
    </row>
    <row r="1076" spans="1:27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5"/>
      <c r="AA1076" s="35"/>
    </row>
    <row r="1077" spans="1:27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5"/>
      <c r="AA1077" s="35"/>
    </row>
    <row r="1078" spans="1:27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5"/>
      <c r="AA1078" s="35"/>
    </row>
    <row r="1079" spans="1:27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5"/>
      <c r="AA1079" s="35"/>
    </row>
    <row r="1080" spans="1:27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5"/>
      <c r="AA1080" s="35"/>
    </row>
    <row r="1081" spans="1:27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5"/>
      <c r="AA1081" s="35"/>
    </row>
    <row r="1082" spans="1:27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5"/>
      <c r="AA1082" s="35"/>
    </row>
    <row r="1083" spans="1:27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5"/>
      <c r="AA1083" s="35"/>
    </row>
    <row r="1084" spans="1:27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5"/>
      <c r="AA1084" s="35"/>
    </row>
    <row r="1085" spans="1:27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5"/>
      <c r="AA1085" s="35"/>
    </row>
    <row r="1086" spans="1:27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5"/>
      <c r="AA1086" s="35"/>
    </row>
    <row r="1087" spans="1:27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5"/>
      <c r="AA1087" s="35"/>
    </row>
    <row r="1088" spans="1:27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5"/>
      <c r="AA1088" s="35"/>
    </row>
    <row r="1089" spans="1:27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5"/>
      <c r="AA1089" s="35"/>
    </row>
    <row r="1090" spans="1:27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5"/>
      <c r="AA1090" s="35"/>
    </row>
    <row r="1091" spans="1:27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5"/>
      <c r="AA1091" s="35"/>
    </row>
    <row r="1092" spans="1:27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5"/>
      <c r="AA1092" s="35"/>
    </row>
    <row r="1093" spans="1:27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5"/>
      <c r="AA1093" s="35"/>
    </row>
    <row r="1094" spans="1:27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5"/>
      <c r="AA1094" s="35"/>
    </row>
    <row r="1095" spans="1:27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5"/>
      <c r="AA1095" s="35"/>
    </row>
    <row r="1096" spans="1:27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5"/>
      <c r="AA1096" s="35"/>
    </row>
    <row r="1097" spans="1:27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5"/>
      <c r="AA1097" s="35"/>
    </row>
    <row r="1098" spans="1:27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5"/>
      <c r="AA1098" s="35"/>
    </row>
    <row r="1099" spans="1:27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5"/>
      <c r="AA1099" s="35"/>
    </row>
    <row r="1100" spans="1:27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5"/>
      <c r="AA1100" s="35"/>
    </row>
    <row r="1101" spans="1:27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5"/>
      <c r="AA1101" s="35"/>
    </row>
    <row r="1102" spans="1:27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5"/>
      <c r="AA1102" s="35"/>
    </row>
    <row r="1103" spans="1:27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5"/>
      <c r="AA1103" s="35"/>
    </row>
    <row r="1104" spans="1:27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5"/>
      <c r="AA1104" s="35"/>
    </row>
    <row r="1105" spans="1:27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5"/>
      <c r="AA1105" s="35"/>
    </row>
    <row r="1106" spans="1:27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5"/>
      <c r="AA1106" s="35"/>
    </row>
    <row r="1107" spans="1:27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5"/>
      <c r="AA1107" s="35"/>
    </row>
    <row r="1108" spans="1:27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5"/>
      <c r="AA1108" s="35"/>
    </row>
    <row r="1109" spans="1:27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5"/>
      <c r="AA1109" s="35"/>
    </row>
    <row r="1110" spans="1:27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5"/>
      <c r="AA1110" s="35"/>
    </row>
    <row r="1111" spans="1:27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5"/>
      <c r="AA1111" s="35"/>
    </row>
    <row r="1112" spans="1:27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5"/>
      <c r="AA1112" s="35"/>
    </row>
    <row r="1113" spans="1:27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5"/>
      <c r="AA1113" s="35"/>
    </row>
    <row r="1114" spans="1:27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5"/>
      <c r="AA1114" s="35"/>
    </row>
    <row r="1115" spans="1:27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5"/>
      <c r="AA1115" s="35"/>
    </row>
    <row r="1116" spans="1:27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5"/>
      <c r="AA1116" s="35"/>
    </row>
    <row r="1117" spans="1:27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5"/>
      <c r="AA1117" s="35"/>
    </row>
    <row r="1118" spans="1:27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5"/>
      <c r="AA1118" s="35"/>
    </row>
    <row r="1119" spans="1:27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5"/>
      <c r="AA1119" s="35"/>
    </row>
    <row r="1120" spans="1:27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5"/>
      <c r="AA1120" s="35"/>
    </row>
    <row r="1121" spans="1:27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5"/>
      <c r="AA1121" s="35"/>
    </row>
    <row r="1122" spans="1:27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5"/>
      <c r="AA1122" s="35"/>
    </row>
    <row r="1123" spans="1:27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5"/>
      <c r="AA1123" s="35"/>
    </row>
    <row r="1124" spans="1:27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5"/>
      <c r="AA1124" s="35"/>
    </row>
    <row r="1125" spans="1:27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5"/>
      <c r="AA1125" s="35"/>
    </row>
    <row r="1126" spans="1:27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5"/>
      <c r="AA1126" s="35"/>
    </row>
    <row r="1127" spans="1:27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5"/>
      <c r="AA1127" s="35"/>
    </row>
    <row r="1128" spans="1:27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5"/>
      <c r="AA1128" s="35"/>
    </row>
    <row r="1129" spans="1:27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5"/>
      <c r="AA1129" s="35"/>
    </row>
    <row r="1130" spans="1:27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5"/>
      <c r="AA1130" s="35"/>
    </row>
    <row r="1131" spans="1:27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5"/>
      <c r="AA1131" s="35"/>
    </row>
    <row r="1132" spans="1:27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5"/>
      <c r="AA1132" s="35"/>
    </row>
    <row r="1133" spans="1:27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5"/>
      <c r="AA1133" s="35"/>
    </row>
    <row r="1134" spans="1:27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5"/>
      <c r="AA1134" s="35"/>
    </row>
    <row r="1135" spans="1:27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5"/>
      <c r="AA1135" s="35"/>
    </row>
    <row r="1136" spans="1:27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5"/>
      <c r="AA1136" s="35"/>
    </row>
    <row r="1137" spans="1:27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5"/>
      <c r="AA1137" s="35"/>
    </row>
    <row r="1138" spans="1:27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5"/>
      <c r="AA1138" s="35"/>
    </row>
    <row r="1139" spans="1:27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5"/>
      <c r="AA1139" s="35"/>
    </row>
    <row r="1140" spans="1:27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5"/>
      <c r="AA1140" s="35"/>
    </row>
    <row r="1141" spans="1:27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5"/>
      <c r="AA1141" s="35"/>
    </row>
    <row r="1142" spans="1:27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5"/>
      <c r="AA1142" s="35"/>
    </row>
    <row r="1143" spans="1:27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5"/>
      <c r="AA1143" s="35"/>
    </row>
    <row r="1144" spans="1:27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5"/>
      <c r="AA1144" s="35"/>
    </row>
    <row r="1145" spans="1:27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5"/>
      <c r="AA1145" s="35"/>
    </row>
    <row r="1146" spans="1:27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5"/>
      <c r="AA1146" s="35"/>
    </row>
    <row r="1147" spans="1:27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5"/>
      <c r="AA1147" s="35"/>
    </row>
    <row r="1148" spans="1:27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5"/>
      <c r="AA1148" s="35"/>
    </row>
    <row r="1149" spans="1:27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5"/>
      <c r="AA1149" s="35"/>
    </row>
    <row r="1150" spans="1:27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5"/>
      <c r="AA1150" s="35"/>
    </row>
    <row r="1151" spans="1:27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5"/>
      <c r="AA1151" s="35"/>
    </row>
    <row r="1152" spans="1:27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5"/>
      <c r="AA1152" s="35"/>
    </row>
    <row r="1153" spans="1:27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5"/>
      <c r="AA1153" s="35"/>
    </row>
    <row r="1154" spans="1:27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5"/>
      <c r="AA1154" s="35"/>
    </row>
    <row r="1155" spans="1:27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5"/>
      <c r="AA1155" s="35"/>
    </row>
    <row r="1156" spans="1:27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5"/>
      <c r="AA1156" s="35"/>
    </row>
    <row r="1157" spans="1:27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5"/>
      <c r="AA1157" s="35"/>
    </row>
    <row r="1158" spans="1:27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5"/>
      <c r="AA1158" s="35"/>
    </row>
    <row r="1159" spans="1:27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5"/>
      <c r="AA1159" s="35"/>
    </row>
    <row r="1160" spans="1:27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5"/>
      <c r="AA1160" s="35"/>
    </row>
    <row r="1161" spans="1:27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5"/>
      <c r="AA1161" s="35"/>
    </row>
    <row r="1162" spans="1:27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5"/>
      <c r="AA1162" s="35"/>
    </row>
    <row r="1163" spans="1:27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5"/>
      <c r="AA1163" s="35"/>
    </row>
    <row r="1164" spans="1:27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5"/>
      <c r="AA1164" s="35"/>
    </row>
    <row r="1165" spans="1:27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5"/>
      <c r="AA1165" s="35"/>
    </row>
    <row r="1166" spans="1:27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5"/>
      <c r="AA1166" s="35"/>
    </row>
    <row r="1167" spans="1:27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5"/>
      <c r="AA1167" s="35"/>
    </row>
    <row r="1168" spans="1:27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5"/>
      <c r="AA1168" s="35"/>
    </row>
    <row r="1169" spans="1:27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5"/>
      <c r="AA1169" s="35"/>
    </row>
    <row r="1170" spans="1:27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5"/>
      <c r="AA1170" s="35"/>
    </row>
    <row r="1171" spans="1:27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5"/>
      <c r="AA1171" s="35"/>
    </row>
    <row r="1172" spans="1:27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5"/>
      <c r="AA1172" s="35"/>
    </row>
    <row r="1173" spans="1:27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5"/>
      <c r="AA1173" s="35"/>
    </row>
    <row r="1174" spans="1:27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5"/>
      <c r="AA1174" s="35"/>
    </row>
    <row r="1175" spans="1:27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5"/>
      <c r="AA1175" s="35"/>
    </row>
    <row r="1176" spans="1:27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5"/>
      <c r="AA1176" s="35"/>
    </row>
    <row r="1177" spans="1:27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5"/>
      <c r="AA1177" s="35"/>
    </row>
    <row r="1178" spans="1:27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5"/>
      <c r="AA1178" s="35"/>
    </row>
    <row r="1179" spans="1:27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5"/>
      <c r="AA1179" s="35"/>
    </row>
    <row r="1180" spans="1:27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5"/>
      <c r="AA1180" s="35"/>
    </row>
    <row r="1181" spans="1:27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5"/>
      <c r="AA1181" s="35"/>
    </row>
    <row r="1182" spans="1:27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5"/>
      <c r="AA1182" s="35"/>
    </row>
    <row r="1183" spans="1:27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5"/>
      <c r="AA1183" s="35"/>
    </row>
    <row r="1184" spans="1:27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5"/>
      <c r="AA1184" s="35"/>
    </row>
    <row r="1185" spans="1:27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5"/>
      <c r="AA1185" s="35"/>
    </row>
    <row r="1186" spans="1:27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5"/>
      <c r="AA1186" s="35"/>
    </row>
    <row r="1187" spans="1:27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5"/>
      <c r="AA1187" s="35"/>
    </row>
    <row r="1188" spans="1:27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5"/>
      <c r="AA1188" s="35"/>
    </row>
    <row r="1189" spans="1:27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5"/>
      <c r="AA1189" s="35"/>
    </row>
    <row r="1190" spans="1:27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5"/>
      <c r="AA1190" s="35"/>
    </row>
    <row r="1191" spans="1:27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5"/>
      <c r="AA1191" s="35"/>
    </row>
    <row r="1192" spans="1:27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5"/>
      <c r="AA1192" s="35"/>
    </row>
    <row r="1193" spans="1:27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5"/>
      <c r="AA1193" s="35"/>
    </row>
    <row r="1194" spans="1:27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5"/>
      <c r="AA1194" s="35"/>
    </row>
    <row r="1195" spans="1:27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5"/>
      <c r="AA1195" s="35"/>
    </row>
    <row r="1196" spans="1:27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5"/>
      <c r="AA1196" s="35"/>
    </row>
    <row r="1197" spans="1:27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5"/>
      <c r="AA1197" s="35"/>
    </row>
    <row r="1198" spans="1:27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5"/>
      <c r="AA1198" s="35"/>
    </row>
    <row r="1199" spans="1:27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5"/>
      <c r="AA1199" s="35"/>
    </row>
    <row r="1200" spans="1:27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5"/>
      <c r="AA1200" s="35"/>
    </row>
    <row r="1201" spans="1:27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5"/>
      <c r="AA1201" s="35"/>
    </row>
    <row r="1202" spans="1:27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5"/>
      <c r="AA1202" s="35"/>
    </row>
    <row r="1203" spans="1:27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5"/>
      <c r="AA1203" s="35"/>
    </row>
    <row r="1204" spans="1:27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5"/>
      <c r="AA1204" s="35"/>
    </row>
    <row r="1205" spans="1:27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5"/>
      <c r="AA1205" s="35"/>
    </row>
    <row r="1206" spans="1:27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5"/>
      <c r="AA1206" s="35"/>
    </row>
    <row r="1207" spans="1:27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5"/>
      <c r="AA1207" s="35"/>
    </row>
    <row r="1208" spans="1:27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5"/>
      <c r="AA1208" s="35"/>
    </row>
    <row r="1209" spans="1:27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5"/>
      <c r="AA1209" s="35"/>
    </row>
    <row r="1210" spans="1:27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5"/>
      <c r="AA1210" s="35"/>
    </row>
    <row r="1211" spans="1:27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5"/>
      <c r="AA1211" s="35"/>
    </row>
    <row r="1212" spans="1:27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5"/>
      <c r="AA1212" s="35"/>
    </row>
    <row r="1213" spans="1:27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5"/>
      <c r="AA1213" s="35"/>
    </row>
    <row r="1214" spans="1:27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5"/>
      <c r="AA1214" s="35"/>
    </row>
    <row r="1215" spans="1:27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5"/>
      <c r="AA1215" s="35"/>
    </row>
    <row r="1216" spans="1:27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5"/>
      <c r="AA1216" s="35"/>
    </row>
    <row r="1217" spans="1:27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5"/>
      <c r="AA1217" s="35"/>
    </row>
    <row r="1218" spans="1:27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5"/>
      <c r="AA1218" s="35"/>
    </row>
    <row r="1219" spans="1:27" ht="21" customHeight="1">
      <c r="A1219" s="26"/>
      <c r="Z1219" s="35"/>
      <c r="AA1219" s="35"/>
    </row>
    <row r="1220" spans="1:27" ht="21" customHeight="1">
      <c r="A1220" s="26"/>
      <c r="Z1220" s="35"/>
      <c r="AA1220" s="35"/>
    </row>
    <row r="1221" spans="1:27" ht="21" customHeight="1">
      <c r="A1221" s="26"/>
      <c r="Z1221" s="35"/>
      <c r="AA1221" s="35"/>
    </row>
    <row r="1222" spans="1:27" ht="21" customHeight="1">
      <c r="A1222" s="26"/>
      <c r="Z1222" s="35"/>
      <c r="AA1222" s="35"/>
    </row>
    <row r="1223" spans="1:27" ht="21" customHeight="1">
      <c r="A1223" s="26"/>
    </row>
  </sheetData>
  <mergeCells count="217">
    <mergeCell ref="G3:Y3"/>
    <mergeCell ref="B2:Y2"/>
    <mergeCell ref="B3:D3"/>
    <mergeCell ref="E3:F3"/>
    <mergeCell ref="B4:F4"/>
    <mergeCell ref="G4:Y4"/>
    <mergeCell ref="B7:F9"/>
    <mergeCell ref="B16:F18"/>
    <mergeCell ref="B10:F12"/>
    <mergeCell ref="B13:F15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A3:AA4 F33:F34 F36 F63 F57:F58 F84 F90:F94 F99:F103 F105:F109 F66 F69 F78:F81 F72 F209 F142:F143 F127:F128 F130:F131 F136:F137 F133:F134 F151 F148:F149 C45 F27:F28 F30:F31 F51:F54">
    <cfRule type="cellIs" dxfId="2579" priority="124" operator="equal">
      <formula>1</formula>
    </cfRule>
  </conditionalFormatting>
  <conditionalFormatting sqref="AA5">
    <cfRule type="cellIs" dxfId="2578" priority="125" operator="equal">
      <formula>2</formula>
    </cfRule>
  </conditionalFormatting>
  <conditionalFormatting sqref="AA6:AA7 F33:F34 F36 F63 F57:F58 F84 F90:F94 F99:F103 F105:F109 F66 F69 F78:F81 F72 F209 F142:F143 F127:F128 F130:F131 F136:F137 F133:F134 F151 F148:F149 C45 F27:F28 F30:F31 F51:F54">
    <cfRule type="cellIs" dxfId="2577" priority="126" operator="equal">
      <formula>3</formula>
    </cfRule>
  </conditionalFormatting>
  <conditionalFormatting sqref="F158 F145:F146 F115 F118 F121">
    <cfRule type="cellIs" dxfId="2576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575" priority="128" operator="equal">
      <formula>2</formula>
    </cfRule>
  </conditionalFormatting>
  <conditionalFormatting sqref="F158 F145:F146 F115 F118 F121">
    <cfRule type="cellIs" dxfId="2574" priority="129" operator="equal">
      <formula>3</formula>
    </cfRule>
  </conditionalFormatting>
  <conditionalFormatting sqref="F176 F179">
    <cfRule type="cellIs" dxfId="2573" priority="121" operator="equal">
      <formula>1</formula>
    </cfRule>
  </conditionalFormatting>
  <conditionalFormatting sqref="F176 F179">
    <cfRule type="cellIs" dxfId="2572" priority="122" operator="equal">
      <formula>2</formula>
    </cfRule>
  </conditionalFormatting>
  <conditionalFormatting sqref="F176 F179">
    <cfRule type="cellIs" dxfId="2571" priority="123" operator="equal">
      <formula>3</formula>
    </cfRule>
  </conditionalFormatting>
  <conditionalFormatting sqref="F188">
    <cfRule type="cellIs" dxfId="2570" priority="118" operator="equal">
      <formula>1</formula>
    </cfRule>
  </conditionalFormatting>
  <conditionalFormatting sqref="F188">
    <cfRule type="cellIs" dxfId="2569" priority="119" operator="equal">
      <formula>2</formula>
    </cfRule>
  </conditionalFormatting>
  <conditionalFormatting sqref="F188">
    <cfRule type="cellIs" dxfId="2568" priority="120" operator="equal">
      <formula>3</formula>
    </cfRule>
  </conditionalFormatting>
  <conditionalFormatting sqref="F161">
    <cfRule type="cellIs" dxfId="2567" priority="115" operator="equal">
      <formula>1</formula>
    </cfRule>
  </conditionalFormatting>
  <conditionalFormatting sqref="F161">
    <cfRule type="cellIs" dxfId="2566" priority="116" operator="equal">
      <formula>2</formula>
    </cfRule>
  </conditionalFormatting>
  <conditionalFormatting sqref="F161">
    <cfRule type="cellIs" dxfId="2565" priority="117" operator="equal">
      <formula>3</formula>
    </cfRule>
  </conditionalFormatting>
  <conditionalFormatting sqref="F170:F171">
    <cfRule type="cellIs" dxfId="2564" priority="106" operator="equal">
      <formula>1</formula>
    </cfRule>
  </conditionalFormatting>
  <conditionalFormatting sqref="F164:F165">
    <cfRule type="cellIs" dxfId="2563" priority="112" operator="equal">
      <formula>1</formula>
    </cfRule>
  </conditionalFormatting>
  <conditionalFormatting sqref="F164:F165">
    <cfRule type="cellIs" dxfId="2562" priority="113" operator="equal">
      <formula>2</formula>
    </cfRule>
  </conditionalFormatting>
  <conditionalFormatting sqref="F164:F165">
    <cfRule type="cellIs" dxfId="2561" priority="114" operator="equal">
      <formula>3</formula>
    </cfRule>
  </conditionalFormatting>
  <conditionalFormatting sqref="F167:F168">
    <cfRule type="cellIs" dxfId="2560" priority="109" operator="equal">
      <formula>1</formula>
    </cfRule>
  </conditionalFormatting>
  <conditionalFormatting sqref="F167:F168">
    <cfRule type="cellIs" dxfId="2559" priority="110" operator="equal">
      <formula>2</formula>
    </cfRule>
  </conditionalFormatting>
  <conditionalFormatting sqref="F167:F168">
    <cfRule type="cellIs" dxfId="2558" priority="111" operator="equal">
      <formula>3</formula>
    </cfRule>
  </conditionalFormatting>
  <conditionalFormatting sqref="F170:F171">
    <cfRule type="cellIs" dxfId="2557" priority="107" operator="equal">
      <formula>2</formula>
    </cfRule>
  </conditionalFormatting>
  <conditionalFormatting sqref="F170:F171">
    <cfRule type="cellIs" dxfId="2556" priority="108" operator="equal">
      <formula>3</formula>
    </cfRule>
  </conditionalFormatting>
  <conditionalFormatting sqref="F182:F183">
    <cfRule type="cellIs" dxfId="2555" priority="103" operator="equal">
      <formula>1</formula>
    </cfRule>
  </conditionalFormatting>
  <conditionalFormatting sqref="F182:F183">
    <cfRule type="cellIs" dxfId="2554" priority="104" operator="equal">
      <formula>2</formula>
    </cfRule>
  </conditionalFormatting>
  <conditionalFormatting sqref="F182:F183">
    <cfRule type="cellIs" dxfId="2553" priority="105" operator="equal">
      <formula>3</formula>
    </cfRule>
  </conditionalFormatting>
  <conditionalFormatting sqref="F191">
    <cfRule type="cellIs" dxfId="2552" priority="100" operator="equal">
      <formula>1</formula>
    </cfRule>
  </conditionalFormatting>
  <conditionalFormatting sqref="F191">
    <cfRule type="cellIs" dxfId="2551" priority="101" operator="equal">
      <formula>2</formula>
    </cfRule>
  </conditionalFormatting>
  <conditionalFormatting sqref="F191">
    <cfRule type="cellIs" dxfId="2550" priority="102" operator="equal">
      <formula>3</formula>
    </cfRule>
  </conditionalFormatting>
  <conditionalFormatting sqref="F194">
    <cfRule type="cellIs" dxfId="2549" priority="97" operator="equal">
      <formula>1</formula>
    </cfRule>
  </conditionalFormatting>
  <conditionalFormatting sqref="F194">
    <cfRule type="cellIs" dxfId="2548" priority="98" operator="equal">
      <formula>2</formula>
    </cfRule>
  </conditionalFormatting>
  <conditionalFormatting sqref="F194">
    <cfRule type="cellIs" dxfId="2547" priority="99" operator="equal">
      <formula>3</formula>
    </cfRule>
  </conditionalFormatting>
  <conditionalFormatting sqref="F197">
    <cfRule type="cellIs" dxfId="2546" priority="94" operator="equal">
      <formula>1</formula>
    </cfRule>
  </conditionalFormatting>
  <conditionalFormatting sqref="F197">
    <cfRule type="cellIs" dxfId="2545" priority="95" operator="equal">
      <formula>2</formula>
    </cfRule>
  </conditionalFormatting>
  <conditionalFormatting sqref="F197">
    <cfRule type="cellIs" dxfId="2544" priority="96" operator="equal">
      <formula>3</formula>
    </cfRule>
  </conditionalFormatting>
  <conditionalFormatting sqref="F200">
    <cfRule type="cellIs" dxfId="2543" priority="91" operator="equal">
      <formula>1</formula>
    </cfRule>
  </conditionalFormatting>
  <conditionalFormatting sqref="F200">
    <cfRule type="cellIs" dxfId="2542" priority="92" operator="equal">
      <formula>2</formula>
    </cfRule>
  </conditionalFormatting>
  <conditionalFormatting sqref="F200">
    <cfRule type="cellIs" dxfId="2541" priority="93" operator="equal">
      <formula>3</formula>
    </cfRule>
  </conditionalFormatting>
  <conditionalFormatting sqref="F203">
    <cfRule type="cellIs" dxfId="2540" priority="88" operator="equal">
      <formula>1</formula>
    </cfRule>
  </conditionalFormatting>
  <conditionalFormatting sqref="F203">
    <cfRule type="cellIs" dxfId="2539" priority="89" operator="equal">
      <formula>2</formula>
    </cfRule>
  </conditionalFormatting>
  <conditionalFormatting sqref="F203">
    <cfRule type="cellIs" dxfId="2538" priority="90" operator="equal">
      <formula>3</formula>
    </cfRule>
  </conditionalFormatting>
  <conditionalFormatting sqref="F212">
    <cfRule type="cellIs" dxfId="2537" priority="85" operator="equal">
      <formula>1</formula>
    </cfRule>
  </conditionalFormatting>
  <conditionalFormatting sqref="F212">
    <cfRule type="cellIs" dxfId="2536" priority="86" operator="equal">
      <formula>3</formula>
    </cfRule>
  </conditionalFormatting>
  <conditionalFormatting sqref="F212">
    <cfRule type="cellIs" dxfId="2535" priority="87" operator="equal">
      <formula>2</formula>
    </cfRule>
  </conditionalFormatting>
  <conditionalFormatting sqref="F48">
    <cfRule type="cellIs" dxfId="2534" priority="82" operator="equal">
      <formula>1</formula>
    </cfRule>
  </conditionalFormatting>
  <conditionalFormatting sqref="F48">
    <cfRule type="cellIs" dxfId="2533" priority="83" operator="equal">
      <formula>3</formula>
    </cfRule>
  </conditionalFormatting>
  <conditionalFormatting sqref="F48">
    <cfRule type="cellIs" dxfId="2532" priority="84" operator="equal">
      <formula>2</formula>
    </cfRule>
  </conditionalFormatting>
  <conditionalFormatting sqref="F45:F47">
    <cfRule type="cellIs" dxfId="2531" priority="79" operator="equal">
      <formula>1</formula>
    </cfRule>
  </conditionalFormatting>
  <conditionalFormatting sqref="F45:F47">
    <cfRule type="cellIs" dxfId="2530" priority="80" operator="equal">
      <formula>3</formula>
    </cfRule>
  </conditionalFormatting>
  <conditionalFormatting sqref="F45:F47">
    <cfRule type="cellIs" dxfId="2529" priority="81" operator="equal">
      <formula>2</formula>
    </cfRule>
  </conditionalFormatting>
  <conditionalFormatting sqref="F39">
    <cfRule type="cellIs" dxfId="2528" priority="76" operator="equal">
      <formula>1</formula>
    </cfRule>
  </conditionalFormatting>
  <conditionalFormatting sqref="F39">
    <cfRule type="cellIs" dxfId="2527" priority="77" operator="equal">
      <formula>3</formula>
    </cfRule>
  </conditionalFormatting>
  <conditionalFormatting sqref="F39">
    <cfRule type="cellIs" dxfId="2526" priority="78" operator="equal">
      <formula>2</formula>
    </cfRule>
  </conditionalFormatting>
  <conditionalFormatting sqref="F42">
    <cfRule type="cellIs" dxfId="2525" priority="73" operator="equal">
      <formula>1</formula>
    </cfRule>
  </conditionalFormatting>
  <conditionalFormatting sqref="F42">
    <cfRule type="cellIs" dxfId="2524" priority="74" operator="equal">
      <formula>3</formula>
    </cfRule>
  </conditionalFormatting>
  <conditionalFormatting sqref="F42">
    <cfRule type="cellIs" dxfId="2523" priority="75" operator="equal">
      <formula>2</formula>
    </cfRule>
  </conditionalFormatting>
  <conditionalFormatting sqref="C60">
    <cfRule type="cellIs" dxfId="2522" priority="70" operator="equal">
      <formula>1</formula>
    </cfRule>
  </conditionalFormatting>
  <conditionalFormatting sqref="C60">
    <cfRule type="cellIs" dxfId="2521" priority="71" operator="equal">
      <formula>3</formula>
    </cfRule>
  </conditionalFormatting>
  <conditionalFormatting sqref="C60">
    <cfRule type="cellIs" dxfId="2520" priority="72" operator="equal">
      <formula>2</formula>
    </cfRule>
  </conditionalFormatting>
  <conditionalFormatting sqref="F60:F62">
    <cfRule type="cellIs" dxfId="2519" priority="67" operator="equal">
      <formula>1</formula>
    </cfRule>
  </conditionalFormatting>
  <conditionalFormatting sqref="F60:F62">
    <cfRule type="cellIs" dxfId="2518" priority="68" operator="equal">
      <formula>3</formula>
    </cfRule>
  </conditionalFormatting>
  <conditionalFormatting sqref="F60:F62">
    <cfRule type="cellIs" dxfId="2517" priority="69" operator="equal">
      <formula>2</formula>
    </cfRule>
  </conditionalFormatting>
  <conditionalFormatting sqref="C75">
    <cfRule type="cellIs" dxfId="2516" priority="64" operator="equal">
      <formula>1</formula>
    </cfRule>
  </conditionalFormatting>
  <conditionalFormatting sqref="C75">
    <cfRule type="cellIs" dxfId="2515" priority="65" operator="equal">
      <formula>3</formula>
    </cfRule>
  </conditionalFormatting>
  <conditionalFormatting sqref="C75">
    <cfRule type="cellIs" dxfId="2514" priority="66" operator="equal">
      <formula>2</formula>
    </cfRule>
  </conditionalFormatting>
  <conditionalFormatting sqref="F75:F77">
    <cfRule type="cellIs" dxfId="2513" priority="61" operator="equal">
      <formula>1</formula>
    </cfRule>
  </conditionalFormatting>
  <conditionalFormatting sqref="F75:F77">
    <cfRule type="cellIs" dxfId="2512" priority="62" operator="equal">
      <formula>3</formula>
    </cfRule>
  </conditionalFormatting>
  <conditionalFormatting sqref="F75:F77">
    <cfRule type="cellIs" dxfId="2511" priority="63" operator="equal">
      <formula>2</formula>
    </cfRule>
  </conditionalFormatting>
  <conditionalFormatting sqref="C87">
    <cfRule type="cellIs" dxfId="2510" priority="58" operator="equal">
      <formula>1</formula>
    </cfRule>
  </conditionalFormatting>
  <conditionalFormatting sqref="C87">
    <cfRule type="cellIs" dxfId="2509" priority="59" operator="equal">
      <formula>3</formula>
    </cfRule>
  </conditionalFormatting>
  <conditionalFormatting sqref="C87">
    <cfRule type="cellIs" dxfId="2508" priority="60" operator="equal">
      <formula>2</formula>
    </cfRule>
  </conditionalFormatting>
  <conditionalFormatting sqref="F87:F89">
    <cfRule type="cellIs" dxfId="2507" priority="55" operator="equal">
      <formula>1</formula>
    </cfRule>
  </conditionalFormatting>
  <conditionalFormatting sqref="F87:F89">
    <cfRule type="cellIs" dxfId="2506" priority="56" operator="equal">
      <formula>3</formula>
    </cfRule>
  </conditionalFormatting>
  <conditionalFormatting sqref="F87:F89">
    <cfRule type="cellIs" dxfId="2505" priority="57" operator="equal">
      <formula>2</formula>
    </cfRule>
  </conditionalFormatting>
  <conditionalFormatting sqref="C96">
    <cfRule type="cellIs" dxfId="2504" priority="52" operator="equal">
      <formula>1</formula>
    </cfRule>
  </conditionalFormatting>
  <conditionalFormatting sqref="C96">
    <cfRule type="cellIs" dxfId="2503" priority="53" operator="equal">
      <formula>3</formula>
    </cfRule>
  </conditionalFormatting>
  <conditionalFormatting sqref="C96">
    <cfRule type="cellIs" dxfId="2502" priority="54" operator="equal">
      <formula>2</formula>
    </cfRule>
  </conditionalFormatting>
  <conditionalFormatting sqref="F96:F98">
    <cfRule type="cellIs" dxfId="2501" priority="49" operator="equal">
      <formula>1</formula>
    </cfRule>
  </conditionalFormatting>
  <conditionalFormatting sqref="F96:F98">
    <cfRule type="cellIs" dxfId="2500" priority="50" operator="equal">
      <formula>3</formula>
    </cfRule>
  </conditionalFormatting>
  <conditionalFormatting sqref="F96:F98">
    <cfRule type="cellIs" dxfId="2499" priority="51" operator="equal">
      <formula>2</formula>
    </cfRule>
  </conditionalFormatting>
  <conditionalFormatting sqref="C111">
    <cfRule type="cellIs" dxfId="2498" priority="46" operator="equal">
      <formula>1</formula>
    </cfRule>
  </conditionalFormatting>
  <conditionalFormatting sqref="C111">
    <cfRule type="cellIs" dxfId="2497" priority="47" operator="equal">
      <formula>3</formula>
    </cfRule>
  </conditionalFormatting>
  <conditionalFormatting sqref="C111">
    <cfRule type="cellIs" dxfId="2496" priority="48" operator="equal">
      <formula>2</formula>
    </cfRule>
  </conditionalFormatting>
  <conditionalFormatting sqref="F111:F113">
    <cfRule type="cellIs" dxfId="2495" priority="43" operator="equal">
      <formula>1</formula>
    </cfRule>
  </conditionalFormatting>
  <conditionalFormatting sqref="F111:F113">
    <cfRule type="cellIs" dxfId="2494" priority="44" operator="equal">
      <formula>3</formula>
    </cfRule>
  </conditionalFormatting>
  <conditionalFormatting sqref="F111:F113">
    <cfRule type="cellIs" dxfId="2493" priority="45" operator="equal">
      <formula>2</formula>
    </cfRule>
  </conditionalFormatting>
  <conditionalFormatting sqref="C124">
    <cfRule type="cellIs" dxfId="2492" priority="40" operator="equal">
      <formula>1</formula>
    </cfRule>
  </conditionalFormatting>
  <conditionalFormatting sqref="C124">
    <cfRule type="cellIs" dxfId="2491" priority="41" operator="equal">
      <formula>3</formula>
    </cfRule>
  </conditionalFormatting>
  <conditionalFormatting sqref="C124">
    <cfRule type="cellIs" dxfId="2490" priority="42" operator="equal">
      <formula>2</formula>
    </cfRule>
  </conditionalFormatting>
  <conditionalFormatting sqref="F124:F126">
    <cfRule type="cellIs" dxfId="2489" priority="37" operator="equal">
      <formula>1</formula>
    </cfRule>
  </conditionalFormatting>
  <conditionalFormatting sqref="F124:F126">
    <cfRule type="cellIs" dxfId="2488" priority="38" operator="equal">
      <formula>3</formula>
    </cfRule>
  </conditionalFormatting>
  <conditionalFormatting sqref="F124:F126">
    <cfRule type="cellIs" dxfId="2487" priority="39" operator="equal">
      <formula>2</formula>
    </cfRule>
  </conditionalFormatting>
  <conditionalFormatting sqref="C139">
    <cfRule type="cellIs" dxfId="2486" priority="34" operator="equal">
      <formula>1</formula>
    </cfRule>
  </conditionalFormatting>
  <conditionalFormatting sqref="C139">
    <cfRule type="cellIs" dxfId="2485" priority="35" operator="equal">
      <formula>3</formula>
    </cfRule>
  </conditionalFormatting>
  <conditionalFormatting sqref="C139">
    <cfRule type="cellIs" dxfId="2484" priority="36" operator="equal">
      <formula>2</formula>
    </cfRule>
  </conditionalFormatting>
  <conditionalFormatting sqref="F139:F141">
    <cfRule type="cellIs" dxfId="2483" priority="31" operator="equal">
      <formula>1</formula>
    </cfRule>
  </conditionalFormatting>
  <conditionalFormatting sqref="F139:F141">
    <cfRule type="cellIs" dxfId="2482" priority="32" operator="equal">
      <formula>3</formula>
    </cfRule>
  </conditionalFormatting>
  <conditionalFormatting sqref="F139:F141">
    <cfRule type="cellIs" dxfId="2481" priority="33" operator="equal">
      <formula>2</formula>
    </cfRule>
  </conditionalFormatting>
  <conditionalFormatting sqref="C154">
    <cfRule type="cellIs" dxfId="2480" priority="28" operator="equal">
      <formula>1</formula>
    </cfRule>
  </conditionalFormatting>
  <conditionalFormatting sqref="C154">
    <cfRule type="cellIs" dxfId="2479" priority="29" operator="equal">
      <formula>3</formula>
    </cfRule>
  </conditionalFormatting>
  <conditionalFormatting sqref="C154">
    <cfRule type="cellIs" dxfId="2478" priority="30" operator="equal">
      <formula>2</formula>
    </cfRule>
  </conditionalFormatting>
  <conditionalFormatting sqref="F154:F156">
    <cfRule type="cellIs" dxfId="2477" priority="25" operator="equal">
      <formula>1</formula>
    </cfRule>
  </conditionalFormatting>
  <conditionalFormatting sqref="F154:F156">
    <cfRule type="cellIs" dxfId="2476" priority="26" operator="equal">
      <formula>3</formula>
    </cfRule>
  </conditionalFormatting>
  <conditionalFormatting sqref="F154:F156">
    <cfRule type="cellIs" dxfId="2475" priority="27" operator="equal">
      <formula>2</formula>
    </cfRule>
  </conditionalFormatting>
  <conditionalFormatting sqref="C173">
    <cfRule type="cellIs" dxfId="2474" priority="22" operator="equal">
      <formula>1</formula>
    </cfRule>
  </conditionalFormatting>
  <conditionalFormatting sqref="C173">
    <cfRule type="cellIs" dxfId="2473" priority="23" operator="equal">
      <formula>3</formula>
    </cfRule>
  </conditionalFormatting>
  <conditionalFormatting sqref="C173">
    <cfRule type="cellIs" dxfId="2472" priority="24" operator="equal">
      <formula>2</formula>
    </cfRule>
  </conditionalFormatting>
  <conditionalFormatting sqref="F173:F175">
    <cfRule type="cellIs" dxfId="2471" priority="19" operator="equal">
      <formula>1</formula>
    </cfRule>
  </conditionalFormatting>
  <conditionalFormatting sqref="F173:F175">
    <cfRule type="cellIs" dxfId="2470" priority="20" operator="equal">
      <formula>3</formula>
    </cfRule>
  </conditionalFormatting>
  <conditionalFormatting sqref="F173:F175">
    <cfRule type="cellIs" dxfId="2469" priority="21" operator="equal">
      <formula>2</formula>
    </cfRule>
  </conditionalFormatting>
  <conditionalFormatting sqref="C185">
    <cfRule type="cellIs" dxfId="2468" priority="16" operator="equal">
      <formula>1</formula>
    </cfRule>
  </conditionalFormatting>
  <conditionalFormatting sqref="C185">
    <cfRule type="cellIs" dxfId="2467" priority="17" operator="equal">
      <formula>3</formula>
    </cfRule>
  </conditionalFormatting>
  <conditionalFormatting sqref="C185">
    <cfRule type="cellIs" dxfId="2466" priority="18" operator="equal">
      <formula>2</formula>
    </cfRule>
  </conditionalFormatting>
  <conditionalFormatting sqref="F185:F187">
    <cfRule type="cellIs" dxfId="2465" priority="13" operator="equal">
      <formula>1</formula>
    </cfRule>
  </conditionalFormatting>
  <conditionalFormatting sqref="F185:F187">
    <cfRule type="cellIs" dxfId="2464" priority="14" operator="equal">
      <formula>3</formula>
    </cfRule>
  </conditionalFormatting>
  <conditionalFormatting sqref="F185:F187">
    <cfRule type="cellIs" dxfId="2463" priority="15" operator="equal">
      <formula>2</formula>
    </cfRule>
  </conditionalFormatting>
  <conditionalFormatting sqref="C206">
    <cfRule type="cellIs" dxfId="2462" priority="10" operator="equal">
      <formula>1</formula>
    </cfRule>
  </conditionalFormatting>
  <conditionalFormatting sqref="C206">
    <cfRule type="cellIs" dxfId="2461" priority="11" operator="equal">
      <formula>3</formula>
    </cfRule>
  </conditionalFormatting>
  <conditionalFormatting sqref="C206">
    <cfRule type="cellIs" dxfId="2460" priority="12" operator="equal">
      <formula>2</formula>
    </cfRule>
  </conditionalFormatting>
  <conditionalFormatting sqref="F206:F208">
    <cfRule type="cellIs" dxfId="2459" priority="7" operator="equal">
      <formula>1</formula>
    </cfRule>
  </conditionalFormatting>
  <conditionalFormatting sqref="F206:F208">
    <cfRule type="cellIs" dxfId="2458" priority="8" operator="equal">
      <formula>3</formula>
    </cfRule>
  </conditionalFormatting>
  <conditionalFormatting sqref="F206:F208">
    <cfRule type="cellIs" dxfId="2457" priority="9" operator="equal">
      <formula>2</formula>
    </cfRule>
  </conditionalFormatting>
  <conditionalFormatting sqref="C215">
    <cfRule type="cellIs" dxfId="2456" priority="4" operator="equal">
      <formula>1</formula>
    </cfRule>
  </conditionalFormatting>
  <conditionalFormatting sqref="C215">
    <cfRule type="cellIs" dxfId="2455" priority="5" operator="equal">
      <formula>3</formula>
    </cfRule>
  </conditionalFormatting>
  <conditionalFormatting sqref="C215">
    <cfRule type="cellIs" dxfId="2454" priority="6" operator="equal">
      <formula>2</formula>
    </cfRule>
  </conditionalFormatting>
  <conditionalFormatting sqref="F215:F217">
    <cfRule type="cellIs" dxfId="2453" priority="1" operator="equal">
      <formula>1</formula>
    </cfRule>
  </conditionalFormatting>
  <conditionalFormatting sqref="F215:F217">
    <cfRule type="cellIs" dxfId="2452" priority="2" operator="equal">
      <formula>3</formula>
    </cfRule>
  </conditionalFormatting>
  <conditionalFormatting sqref="F215:F217">
    <cfRule type="cellIs" dxfId="2451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257" priority="124" operator="equal">
      <formula>1</formula>
    </cfRule>
  </conditionalFormatting>
  <conditionalFormatting sqref="AG5">
    <cfRule type="cellIs" dxfId="256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255" priority="126" operator="equal">
      <formula>3</formula>
    </cfRule>
  </conditionalFormatting>
  <conditionalFormatting sqref="F158 F145:F146 F115 F118 F121">
    <cfRule type="cellIs" dxfId="254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53" priority="128" operator="equal">
      <formula>2</formula>
    </cfRule>
  </conditionalFormatting>
  <conditionalFormatting sqref="F158 F145:F146 F115 F118 F121">
    <cfRule type="cellIs" dxfId="252" priority="129" operator="equal">
      <formula>3</formula>
    </cfRule>
  </conditionalFormatting>
  <conditionalFormatting sqref="F176 F179">
    <cfRule type="cellIs" dxfId="251" priority="121" operator="equal">
      <formula>1</formula>
    </cfRule>
  </conditionalFormatting>
  <conditionalFormatting sqref="F176 F179">
    <cfRule type="cellIs" dxfId="250" priority="122" operator="equal">
      <formula>2</formula>
    </cfRule>
  </conditionalFormatting>
  <conditionalFormatting sqref="F176 F179">
    <cfRule type="cellIs" dxfId="249" priority="123" operator="equal">
      <formula>3</formula>
    </cfRule>
  </conditionalFormatting>
  <conditionalFormatting sqref="F188">
    <cfRule type="cellIs" dxfId="248" priority="118" operator="equal">
      <formula>1</formula>
    </cfRule>
  </conditionalFormatting>
  <conditionalFormatting sqref="F188">
    <cfRule type="cellIs" dxfId="247" priority="119" operator="equal">
      <formula>2</formula>
    </cfRule>
  </conditionalFormatting>
  <conditionalFormatting sqref="F188">
    <cfRule type="cellIs" dxfId="246" priority="120" operator="equal">
      <formula>3</formula>
    </cfRule>
  </conditionalFormatting>
  <conditionalFormatting sqref="F161">
    <cfRule type="cellIs" dxfId="245" priority="115" operator="equal">
      <formula>1</formula>
    </cfRule>
  </conditionalFormatting>
  <conditionalFormatting sqref="F161">
    <cfRule type="cellIs" dxfId="244" priority="116" operator="equal">
      <formula>2</formula>
    </cfRule>
  </conditionalFormatting>
  <conditionalFormatting sqref="F161">
    <cfRule type="cellIs" dxfId="243" priority="117" operator="equal">
      <formula>3</formula>
    </cfRule>
  </conditionalFormatting>
  <conditionalFormatting sqref="F170:F171">
    <cfRule type="cellIs" dxfId="242" priority="106" operator="equal">
      <formula>1</formula>
    </cfRule>
  </conditionalFormatting>
  <conditionalFormatting sqref="F164:F165">
    <cfRule type="cellIs" dxfId="241" priority="112" operator="equal">
      <formula>1</formula>
    </cfRule>
  </conditionalFormatting>
  <conditionalFormatting sqref="F164:F165">
    <cfRule type="cellIs" dxfId="240" priority="113" operator="equal">
      <formula>2</formula>
    </cfRule>
  </conditionalFormatting>
  <conditionalFormatting sqref="F164:F165">
    <cfRule type="cellIs" dxfId="239" priority="114" operator="equal">
      <formula>3</formula>
    </cfRule>
  </conditionalFormatting>
  <conditionalFormatting sqref="F167:F168">
    <cfRule type="cellIs" dxfId="238" priority="109" operator="equal">
      <formula>1</formula>
    </cfRule>
  </conditionalFormatting>
  <conditionalFormatting sqref="F167:F168">
    <cfRule type="cellIs" dxfId="237" priority="110" operator="equal">
      <formula>2</formula>
    </cfRule>
  </conditionalFormatting>
  <conditionalFormatting sqref="F167:F168">
    <cfRule type="cellIs" dxfId="236" priority="111" operator="equal">
      <formula>3</formula>
    </cfRule>
  </conditionalFormatting>
  <conditionalFormatting sqref="F170:F171">
    <cfRule type="cellIs" dxfId="235" priority="107" operator="equal">
      <formula>2</formula>
    </cfRule>
  </conditionalFormatting>
  <conditionalFormatting sqref="F170:F171">
    <cfRule type="cellIs" dxfId="234" priority="108" operator="equal">
      <formula>3</formula>
    </cfRule>
  </conditionalFormatting>
  <conditionalFormatting sqref="F182:F183">
    <cfRule type="cellIs" dxfId="233" priority="103" operator="equal">
      <formula>1</formula>
    </cfRule>
  </conditionalFormatting>
  <conditionalFormatting sqref="F182:F183">
    <cfRule type="cellIs" dxfId="232" priority="104" operator="equal">
      <formula>2</formula>
    </cfRule>
  </conditionalFormatting>
  <conditionalFormatting sqref="F182:F183">
    <cfRule type="cellIs" dxfId="231" priority="105" operator="equal">
      <formula>3</formula>
    </cfRule>
  </conditionalFormatting>
  <conditionalFormatting sqref="F191">
    <cfRule type="cellIs" dxfId="230" priority="100" operator="equal">
      <formula>1</formula>
    </cfRule>
  </conditionalFormatting>
  <conditionalFormatting sqref="F191">
    <cfRule type="cellIs" dxfId="229" priority="101" operator="equal">
      <formula>2</formula>
    </cfRule>
  </conditionalFormatting>
  <conditionalFormatting sqref="F191">
    <cfRule type="cellIs" dxfId="228" priority="102" operator="equal">
      <formula>3</formula>
    </cfRule>
  </conditionalFormatting>
  <conditionalFormatting sqref="F194">
    <cfRule type="cellIs" dxfId="227" priority="97" operator="equal">
      <formula>1</formula>
    </cfRule>
  </conditionalFormatting>
  <conditionalFormatting sqref="F194">
    <cfRule type="cellIs" dxfId="226" priority="98" operator="equal">
      <formula>2</formula>
    </cfRule>
  </conditionalFormatting>
  <conditionalFormatting sqref="F194">
    <cfRule type="cellIs" dxfId="225" priority="99" operator="equal">
      <formula>3</formula>
    </cfRule>
  </conditionalFormatting>
  <conditionalFormatting sqref="F197">
    <cfRule type="cellIs" dxfId="224" priority="94" operator="equal">
      <formula>1</formula>
    </cfRule>
  </conditionalFormatting>
  <conditionalFormatting sqref="F197">
    <cfRule type="cellIs" dxfId="223" priority="95" operator="equal">
      <formula>2</formula>
    </cfRule>
  </conditionalFormatting>
  <conditionalFormatting sqref="F197">
    <cfRule type="cellIs" dxfId="222" priority="96" operator="equal">
      <formula>3</formula>
    </cfRule>
  </conditionalFormatting>
  <conditionalFormatting sqref="F200">
    <cfRule type="cellIs" dxfId="221" priority="91" operator="equal">
      <formula>1</formula>
    </cfRule>
  </conditionalFormatting>
  <conditionalFormatting sqref="F200">
    <cfRule type="cellIs" dxfId="220" priority="92" operator="equal">
      <formula>2</formula>
    </cfRule>
  </conditionalFormatting>
  <conditionalFormatting sqref="F200">
    <cfRule type="cellIs" dxfId="219" priority="93" operator="equal">
      <formula>3</formula>
    </cfRule>
  </conditionalFormatting>
  <conditionalFormatting sqref="F203">
    <cfRule type="cellIs" dxfId="218" priority="88" operator="equal">
      <formula>1</formula>
    </cfRule>
  </conditionalFormatting>
  <conditionalFormatting sqref="F203">
    <cfRule type="cellIs" dxfId="217" priority="89" operator="equal">
      <formula>2</formula>
    </cfRule>
  </conditionalFormatting>
  <conditionalFormatting sqref="F203">
    <cfRule type="cellIs" dxfId="216" priority="90" operator="equal">
      <formula>3</formula>
    </cfRule>
  </conditionalFormatting>
  <conditionalFormatting sqref="F212">
    <cfRule type="cellIs" dxfId="215" priority="85" operator="equal">
      <formula>1</formula>
    </cfRule>
  </conditionalFormatting>
  <conditionalFormatting sqref="F212">
    <cfRule type="cellIs" dxfId="214" priority="86" operator="equal">
      <formula>3</formula>
    </cfRule>
  </conditionalFormatting>
  <conditionalFormatting sqref="F212">
    <cfRule type="cellIs" dxfId="213" priority="87" operator="equal">
      <formula>2</formula>
    </cfRule>
  </conditionalFormatting>
  <conditionalFormatting sqref="F48">
    <cfRule type="cellIs" dxfId="212" priority="82" operator="equal">
      <formula>1</formula>
    </cfRule>
  </conditionalFormatting>
  <conditionalFormatting sqref="F48">
    <cfRule type="cellIs" dxfId="211" priority="83" operator="equal">
      <formula>3</formula>
    </cfRule>
  </conditionalFormatting>
  <conditionalFormatting sqref="F48">
    <cfRule type="cellIs" dxfId="210" priority="84" operator="equal">
      <formula>2</formula>
    </cfRule>
  </conditionalFormatting>
  <conditionalFormatting sqref="F45:F47">
    <cfRule type="cellIs" dxfId="209" priority="79" operator="equal">
      <formula>1</formula>
    </cfRule>
  </conditionalFormatting>
  <conditionalFormatting sqref="F45:F47">
    <cfRule type="cellIs" dxfId="208" priority="80" operator="equal">
      <formula>3</formula>
    </cfRule>
  </conditionalFormatting>
  <conditionalFormatting sqref="F45:F47">
    <cfRule type="cellIs" dxfId="207" priority="81" operator="equal">
      <formula>2</formula>
    </cfRule>
  </conditionalFormatting>
  <conditionalFormatting sqref="F39">
    <cfRule type="cellIs" dxfId="206" priority="76" operator="equal">
      <formula>1</formula>
    </cfRule>
  </conditionalFormatting>
  <conditionalFormatting sqref="F39">
    <cfRule type="cellIs" dxfId="205" priority="77" operator="equal">
      <formula>3</formula>
    </cfRule>
  </conditionalFormatting>
  <conditionalFormatting sqref="F39">
    <cfRule type="cellIs" dxfId="204" priority="78" operator="equal">
      <formula>2</formula>
    </cfRule>
  </conditionalFormatting>
  <conditionalFormatting sqref="F42">
    <cfRule type="cellIs" dxfId="203" priority="73" operator="equal">
      <formula>1</formula>
    </cfRule>
  </conditionalFormatting>
  <conditionalFormatting sqref="F42">
    <cfRule type="cellIs" dxfId="202" priority="74" operator="equal">
      <formula>3</formula>
    </cfRule>
  </conditionalFormatting>
  <conditionalFormatting sqref="F42">
    <cfRule type="cellIs" dxfId="201" priority="75" operator="equal">
      <formula>2</formula>
    </cfRule>
  </conditionalFormatting>
  <conditionalFormatting sqref="C60">
    <cfRule type="cellIs" dxfId="200" priority="70" operator="equal">
      <formula>1</formula>
    </cfRule>
  </conditionalFormatting>
  <conditionalFormatting sqref="C60">
    <cfRule type="cellIs" dxfId="199" priority="71" operator="equal">
      <formula>3</formula>
    </cfRule>
  </conditionalFormatting>
  <conditionalFormatting sqref="C60">
    <cfRule type="cellIs" dxfId="198" priority="72" operator="equal">
      <formula>2</formula>
    </cfRule>
  </conditionalFormatting>
  <conditionalFormatting sqref="F60:F62">
    <cfRule type="cellIs" dxfId="197" priority="67" operator="equal">
      <formula>1</formula>
    </cfRule>
  </conditionalFormatting>
  <conditionalFormatting sqref="F60:F62">
    <cfRule type="cellIs" dxfId="196" priority="68" operator="equal">
      <formula>3</formula>
    </cfRule>
  </conditionalFormatting>
  <conditionalFormatting sqref="F60:F62">
    <cfRule type="cellIs" dxfId="195" priority="69" operator="equal">
      <formula>2</formula>
    </cfRule>
  </conditionalFormatting>
  <conditionalFormatting sqref="C75">
    <cfRule type="cellIs" dxfId="194" priority="64" operator="equal">
      <formula>1</formula>
    </cfRule>
  </conditionalFormatting>
  <conditionalFormatting sqref="C75">
    <cfRule type="cellIs" dxfId="193" priority="65" operator="equal">
      <formula>3</formula>
    </cfRule>
  </conditionalFormatting>
  <conditionalFormatting sqref="C75">
    <cfRule type="cellIs" dxfId="192" priority="66" operator="equal">
      <formula>2</formula>
    </cfRule>
  </conditionalFormatting>
  <conditionalFormatting sqref="F75:F77">
    <cfRule type="cellIs" dxfId="191" priority="61" operator="equal">
      <formula>1</formula>
    </cfRule>
  </conditionalFormatting>
  <conditionalFormatting sqref="F75:F77">
    <cfRule type="cellIs" dxfId="190" priority="62" operator="equal">
      <formula>3</formula>
    </cfRule>
  </conditionalFormatting>
  <conditionalFormatting sqref="F75:F77">
    <cfRule type="cellIs" dxfId="189" priority="63" operator="equal">
      <formula>2</formula>
    </cfRule>
  </conditionalFormatting>
  <conditionalFormatting sqref="C87">
    <cfRule type="cellIs" dxfId="188" priority="58" operator="equal">
      <formula>1</formula>
    </cfRule>
  </conditionalFormatting>
  <conditionalFormatting sqref="C87">
    <cfRule type="cellIs" dxfId="187" priority="59" operator="equal">
      <formula>3</formula>
    </cfRule>
  </conditionalFormatting>
  <conditionalFormatting sqref="C87">
    <cfRule type="cellIs" dxfId="186" priority="60" operator="equal">
      <formula>2</formula>
    </cfRule>
  </conditionalFormatting>
  <conditionalFormatting sqref="F87:F89">
    <cfRule type="cellIs" dxfId="185" priority="55" operator="equal">
      <formula>1</formula>
    </cfRule>
  </conditionalFormatting>
  <conditionalFormatting sqref="F87:F89">
    <cfRule type="cellIs" dxfId="184" priority="56" operator="equal">
      <formula>3</formula>
    </cfRule>
  </conditionalFormatting>
  <conditionalFormatting sqref="F87:F89">
    <cfRule type="cellIs" dxfId="183" priority="57" operator="equal">
      <formula>2</formula>
    </cfRule>
  </conditionalFormatting>
  <conditionalFormatting sqref="C96">
    <cfRule type="cellIs" dxfId="182" priority="52" operator="equal">
      <formula>1</formula>
    </cfRule>
  </conditionalFormatting>
  <conditionalFormatting sqref="C96">
    <cfRule type="cellIs" dxfId="181" priority="53" operator="equal">
      <formula>3</formula>
    </cfRule>
  </conditionalFormatting>
  <conditionalFormatting sqref="C96">
    <cfRule type="cellIs" dxfId="180" priority="54" operator="equal">
      <formula>2</formula>
    </cfRule>
  </conditionalFormatting>
  <conditionalFormatting sqref="F96:F98">
    <cfRule type="cellIs" dxfId="179" priority="49" operator="equal">
      <formula>1</formula>
    </cfRule>
  </conditionalFormatting>
  <conditionalFormatting sqref="F96:F98">
    <cfRule type="cellIs" dxfId="178" priority="50" operator="equal">
      <formula>3</formula>
    </cfRule>
  </conditionalFormatting>
  <conditionalFormatting sqref="F96:F98">
    <cfRule type="cellIs" dxfId="177" priority="51" operator="equal">
      <formula>2</formula>
    </cfRule>
  </conditionalFormatting>
  <conditionalFormatting sqref="C111">
    <cfRule type="cellIs" dxfId="176" priority="46" operator="equal">
      <formula>1</formula>
    </cfRule>
  </conditionalFormatting>
  <conditionalFormatting sqref="C111">
    <cfRule type="cellIs" dxfId="175" priority="47" operator="equal">
      <formula>3</formula>
    </cfRule>
  </conditionalFormatting>
  <conditionalFormatting sqref="C111">
    <cfRule type="cellIs" dxfId="174" priority="48" operator="equal">
      <formula>2</formula>
    </cfRule>
  </conditionalFormatting>
  <conditionalFormatting sqref="F111:F113">
    <cfRule type="cellIs" dxfId="173" priority="43" operator="equal">
      <formula>1</formula>
    </cfRule>
  </conditionalFormatting>
  <conditionalFormatting sqref="F111:F113">
    <cfRule type="cellIs" dxfId="172" priority="44" operator="equal">
      <formula>3</formula>
    </cfRule>
  </conditionalFormatting>
  <conditionalFormatting sqref="F111:F113">
    <cfRule type="cellIs" dxfId="171" priority="45" operator="equal">
      <formula>2</formula>
    </cfRule>
  </conditionalFormatting>
  <conditionalFormatting sqref="C124">
    <cfRule type="cellIs" dxfId="170" priority="40" operator="equal">
      <formula>1</formula>
    </cfRule>
  </conditionalFormatting>
  <conditionalFormatting sqref="C124">
    <cfRule type="cellIs" dxfId="169" priority="41" operator="equal">
      <formula>3</formula>
    </cfRule>
  </conditionalFormatting>
  <conditionalFormatting sqref="C124">
    <cfRule type="cellIs" dxfId="168" priority="42" operator="equal">
      <formula>2</formula>
    </cfRule>
  </conditionalFormatting>
  <conditionalFormatting sqref="F124:F126">
    <cfRule type="cellIs" dxfId="167" priority="37" operator="equal">
      <formula>1</formula>
    </cfRule>
  </conditionalFormatting>
  <conditionalFormatting sqref="F124:F126">
    <cfRule type="cellIs" dxfId="166" priority="38" operator="equal">
      <formula>3</formula>
    </cfRule>
  </conditionalFormatting>
  <conditionalFormatting sqref="F124:F126">
    <cfRule type="cellIs" dxfId="165" priority="39" operator="equal">
      <formula>2</formula>
    </cfRule>
  </conditionalFormatting>
  <conditionalFormatting sqref="C139">
    <cfRule type="cellIs" dxfId="164" priority="34" operator="equal">
      <formula>1</formula>
    </cfRule>
  </conditionalFormatting>
  <conditionalFormatting sqref="C139">
    <cfRule type="cellIs" dxfId="163" priority="35" operator="equal">
      <formula>3</formula>
    </cfRule>
  </conditionalFormatting>
  <conditionalFormatting sqref="C139">
    <cfRule type="cellIs" dxfId="162" priority="36" operator="equal">
      <formula>2</formula>
    </cfRule>
  </conditionalFormatting>
  <conditionalFormatting sqref="F139:F141">
    <cfRule type="cellIs" dxfId="161" priority="31" operator="equal">
      <formula>1</formula>
    </cfRule>
  </conditionalFormatting>
  <conditionalFormatting sqref="F139:F141">
    <cfRule type="cellIs" dxfId="160" priority="32" operator="equal">
      <formula>3</formula>
    </cfRule>
  </conditionalFormatting>
  <conditionalFormatting sqref="F139:F141">
    <cfRule type="cellIs" dxfId="159" priority="33" operator="equal">
      <formula>2</formula>
    </cfRule>
  </conditionalFormatting>
  <conditionalFormatting sqref="C154">
    <cfRule type="cellIs" dxfId="158" priority="28" operator="equal">
      <formula>1</formula>
    </cfRule>
  </conditionalFormatting>
  <conditionalFormatting sqref="C154">
    <cfRule type="cellIs" dxfId="157" priority="29" operator="equal">
      <formula>3</formula>
    </cfRule>
  </conditionalFormatting>
  <conditionalFormatting sqref="C154">
    <cfRule type="cellIs" dxfId="156" priority="30" operator="equal">
      <formula>2</formula>
    </cfRule>
  </conditionalFormatting>
  <conditionalFormatting sqref="F154:F156">
    <cfRule type="cellIs" dxfId="155" priority="25" operator="equal">
      <formula>1</formula>
    </cfRule>
  </conditionalFormatting>
  <conditionalFormatting sqref="F154:F156">
    <cfRule type="cellIs" dxfId="154" priority="26" operator="equal">
      <formula>3</formula>
    </cfRule>
  </conditionalFormatting>
  <conditionalFormatting sqref="F154:F156">
    <cfRule type="cellIs" dxfId="153" priority="27" operator="equal">
      <formula>2</formula>
    </cfRule>
  </conditionalFormatting>
  <conditionalFormatting sqref="C173">
    <cfRule type="cellIs" dxfId="152" priority="22" operator="equal">
      <formula>1</formula>
    </cfRule>
  </conditionalFormatting>
  <conditionalFormatting sqref="C173">
    <cfRule type="cellIs" dxfId="151" priority="23" operator="equal">
      <formula>3</formula>
    </cfRule>
  </conditionalFormatting>
  <conditionalFormatting sqref="C173">
    <cfRule type="cellIs" dxfId="150" priority="24" operator="equal">
      <formula>2</formula>
    </cfRule>
  </conditionalFormatting>
  <conditionalFormatting sqref="F173:F175">
    <cfRule type="cellIs" dxfId="149" priority="19" operator="equal">
      <formula>1</formula>
    </cfRule>
  </conditionalFormatting>
  <conditionalFormatting sqref="F173:F175">
    <cfRule type="cellIs" dxfId="148" priority="20" operator="equal">
      <formula>3</formula>
    </cfRule>
  </conditionalFormatting>
  <conditionalFormatting sqref="F173:F175">
    <cfRule type="cellIs" dxfId="147" priority="21" operator="equal">
      <formula>2</formula>
    </cfRule>
  </conditionalFormatting>
  <conditionalFormatting sqref="C185">
    <cfRule type="cellIs" dxfId="146" priority="16" operator="equal">
      <formula>1</formula>
    </cfRule>
  </conditionalFormatting>
  <conditionalFormatting sqref="C185">
    <cfRule type="cellIs" dxfId="145" priority="17" operator="equal">
      <formula>3</formula>
    </cfRule>
  </conditionalFormatting>
  <conditionalFormatting sqref="C185">
    <cfRule type="cellIs" dxfId="144" priority="18" operator="equal">
      <formula>2</formula>
    </cfRule>
  </conditionalFormatting>
  <conditionalFormatting sqref="F185:F187">
    <cfRule type="cellIs" dxfId="143" priority="13" operator="equal">
      <formula>1</formula>
    </cfRule>
  </conditionalFormatting>
  <conditionalFormatting sqref="F185:F187">
    <cfRule type="cellIs" dxfId="142" priority="14" operator="equal">
      <formula>3</formula>
    </cfRule>
  </conditionalFormatting>
  <conditionalFormatting sqref="F185:F187">
    <cfRule type="cellIs" dxfId="141" priority="15" operator="equal">
      <formula>2</formula>
    </cfRule>
  </conditionalFormatting>
  <conditionalFormatting sqref="C206">
    <cfRule type="cellIs" dxfId="140" priority="10" operator="equal">
      <formula>1</formula>
    </cfRule>
  </conditionalFormatting>
  <conditionalFormatting sqref="C206">
    <cfRule type="cellIs" dxfId="139" priority="11" operator="equal">
      <formula>3</formula>
    </cfRule>
  </conditionalFormatting>
  <conditionalFormatting sqref="C206">
    <cfRule type="cellIs" dxfId="138" priority="12" operator="equal">
      <formula>2</formula>
    </cfRule>
  </conditionalFormatting>
  <conditionalFormatting sqref="F206:F208">
    <cfRule type="cellIs" dxfId="137" priority="7" operator="equal">
      <formula>1</formula>
    </cfRule>
  </conditionalFormatting>
  <conditionalFormatting sqref="F206:F208">
    <cfRule type="cellIs" dxfId="136" priority="8" operator="equal">
      <formula>3</formula>
    </cfRule>
  </conditionalFormatting>
  <conditionalFormatting sqref="F206:F208">
    <cfRule type="cellIs" dxfId="135" priority="9" operator="equal">
      <formula>2</formula>
    </cfRule>
  </conditionalFormatting>
  <conditionalFormatting sqref="C215">
    <cfRule type="cellIs" dxfId="134" priority="4" operator="equal">
      <formula>1</formula>
    </cfRule>
  </conditionalFormatting>
  <conditionalFormatting sqref="C215">
    <cfRule type="cellIs" dxfId="133" priority="5" operator="equal">
      <formula>3</formula>
    </cfRule>
  </conditionalFormatting>
  <conditionalFormatting sqref="C215">
    <cfRule type="cellIs" dxfId="132" priority="6" operator="equal">
      <formula>2</formula>
    </cfRule>
  </conditionalFormatting>
  <conditionalFormatting sqref="F215:F217">
    <cfRule type="cellIs" dxfId="131" priority="1" operator="equal">
      <formula>1</formula>
    </cfRule>
  </conditionalFormatting>
  <conditionalFormatting sqref="F215:F217">
    <cfRule type="cellIs" dxfId="130" priority="2" operator="equal">
      <formula>3</formula>
    </cfRule>
  </conditionalFormatting>
  <conditionalFormatting sqref="F215:F217">
    <cfRule type="cellIs" dxfId="129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2.179687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8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0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3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3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4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4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343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343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343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343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343"/>
      <c r="AG13" s="15"/>
    </row>
    <row r="14" spans="1:33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4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4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4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4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4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4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4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4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4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1" t="s">
        <v>168</v>
      </c>
      <c r="AB23" s="1071" t="s">
        <v>167</v>
      </c>
      <c r="AC23" s="1071" t="s">
        <v>166</v>
      </c>
      <c r="AD23" s="1071" t="s">
        <v>158</v>
      </c>
      <c r="AE23" s="877" t="s">
        <v>140</v>
      </c>
      <c r="AF23" s="14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4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4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3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4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4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4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4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4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4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4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4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7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7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7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20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20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20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20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20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20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20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4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4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4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9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9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9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9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9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9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9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9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9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9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9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9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4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4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4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29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29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29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29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22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22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22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22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22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22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22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22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4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4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4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9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9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9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9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9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9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9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9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9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4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4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4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2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2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2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2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2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9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4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4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4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9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9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9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9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9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9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9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9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9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9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9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9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4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4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4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9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9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9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9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9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9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9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9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9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9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4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4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4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7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7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7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7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7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7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7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7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7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7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7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7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4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4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4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7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7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7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7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7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7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7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7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7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7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7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7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4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4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4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27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30"/>
      <c r="AG158" s="28"/>
    </row>
    <row r="159" spans="1:33" ht="20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30"/>
      <c r="AG159" s="28"/>
    </row>
    <row r="160" spans="1:33" ht="20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30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30"/>
      <c r="AG161" s="28"/>
    </row>
    <row r="162" spans="1:33" ht="20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30"/>
      <c r="AG162" s="28"/>
    </row>
    <row r="163" spans="1:33" ht="20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30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30"/>
      <c r="AG164" s="28"/>
    </row>
    <row r="165" spans="1:33" ht="20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30"/>
      <c r="AG165" s="28"/>
    </row>
    <row r="166" spans="1:33" ht="20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30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30"/>
      <c r="AG167" s="28"/>
    </row>
    <row r="168" spans="1:33" ht="20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30"/>
      <c r="AG168" s="28"/>
    </row>
    <row r="169" spans="1:33" ht="20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30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7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7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7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4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4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4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7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7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7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7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7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7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7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7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7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4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4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4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7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7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7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7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7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7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7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7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7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7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7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7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7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7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7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7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7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7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4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4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4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27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27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27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30"/>
      <c r="AG212" s="28"/>
    </row>
    <row r="213" spans="1:33" ht="20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30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30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4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4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4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7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7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27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0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26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26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26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26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26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26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26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26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26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26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26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26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26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26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26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26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26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26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26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26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26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26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26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26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26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26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26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26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26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26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26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26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26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26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26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26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26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26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26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26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26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26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26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26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26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26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26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26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26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26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26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26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26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26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26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26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26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26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26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26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26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26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26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26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26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26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26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26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26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26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26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26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26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26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26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26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26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26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26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26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26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26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26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26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26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26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26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26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26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26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26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26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26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26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26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26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26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26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26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26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26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26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26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26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26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26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26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26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26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26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26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26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26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26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26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26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26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26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26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26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26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26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26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26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26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26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26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26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26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26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26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26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26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26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26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26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26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26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26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26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26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26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26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26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26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26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26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26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26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26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26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26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26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26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26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26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26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26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26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26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26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26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26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26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26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26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26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26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26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26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26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26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26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26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26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26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26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26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26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26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26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26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26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26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26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26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26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26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26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26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26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26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26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26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26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26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26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26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26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26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26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26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26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26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26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26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26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26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26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26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26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26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26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26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26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26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26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26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26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26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26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26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26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26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26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26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26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26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26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26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26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26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26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26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26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26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26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26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26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26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26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26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26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26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26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26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26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26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26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26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26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26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26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26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26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26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26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26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26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26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26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26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26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26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26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26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26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26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26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26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26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26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26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26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26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26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26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26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26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26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26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26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26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26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26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26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26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26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26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26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26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26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26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26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26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26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26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26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26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26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26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26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26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26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26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26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26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26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26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26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26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26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26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26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26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26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26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26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26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26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26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26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26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26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26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26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26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26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26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26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26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26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26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26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26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26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26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26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26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26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26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26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26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26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26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26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26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26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26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26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26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26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26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26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26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26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26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26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26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26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26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26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26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26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26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26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26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26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26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26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26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26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26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26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26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26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26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26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26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26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26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26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26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26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26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26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26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26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26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26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26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26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26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26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26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26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26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26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26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26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26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26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26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26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26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26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26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26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26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26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26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26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26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26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26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26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26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26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26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26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26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26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26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26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26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26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26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26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26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26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26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26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26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26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26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26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26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26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26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26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26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26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26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26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26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26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26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26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26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26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26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26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26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26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26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26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26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26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26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26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26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26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26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26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26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26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26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26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26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26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26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26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26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26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26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26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26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26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26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26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26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26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26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26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26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26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26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26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26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26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26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26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26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26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26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26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26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26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26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26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26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26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26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26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26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26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26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26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26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26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26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26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26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26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26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26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26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26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26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26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26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26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26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26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26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26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26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26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26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26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26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26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26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26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26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26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26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26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26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26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26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26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26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26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26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26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26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26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26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26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26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26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26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26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26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26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26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26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26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26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26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26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26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26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26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26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26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26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26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26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26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26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26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26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26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26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26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26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26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26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26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26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26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26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26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26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26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26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26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26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26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26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26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26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26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26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26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26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26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26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26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26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26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26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26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26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26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26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26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26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26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26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26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26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26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26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26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26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26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26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26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26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26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26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26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26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26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26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26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26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26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26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26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26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26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26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26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26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26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26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26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26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26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26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26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26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26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26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26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26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26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26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26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26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26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26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26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26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26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26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26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26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26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26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26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26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26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26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26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26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26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26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26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26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26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26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26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26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26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26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26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26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26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26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26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26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26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26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26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26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26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26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26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26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26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26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26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26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26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26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26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26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26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26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26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26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26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26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26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26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26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26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26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26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26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26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26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26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26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26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26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26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26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26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26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26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26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26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26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26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26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26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26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26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26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26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26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26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26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26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26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26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26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26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26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26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26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26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26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26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26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26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26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26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26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26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26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26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26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26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26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26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26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26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26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26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26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26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26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26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26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26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26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26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26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26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26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26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26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26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26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26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26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26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26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26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26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26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26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26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26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26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26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26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26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26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26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26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26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26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26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26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26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26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26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26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26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26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26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26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26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26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26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26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26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26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26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26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26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26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26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26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26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26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26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26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26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26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26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26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26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26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26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26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26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26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26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26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26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26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26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26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26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26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26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26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26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26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26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26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26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26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26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26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26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26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26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26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26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26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26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26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26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26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26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26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26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26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26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26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26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26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26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26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26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26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26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26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26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26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26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26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26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26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26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26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26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26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26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26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26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26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26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26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26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26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26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26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26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26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26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26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26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26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26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26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26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26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26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26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26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26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26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26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26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26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26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26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26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26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26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26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26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26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26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26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26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26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26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26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26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26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26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26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26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26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26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26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26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26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26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26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26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26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26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26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26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26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26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26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26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26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26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26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26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26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26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26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26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26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26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26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26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26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26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26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26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26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26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26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26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26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26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26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26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26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26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26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26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26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26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26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26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26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26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26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26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26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26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26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26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26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26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26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26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26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26"/>
      <c r="AG1218" s="35"/>
    </row>
    <row r="1219" spans="1:33" ht="21" customHeight="1">
      <c r="A1219" s="26"/>
      <c r="AF1219" s="26"/>
      <c r="AG1219" s="35"/>
    </row>
    <row r="1220" spans="1:33" ht="21" customHeight="1">
      <c r="A1220" s="26"/>
      <c r="AF1220" s="26"/>
      <c r="AG1220" s="35"/>
    </row>
    <row r="1221" spans="1:33" ht="21" customHeight="1">
      <c r="A1221" s="26"/>
      <c r="AF1221" s="26"/>
      <c r="AG1221" s="35"/>
    </row>
    <row r="1222" spans="1:33" ht="21" customHeight="1">
      <c r="A1222" s="26"/>
      <c r="AF1222" s="26"/>
      <c r="AG1222" s="35"/>
    </row>
    <row r="1223" spans="1:33" ht="21" customHeight="1">
      <c r="A1223" s="26"/>
      <c r="AF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28" priority="124" operator="equal">
      <formula>1</formula>
    </cfRule>
  </conditionalFormatting>
  <conditionalFormatting sqref="AG5">
    <cfRule type="cellIs" dxfId="127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26" priority="126" operator="equal">
      <formula>3</formula>
    </cfRule>
  </conditionalFormatting>
  <conditionalFormatting sqref="F158 F145:F146 F115 F118 F121">
    <cfRule type="cellIs" dxfId="125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24" priority="128" operator="equal">
      <formula>2</formula>
    </cfRule>
  </conditionalFormatting>
  <conditionalFormatting sqref="F158 F145:F146 F115 F118 F121">
    <cfRule type="cellIs" dxfId="123" priority="129" operator="equal">
      <formula>3</formula>
    </cfRule>
  </conditionalFormatting>
  <conditionalFormatting sqref="F176 F179">
    <cfRule type="cellIs" dxfId="122" priority="121" operator="equal">
      <formula>1</formula>
    </cfRule>
  </conditionalFormatting>
  <conditionalFormatting sqref="F176 F179">
    <cfRule type="cellIs" dxfId="121" priority="122" operator="equal">
      <formula>2</formula>
    </cfRule>
  </conditionalFormatting>
  <conditionalFormatting sqref="F176 F179">
    <cfRule type="cellIs" dxfId="120" priority="123" operator="equal">
      <formula>3</formula>
    </cfRule>
  </conditionalFormatting>
  <conditionalFormatting sqref="F188">
    <cfRule type="cellIs" dxfId="119" priority="118" operator="equal">
      <formula>1</formula>
    </cfRule>
  </conditionalFormatting>
  <conditionalFormatting sqref="F188">
    <cfRule type="cellIs" dxfId="118" priority="119" operator="equal">
      <formula>2</formula>
    </cfRule>
  </conditionalFormatting>
  <conditionalFormatting sqref="F188">
    <cfRule type="cellIs" dxfId="117" priority="120" operator="equal">
      <formula>3</formula>
    </cfRule>
  </conditionalFormatting>
  <conditionalFormatting sqref="F161">
    <cfRule type="cellIs" dxfId="116" priority="115" operator="equal">
      <formula>1</formula>
    </cfRule>
  </conditionalFormatting>
  <conditionalFormatting sqref="F161">
    <cfRule type="cellIs" dxfId="115" priority="116" operator="equal">
      <formula>2</formula>
    </cfRule>
  </conditionalFormatting>
  <conditionalFormatting sqref="F161">
    <cfRule type="cellIs" dxfId="114" priority="117" operator="equal">
      <formula>3</formula>
    </cfRule>
  </conditionalFormatting>
  <conditionalFormatting sqref="F170:F171">
    <cfRule type="cellIs" dxfId="113" priority="106" operator="equal">
      <formula>1</formula>
    </cfRule>
  </conditionalFormatting>
  <conditionalFormatting sqref="F164:F165">
    <cfRule type="cellIs" dxfId="112" priority="112" operator="equal">
      <formula>1</formula>
    </cfRule>
  </conditionalFormatting>
  <conditionalFormatting sqref="F164:F165">
    <cfRule type="cellIs" dxfId="111" priority="113" operator="equal">
      <formula>2</formula>
    </cfRule>
  </conditionalFormatting>
  <conditionalFormatting sqref="F164:F165">
    <cfRule type="cellIs" dxfId="110" priority="114" operator="equal">
      <formula>3</formula>
    </cfRule>
  </conditionalFormatting>
  <conditionalFormatting sqref="F167:F168">
    <cfRule type="cellIs" dxfId="109" priority="109" operator="equal">
      <formula>1</formula>
    </cfRule>
  </conditionalFormatting>
  <conditionalFormatting sqref="F167:F168">
    <cfRule type="cellIs" dxfId="108" priority="110" operator="equal">
      <formula>2</formula>
    </cfRule>
  </conditionalFormatting>
  <conditionalFormatting sqref="F167:F168">
    <cfRule type="cellIs" dxfId="107" priority="111" operator="equal">
      <formula>3</formula>
    </cfRule>
  </conditionalFormatting>
  <conditionalFormatting sqref="F170:F171">
    <cfRule type="cellIs" dxfId="106" priority="107" operator="equal">
      <formula>2</formula>
    </cfRule>
  </conditionalFormatting>
  <conditionalFormatting sqref="F170:F171">
    <cfRule type="cellIs" dxfId="105" priority="108" operator="equal">
      <formula>3</formula>
    </cfRule>
  </conditionalFormatting>
  <conditionalFormatting sqref="F182:F183">
    <cfRule type="cellIs" dxfId="104" priority="103" operator="equal">
      <formula>1</formula>
    </cfRule>
  </conditionalFormatting>
  <conditionalFormatting sqref="F182:F183">
    <cfRule type="cellIs" dxfId="103" priority="104" operator="equal">
      <formula>2</formula>
    </cfRule>
  </conditionalFormatting>
  <conditionalFormatting sqref="F182:F183">
    <cfRule type="cellIs" dxfId="102" priority="105" operator="equal">
      <formula>3</formula>
    </cfRule>
  </conditionalFormatting>
  <conditionalFormatting sqref="F191">
    <cfRule type="cellIs" dxfId="101" priority="100" operator="equal">
      <formula>1</formula>
    </cfRule>
  </conditionalFormatting>
  <conditionalFormatting sqref="F191">
    <cfRule type="cellIs" dxfId="100" priority="101" operator="equal">
      <formula>2</formula>
    </cfRule>
  </conditionalFormatting>
  <conditionalFormatting sqref="F191">
    <cfRule type="cellIs" dxfId="99" priority="102" operator="equal">
      <formula>3</formula>
    </cfRule>
  </conditionalFormatting>
  <conditionalFormatting sqref="F194">
    <cfRule type="cellIs" dxfId="98" priority="97" operator="equal">
      <formula>1</formula>
    </cfRule>
  </conditionalFormatting>
  <conditionalFormatting sqref="F194">
    <cfRule type="cellIs" dxfId="97" priority="98" operator="equal">
      <formula>2</formula>
    </cfRule>
  </conditionalFormatting>
  <conditionalFormatting sqref="F194">
    <cfRule type="cellIs" dxfId="96" priority="99" operator="equal">
      <formula>3</formula>
    </cfRule>
  </conditionalFormatting>
  <conditionalFormatting sqref="F197">
    <cfRule type="cellIs" dxfId="95" priority="94" operator="equal">
      <formula>1</formula>
    </cfRule>
  </conditionalFormatting>
  <conditionalFormatting sqref="F197">
    <cfRule type="cellIs" dxfId="94" priority="95" operator="equal">
      <formula>2</formula>
    </cfRule>
  </conditionalFormatting>
  <conditionalFormatting sqref="F197">
    <cfRule type="cellIs" dxfId="93" priority="96" operator="equal">
      <formula>3</formula>
    </cfRule>
  </conditionalFormatting>
  <conditionalFormatting sqref="F200">
    <cfRule type="cellIs" dxfId="92" priority="91" operator="equal">
      <formula>1</formula>
    </cfRule>
  </conditionalFormatting>
  <conditionalFormatting sqref="F200">
    <cfRule type="cellIs" dxfId="91" priority="92" operator="equal">
      <formula>2</formula>
    </cfRule>
  </conditionalFormatting>
  <conditionalFormatting sqref="F200">
    <cfRule type="cellIs" dxfId="90" priority="93" operator="equal">
      <formula>3</formula>
    </cfRule>
  </conditionalFormatting>
  <conditionalFormatting sqref="F203">
    <cfRule type="cellIs" dxfId="89" priority="88" operator="equal">
      <formula>1</formula>
    </cfRule>
  </conditionalFormatting>
  <conditionalFormatting sqref="F203">
    <cfRule type="cellIs" dxfId="88" priority="89" operator="equal">
      <formula>2</formula>
    </cfRule>
  </conditionalFormatting>
  <conditionalFormatting sqref="F203">
    <cfRule type="cellIs" dxfId="87" priority="90" operator="equal">
      <formula>3</formula>
    </cfRule>
  </conditionalFormatting>
  <conditionalFormatting sqref="F212">
    <cfRule type="cellIs" dxfId="86" priority="85" operator="equal">
      <formula>1</formula>
    </cfRule>
  </conditionalFormatting>
  <conditionalFormatting sqref="F212">
    <cfRule type="cellIs" dxfId="85" priority="86" operator="equal">
      <formula>3</formula>
    </cfRule>
  </conditionalFormatting>
  <conditionalFormatting sqref="F212">
    <cfRule type="cellIs" dxfId="84" priority="87" operator="equal">
      <formula>2</formula>
    </cfRule>
  </conditionalFormatting>
  <conditionalFormatting sqref="F48">
    <cfRule type="cellIs" dxfId="83" priority="82" operator="equal">
      <formula>1</formula>
    </cfRule>
  </conditionalFormatting>
  <conditionalFormatting sqref="F48">
    <cfRule type="cellIs" dxfId="82" priority="83" operator="equal">
      <formula>3</formula>
    </cfRule>
  </conditionalFormatting>
  <conditionalFormatting sqref="F48">
    <cfRule type="cellIs" dxfId="81" priority="84" operator="equal">
      <formula>2</formula>
    </cfRule>
  </conditionalFormatting>
  <conditionalFormatting sqref="F45:F47">
    <cfRule type="cellIs" dxfId="80" priority="79" operator="equal">
      <formula>1</formula>
    </cfRule>
  </conditionalFormatting>
  <conditionalFormatting sqref="F45:F47">
    <cfRule type="cellIs" dxfId="79" priority="80" operator="equal">
      <formula>3</formula>
    </cfRule>
  </conditionalFormatting>
  <conditionalFormatting sqref="F45:F47">
    <cfRule type="cellIs" dxfId="78" priority="81" operator="equal">
      <formula>2</formula>
    </cfRule>
  </conditionalFormatting>
  <conditionalFormatting sqref="F39">
    <cfRule type="cellIs" dxfId="77" priority="76" operator="equal">
      <formula>1</formula>
    </cfRule>
  </conditionalFormatting>
  <conditionalFormatting sqref="F39">
    <cfRule type="cellIs" dxfId="76" priority="77" operator="equal">
      <formula>3</formula>
    </cfRule>
  </conditionalFormatting>
  <conditionalFormatting sqref="F39">
    <cfRule type="cellIs" dxfId="75" priority="78" operator="equal">
      <formula>2</formula>
    </cfRule>
  </conditionalFormatting>
  <conditionalFormatting sqref="F42">
    <cfRule type="cellIs" dxfId="74" priority="73" operator="equal">
      <formula>1</formula>
    </cfRule>
  </conditionalFormatting>
  <conditionalFormatting sqref="F42">
    <cfRule type="cellIs" dxfId="73" priority="74" operator="equal">
      <formula>3</formula>
    </cfRule>
  </conditionalFormatting>
  <conditionalFormatting sqref="F42">
    <cfRule type="cellIs" dxfId="72" priority="75" operator="equal">
      <formula>2</formula>
    </cfRule>
  </conditionalFormatting>
  <conditionalFormatting sqref="C60">
    <cfRule type="cellIs" dxfId="71" priority="70" operator="equal">
      <formula>1</formula>
    </cfRule>
  </conditionalFormatting>
  <conditionalFormatting sqref="C60">
    <cfRule type="cellIs" dxfId="70" priority="71" operator="equal">
      <formula>3</formula>
    </cfRule>
  </conditionalFormatting>
  <conditionalFormatting sqref="C60">
    <cfRule type="cellIs" dxfId="69" priority="72" operator="equal">
      <formula>2</formula>
    </cfRule>
  </conditionalFormatting>
  <conditionalFormatting sqref="F60:F62">
    <cfRule type="cellIs" dxfId="68" priority="67" operator="equal">
      <formula>1</formula>
    </cfRule>
  </conditionalFormatting>
  <conditionalFormatting sqref="F60:F62">
    <cfRule type="cellIs" dxfId="67" priority="68" operator="equal">
      <formula>3</formula>
    </cfRule>
  </conditionalFormatting>
  <conditionalFormatting sqref="F60:F62">
    <cfRule type="cellIs" dxfId="66" priority="69" operator="equal">
      <formula>2</formula>
    </cfRule>
  </conditionalFormatting>
  <conditionalFormatting sqref="C75">
    <cfRule type="cellIs" dxfId="65" priority="64" operator="equal">
      <formula>1</formula>
    </cfRule>
  </conditionalFormatting>
  <conditionalFormatting sqref="C75">
    <cfRule type="cellIs" dxfId="64" priority="65" operator="equal">
      <formula>3</formula>
    </cfRule>
  </conditionalFormatting>
  <conditionalFormatting sqref="C75">
    <cfRule type="cellIs" dxfId="63" priority="66" operator="equal">
      <formula>2</formula>
    </cfRule>
  </conditionalFormatting>
  <conditionalFormatting sqref="F75:F77">
    <cfRule type="cellIs" dxfId="62" priority="61" operator="equal">
      <formula>1</formula>
    </cfRule>
  </conditionalFormatting>
  <conditionalFormatting sqref="F75:F77">
    <cfRule type="cellIs" dxfId="61" priority="62" operator="equal">
      <formula>3</formula>
    </cfRule>
  </conditionalFormatting>
  <conditionalFormatting sqref="F75:F77">
    <cfRule type="cellIs" dxfId="60" priority="63" operator="equal">
      <formula>2</formula>
    </cfRule>
  </conditionalFormatting>
  <conditionalFormatting sqref="C87">
    <cfRule type="cellIs" dxfId="59" priority="58" operator="equal">
      <formula>1</formula>
    </cfRule>
  </conditionalFormatting>
  <conditionalFormatting sqref="C87">
    <cfRule type="cellIs" dxfId="58" priority="59" operator="equal">
      <formula>3</formula>
    </cfRule>
  </conditionalFormatting>
  <conditionalFormatting sqref="C87">
    <cfRule type="cellIs" dxfId="57" priority="60" operator="equal">
      <formula>2</formula>
    </cfRule>
  </conditionalFormatting>
  <conditionalFormatting sqref="F87:F89">
    <cfRule type="cellIs" dxfId="56" priority="55" operator="equal">
      <formula>1</formula>
    </cfRule>
  </conditionalFormatting>
  <conditionalFormatting sqref="F87:F89">
    <cfRule type="cellIs" dxfId="55" priority="56" operator="equal">
      <formula>3</formula>
    </cfRule>
  </conditionalFormatting>
  <conditionalFormatting sqref="F87:F89">
    <cfRule type="cellIs" dxfId="54" priority="57" operator="equal">
      <formula>2</formula>
    </cfRule>
  </conditionalFormatting>
  <conditionalFormatting sqref="C96">
    <cfRule type="cellIs" dxfId="53" priority="52" operator="equal">
      <formula>1</formula>
    </cfRule>
  </conditionalFormatting>
  <conditionalFormatting sqref="C96">
    <cfRule type="cellIs" dxfId="52" priority="53" operator="equal">
      <formula>3</formula>
    </cfRule>
  </conditionalFormatting>
  <conditionalFormatting sqref="C96">
    <cfRule type="cellIs" dxfId="51" priority="54" operator="equal">
      <formula>2</formula>
    </cfRule>
  </conditionalFormatting>
  <conditionalFormatting sqref="F96:F98">
    <cfRule type="cellIs" dxfId="50" priority="49" operator="equal">
      <formula>1</formula>
    </cfRule>
  </conditionalFormatting>
  <conditionalFormatting sqref="F96:F98">
    <cfRule type="cellIs" dxfId="49" priority="50" operator="equal">
      <formula>3</formula>
    </cfRule>
  </conditionalFormatting>
  <conditionalFormatting sqref="F96:F98">
    <cfRule type="cellIs" dxfId="48" priority="51" operator="equal">
      <formula>2</formula>
    </cfRule>
  </conditionalFormatting>
  <conditionalFormatting sqref="C111">
    <cfRule type="cellIs" dxfId="47" priority="46" operator="equal">
      <formula>1</formula>
    </cfRule>
  </conditionalFormatting>
  <conditionalFormatting sqref="C111">
    <cfRule type="cellIs" dxfId="46" priority="47" operator="equal">
      <formula>3</formula>
    </cfRule>
  </conditionalFormatting>
  <conditionalFormatting sqref="C111">
    <cfRule type="cellIs" dxfId="45" priority="48" operator="equal">
      <formula>2</formula>
    </cfRule>
  </conditionalFormatting>
  <conditionalFormatting sqref="F111:F113">
    <cfRule type="cellIs" dxfId="44" priority="43" operator="equal">
      <formula>1</formula>
    </cfRule>
  </conditionalFormatting>
  <conditionalFormatting sqref="F111:F113">
    <cfRule type="cellIs" dxfId="43" priority="44" operator="equal">
      <formula>3</formula>
    </cfRule>
  </conditionalFormatting>
  <conditionalFormatting sqref="F111:F113">
    <cfRule type="cellIs" dxfId="42" priority="45" operator="equal">
      <formula>2</formula>
    </cfRule>
  </conditionalFormatting>
  <conditionalFormatting sqref="C124">
    <cfRule type="cellIs" dxfId="41" priority="40" operator="equal">
      <formula>1</formula>
    </cfRule>
  </conditionalFormatting>
  <conditionalFormatting sqref="C124">
    <cfRule type="cellIs" dxfId="40" priority="41" operator="equal">
      <formula>3</formula>
    </cfRule>
  </conditionalFormatting>
  <conditionalFormatting sqref="C124">
    <cfRule type="cellIs" dxfId="39" priority="42" operator="equal">
      <formula>2</formula>
    </cfRule>
  </conditionalFormatting>
  <conditionalFormatting sqref="F124:F126">
    <cfRule type="cellIs" dxfId="38" priority="37" operator="equal">
      <formula>1</formula>
    </cfRule>
  </conditionalFormatting>
  <conditionalFormatting sqref="F124:F126">
    <cfRule type="cellIs" dxfId="37" priority="38" operator="equal">
      <formula>3</formula>
    </cfRule>
  </conditionalFormatting>
  <conditionalFormatting sqref="F124:F126">
    <cfRule type="cellIs" dxfId="36" priority="39" operator="equal">
      <formula>2</formula>
    </cfRule>
  </conditionalFormatting>
  <conditionalFormatting sqref="C139">
    <cfRule type="cellIs" dxfId="35" priority="34" operator="equal">
      <formula>1</formula>
    </cfRule>
  </conditionalFormatting>
  <conditionalFormatting sqref="C139">
    <cfRule type="cellIs" dxfId="34" priority="35" operator="equal">
      <formula>3</formula>
    </cfRule>
  </conditionalFormatting>
  <conditionalFormatting sqref="C139">
    <cfRule type="cellIs" dxfId="33" priority="36" operator="equal">
      <formula>2</formula>
    </cfRule>
  </conditionalFormatting>
  <conditionalFormatting sqref="F139:F141">
    <cfRule type="cellIs" dxfId="32" priority="31" operator="equal">
      <formula>1</formula>
    </cfRule>
  </conditionalFormatting>
  <conditionalFormatting sqref="F139:F141">
    <cfRule type="cellIs" dxfId="31" priority="32" operator="equal">
      <formula>3</formula>
    </cfRule>
  </conditionalFormatting>
  <conditionalFormatting sqref="F139:F141">
    <cfRule type="cellIs" dxfId="30" priority="33" operator="equal">
      <formula>2</formula>
    </cfRule>
  </conditionalFormatting>
  <conditionalFormatting sqref="C154">
    <cfRule type="cellIs" dxfId="29" priority="28" operator="equal">
      <formula>1</formula>
    </cfRule>
  </conditionalFormatting>
  <conditionalFormatting sqref="C154">
    <cfRule type="cellIs" dxfId="28" priority="29" operator="equal">
      <formula>3</formula>
    </cfRule>
  </conditionalFormatting>
  <conditionalFormatting sqref="C154">
    <cfRule type="cellIs" dxfId="27" priority="30" operator="equal">
      <formula>2</formula>
    </cfRule>
  </conditionalFormatting>
  <conditionalFormatting sqref="F154:F156">
    <cfRule type="cellIs" dxfId="26" priority="25" operator="equal">
      <formula>1</formula>
    </cfRule>
  </conditionalFormatting>
  <conditionalFormatting sqref="F154:F156">
    <cfRule type="cellIs" dxfId="25" priority="26" operator="equal">
      <formula>3</formula>
    </cfRule>
  </conditionalFormatting>
  <conditionalFormatting sqref="F154:F156">
    <cfRule type="cellIs" dxfId="24" priority="27" operator="equal">
      <formula>2</formula>
    </cfRule>
  </conditionalFormatting>
  <conditionalFormatting sqref="C173">
    <cfRule type="cellIs" dxfId="23" priority="22" operator="equal">
      <formula>1</formula>
    </cfRule>
  </conditionalFormatting>
  <conditionalFormatting sqref="C173">
    <cfRule type="cellIs" dxfId="22" priority="23" operator="equal">
      <formula>3</formula>
    </cfRule>
  </conditionalFormatting>
  <conditionalFormatting sqref="C173">
    <cfRule type="cellIs" dxfId="21" priority="24" operator="equal">
      <formula>2</formula>
    </cfRule>
  </conditionalFormatting>
  <conditionalFormatting sqref="F173:F175">
    <cfRule type="cellIs" dxfId="20" priority="19" operator="equal">
      <formula>1</formula>
    </cfRule>
  </conditionalFormatting>
  <conditionalFormatting sqref="F173:F175">
    <cfRule type="cellIs" dxfId="19" priority="20" operator="equal">
      <formula>3</formula>
    </cfRule>
  </conditionalFormatting>
  <conditionalFormatting sqref="F173:F175">
    <cfRule type="cellIs" dxfId="18" priority="21" operator="equal">
      <formula>2</formula>
    </cfRule>
  </conditionalFormatting>
  <conditionalFormatting sqref="C185">
    <cfRule type="cellIs" dxfId="17" priority="16" operator="equal">
      <formula>1</formula>
    </cfRule>
  </conditionalFormatting>
  <conditionalFormatting sqref="C185">
    <cfRule type="cellIs" dxfId="16" priority="17" operator="equal">
      <formula>3</formula>
    </cfRule>
  </conditionalFormatting>
  <conditionalFormatting sqref="C185">
    <cfRule type="cellIs" dxfId="15" priority="18" operator="equal">
      <formula>2</formula>
    </cfRule>
  </conditionalFormatting>
  <conditionalFormatting sqref="F185:F187">
    <cfRule type="cellIs" dxfId="14" priority="13" operator="equal">
      <formula>1</formula>
    </cfRule>
  </conditionalFormatting>
  <conditionalFormatting sqref="F185:F187">
    <cfRule type="cellIs" dxfId="13" priority="14" operator="equal">
      <formula>3</formula>
    </cfRule>
  </conditionalFormatting>
  <conditionalFormatting sqref="F185:F187">
    <cfRule type="cellIs" dxfId="12" priority="15" operator="equal">
      <formula>2</formula>
    </cfRule>
  </conditionalFormatting>
  <conditionalFormatting sqref="C206">
    <cfRule type="cellIs" dxfId="11" priority="10" operator="equal">
      <formula>1</formula>
    </cfRule>
  </conditionalFormatting>
  <conditionalFormatting sqref="C206">
    <cfRule type="cellIs" dxfId="10" priority="11" operator="equal">
      <formula>3</formula>
    </cfRule>
  </conditionalFormatting>
  <conditionalFormatting sqref="C206">
    <cfRule type="cellIs" dxfId="9" priority="12" operator="equal">
      <formula>2</formula>
    </cfRule>
  </conditionalFormatting>
  <conditionalFormatting sqref="F206:F208">
    <cfRule type="cellIs" dxfId="8" priority="7" operator="equal">
      <formula>1</formula>
    </cfRule>
  </conditionalFormatting>
  <conditionalFormatting sqref="F206:F208">
    <cfRule type="cellIs" dxfId="7" priority="8" operator="equal">
      <formula>3</formula>
    </cfRule>
  </conditionalFormatting>
  <conditionalFormatting sqref="F206:F208">
    <cfRule type="cellIs" dxfId="6" priority="9" operator="equal">
      <formula>2</formula>
    </cfRule>
  </conditionalFormatting>
  <conditionalFormatting sqref="C215">
    <cfRule type="cellIs" dxfId="5" priority="4" operator="equal">
      <formula>1</formula>
    </cfRule>
  </conditionalFormatting>
  <conditionalFormatting sqref="C215">
    <cfRule type="cellIs" dxfId="4" priority="5" operator="equal">
      <formula>3</formula>
    </cfRule>
  </conditionalFormatting>
  <conditionalFormatting sqref="C215">
    <cfRule type="cellIs" dxfId="3" priority="6" operator="equal">
      <formula>2</formula>
    </cfRule>
  </conditionalFormatting>
  <conditionalFormatting sqref="F215:F217">
    <cfRule type="cellIs" dxfId="2" priority="1" operator="equal">
      <formula>1</formula>
    </cfRule>
  </conditionalFormatting>
  <conditionalFormatting sqref="F215:F217">
    <cfRule type="cellIs" dxfId="1" priority="2" operator="equal">
      <formula>3</formula>
    </cfRule>
  </conditionalFormatting>
  <conditionalFormatting sqref="F215:F217">
    <cfRule type="cellIs" dxfId="0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3"/>
  <sheetViews>
    <sheetView zoomScale="70" zoomScaleNormal="70" workbookViewId="0">
      <selection activeCell="B2" sqref="B2:Y2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12" width="8.08984375" style="38" bestFit="1" customWidth="1"/>
    <col min="13" max="13" width="8.26953125" style="38" bestFit="1" customWidth="1"/>
    <col min="14" max="14" width="8.7265625" style="38" bestFit="1" customWidth="1"/>
    <col min="15" max="15" width="7.1796875" style="38" bestFit="1" customWidth="1"/>
    <col min="16" max="16" width="6.72656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36328125" style="38" bestFit="1" customWidth="1"/>
    <col min="25" max="25" width="8.54296875" style="38" bestFit="1" customWidth="1"/>
    <col min="26" max="26" width="3.26953125" style="38" customWidth="1"/>
    <col min="27" max="27" width="20.08984375" style="38" bestFit="1" customWidth="1"/>
    <col min="28" max="16384" width="14.453125" style="38"/>
  </cols>
  <sheetData>
    <row r="1" spans="1:27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6"/>
      <c r="AA1" s="36"/>
    </row>
    <row r="2" spans="1:27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37"/>
      <c r="AA2" s="37" t="s">
        <v>0</v>
      </c>
    </row>
    <row r="3" spans="1:27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9"/>
      <c r="AA3" s="9"/>
    </row>
    <row r="4" spans="1:27" ht="19" customHeight="1">
      <c r="A4" s="1"/>
      <c r="B4" s="1198" t="s">
        <v>112</v>
      </c>
      <c r="C4" s="1198"/>
      <c r="D4" s="1198"/>
      <c r="E4" s="1198"/>
      <c r="F4" s="1198"/>
      <c r="G4" s="1284" t="s">
        <v>173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"/>
      <c r="AA4" s="11">
        <v>1</v>
      </c>
    </row>
    <row r="5" spans="1:27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"/>
      <c r="AA5" s="11">
        <v>2</v>
      </c>
    </row>
    <row r="6" spans="1:27" ht="31" customHeight="1" thickBot="1">
      <c r="A6" s="1"/>
      <c r="B6" s="1175"/>
      <c r="C6" s="1177"/>
      <c r="D6" s="1177"/>
      <c r="E6" s="1177"/>
      <c r="F6" s="1200"/>
      <c r="G6" s="1271"/>
      <c r="H6" s="51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50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"/>
      <c r="AA6" s="11">
        <v>3</v>
      </c>
    </row>
    <row r="7" spans="1:27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879">
        <f>H10+H13+H16+H19</f>
        <v>504863</v>
      </c>
      <c r="I7" s="880">
        <f t="shared" ref="I7:L7" si="0">I10+I13+I16+I19</f>
        <v>100972.6</v>
      </c>
      <c r="J7" s="881">
        <f t="shared" si="0"/>
        <v>100972.6</v>
      </c>
      <c r="K7" s="881">
        <f t="shared" si="0"/>
        <v>100972.6</v>
      </c>
      <c r="L7" s="881">
        <f t="shared" si="0"/>
        <v>100972.6</v>
      </c>
      <c r="M7" s="882">
        <f>M10+M13+M16+M19</f>
        <v>100972.6</v>
      </c>
      <c r="N7" s="1036">
        <f>N10+N13+N16+N19</f>
        <v>132871.80357142858</v>
      </c>
      <c r="O7" s="880">
        <f t="shared" ref="O7:S7" si="1">O10+O13+O16+O19</f>
        <v>27031.170000000002</v>
      </c>
      <c r="P7" s="881">
        <f>P10+P13+P16+P19</f>
        <v>56523.457142857151</v>
      </c>
      <c r="Q7" s="881">
        <f t="shared" si="1"/>
        <v>49317.176428571431</v>
      </c>
      <c r="R7" s="881">
        <f t="shared" si="1"/>
        <v>0</v>
      </c>
      <c r="S7" s="883">
        <f t="shared" si="1"/>
        <v>0</v>
      </c>
      <c r="T7" s="884">
        <f>T10+T13+T16+T19</f>
        <v>-371991.19642857148</v>
      </c>
      <c r="U7" s="880">
        <f t="shared" ref="U7:Y7" si="2">U10+U13+U16+U19</f>
        <v>-73941.429999999993</v>
      </c>
      <c r="V7" s="881">
        <f t="shared" si="2"/>
        <v>-44449.142857142855</v>
      </c>
      <c r="W7" s="881">
        <f t="shared" si="2"/>
        <v>-51655.423571428568</v>
      </c>
      <c r="X7" s="881">
        <f t="shared" si="2"/>
        <v>-100972.6</v>
      </c>
      <c r="Y7" s="885">
        <f t="shared" si="2"/>
        <v>-100972.6</v>
      </c>
      <c r="Z7" s="12"/>
      <c r="AA7" s="11"/>
    </row>
    <row r="8" spans="1:27" ht="14.5" thickBot="1">
      <c r="A8" s="1"/>
      <c r="B8" s="1137"/>
      <c r="C8" s="1138"/>
      <c r="D8" s="1138"/>
      <c r="E8" s="1138"/>
      <c r="F8" s="1291"/>
      <c r="G8" s="90" t="s">
        <v>108</v>
      </c>
      <c r="H8" s="886">
        <f>H11+H14+H17+H20</f>
        <v>89773</v>
      </c>
      <c r="I8" s="887">
        <f t="shared" ref="I8:M8" si="3">I11+I14+I17+I20</f>
        <v>17954.599999999999</v>
      </c>
      <c r="J8" s="888">
        <f t="shared" si="3"/>
        <v>17954.599999999999</v>
      </c>
      <c r="K8" s="888">
        <f t="shared" si="3"/>
        <v>17954.599999999999</v>
      </c>
      <c r="L8" s="888">
        <f t="shared" si="3"/>
        <v>17954.599999999999</v>
      </c>
      <c r="M8" s="889">
        <f t="shared" si="3"/>
        <v>17954.599999999999</v>
      </c>
      <c r="N8" s="890">
        <f>N11+N14+N17+N20</f>
        <v>56258.388571428572</v>
      </c>
      <c r="O8" s="887">
        <f t="shared" ref="O8:Y8" si="4">O11+O14+O17+O20</f>
        <v>19149.36</v>
      </c>
      <c r="P8" s="888">
        <f t="shared" si="4"/>
        <v>35148.457142857151</v>
      </c>
      <c r="Q8" s="888">
        <f t="shared" si="4"/>
        <v>1960.5714285714284</v>
      </c>
      <c r="R8" s="888">
        <f t="shared" si="4"/>
        <v>0</v>
      </c>
      <c r="S8" s="891">
        <f t="shared" si="4"/>
        <v>0</v>
      </c>
      <c r="T8" s="886">
        <f t="shared" si="4"/>
        <v>-33514.611428571428</v>
      </c>
      <c r="U8" s="887">
        <f t="shared" si="4"/>
        <v>1194.7599999999993</v>
      </c>
      <c r="V8" s="888">
        <f t="shared" si="4"/>
        <v>17193.857142857149</v>
      </c>
      <c r="W8" s="888">
        <f t="shared" si="4"/>
        <v>-15994.028571428573</v>
      </c>
      <c r="X8" s="888">
        <f t="shared" si="4"/>
        <v>-17954.599999999999</v>
      </c>
      <c r="Y8" s="892">
        <f t="shared" si="4"/>
        <v>-17954.599999999999</v>
      </c>
      <c r="Z8" s="15"/>
      <c r="AA8" s="15"/>
    </row>
    <row r="9" spans="1:27" ht="14.5" thickBot="1">
      <c r="A9" s="1"/>
      <c r="B9" s="1137"/>
      <c r="C9" s="1138"/>
      <c r="D9" s="1138"/>
      <c r="E9" s="1138"/>
      <c r="F9" s="1291"/>
      <c r="G9" s="92" t="s">
        <v>109</v>
      </c>
      <c r="H9" s="893">
        <f t="shared" ref="H9:Y9" si="5">H12+H15+H18+H21</f>
        <v>415090</v>
      </c>
      <c r="I9" s="894">
        <f t="shared" si="5"/>
        <v>83018</v>
      </c>
      <c r="J9" s="895">
        <f t="shared" si="5"/>
        <v>83018</v>
      </c>
      <c r="K9" s="895">
        <f t="shared" si="5"/>
        <v>83018</v>
      </c>
      <c r="L9" s="895">
        <f t="shared" si="5"/>
        <v>83018</v>
      </c>
      <c r="M9" s="896">
        <f t="shared" si="5"/>
        <v>83018</v>
      </c>
      <c r="N9" s="897">
        <f t="shared" si="5"/>
        <v>76613.414999999994</v>
      </c>
      <c r="O9" s="894">
        <f t="shared" si="5"/>
        <v>7881.8099999999995</v>
      </c>
      <c r="P9" s="895">
        <f t="shared" si="5"/>
        <v>21375</v>
      </c>
      <c r="Q9" s="895">
        <f t="shared" si="5"/>
        <v>47356.604999999996</v>
      </c>
      <c r="R9" s="895">
        <f t="shared" si="5"/>
        <v>0</v>
      </c>
      <c r="S9" s="898">
        <f t="shared" si="5"/>
        <v>0</v>
      </c>
      <c r="T9" s="893">
        <f t="shared" si="5"/>
        <v>-338476.58500000002</v>
      </c>
      <c r="U9" s="894">
        <f t="shared" si="5"/>
        <v>-75136.19</v>
      </c>
      <c r="V9" s="895">
        <f t="shared" si="5"/>
        <v>-61643</v>
      </c>
      <c r="W9" s="895">
        <f t="shared" si="5"/>
        <v>-35661.395000000004</v>
      </c>
      <c r="X9" s="895">
        <f t="shared" si="5"/>
        <v>-83018</v>
      </c>
      <c r="Y9" s="899">
        <f t="shared" si="5"/>
        <v>-83018</v>
      </c>
      <c r="Z9" s="15"/>
      <c r="AA9" s="15"/>
    </row>
    <row r="10" spans="1:27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900">
        <f>H23</f>
        <v>26309</v>
      </c>
      <c r="I10" s="901">
        <f t="shared" ref="I10:M10" si="6">I23</f>
        <v>5261.8</v>
      </c>
      <c r="J10" s="902">
        <f t="shared" si="6"/>
        <v>5261.8</v>
      </c>
      <c r="K10" s="902">
        <f t="shared" si="6"/>
        <v>5261.8</v>
      </c>
      <c r="L10" s="902">
        <f t="shared" si="6"/>
        <v>5261.8</v>
      </c>
      <c r="M10" s="903">
        <f t="shared" si="6"/>
        <v>5261.8</v>
      </c>
      <c r="N10" s="904">
        <f t="shared" ref="N10:Y10" si="7">N23</f>
        <v>0</v>
      </c>
      <c r="O10" s="901">
        <f>O23</f>
        <v>0</v>
      </c>
      <c r="P10" s="902">
        <f t="shared" si="7"/>
        <v>0</v>
      </c>
      <c r="Q10" s="902">
        <f t="shared" si="7"/>
        <v>0</v>
      </c>
      <c r="R10" s="902">
        <f t="shared" si="7"/>
        <v>0</v>
      </c>
      <c r="S10" s="905">
        <f t="shared" si="7"/>
        <v>0</v>
      </c>
      <c r="T10" s="900">
        <f t="shared" si="7"/>
        <v>-26309</v>
      </c>
      <c r="U10" s="901">
        <f t="shared" si="7"/>
        <v>-5261.8</v>
      </c>
      <c r="V10" s="902">
        <f t="shared" si="7"/>
        <v>-5261.8</v>
      </c>
      <c r="W10" s="902">
        <f t="shared" si="7"/>
        <v>-5261.8</v>
      </c>
      <c r="X10" s="902">
        <f t="shared" si="7"/>
        <v>-5261.8</v>
      </c>
      <c r="Y10" s="906">
        <f t="shared" si="7"/>
        <v>-5261.8</v>
      </c>
      <c r="Z10" s="15"/>
      <c r="AA10" s="15"/>
    </row>
    <row r="11" spans="1:27" ht="14">
      <c r="A11" s="1"/>
      <c r="B11" s="1141"/>
      <c r="C11" s="1142"/>
      <c r="D11" s="1142"/>
      <c r="E11" s="1142"/>
      <c r="F11" s="1293"/>
      <c r="G11" s="814" t="s">
        <v>108</v>
      </c>
      <c r="H11" s="886">
        <f t="shared" ref="H11:M12" si="8">H24</f>
        <v>19429</v>
      </c>
      <c r="I11" s="887">
        <f t="shared" si="8"/>
        <v>3885.8</v>
      </c>
      <c r="J11" s="888">
        <f t="shared" si="8"/>
        <v>3885.8</v>
      </c>
      <c r="K11" s="888">
        <f t="shared" si="8"/>
        <v>3885.8</v>
      </c>
      <c r="L11" s="888">
        <f t="shared" si="8"/>
        <v>3885.8</v>
      </c>
      <c r="M11" s="907">
        <f t="shared" si="8"/>
        <v>3885.8</v>
      </c>
      <c r="N11" s="908">
        <f t="shared" ref="N11:Y11" si="9">N24</f>
        <v>0</v>
      </c>
      <c r="O11" s="887">
        <f t="shared" si="9"/>
        <v>0</v>
      </c>
      <c r="P11" s="888">
        <f t="shared" si="9"/>
        <v>0</v>
      </c>
      <c r="Q11" s="888">
        <f t="shared" si="9"/>
        <v>0</v>
      </c>
      <c r="R11" s="888">
        <f t="shared" si="9"/>
        <v>0</v>
      </c>
      <c r="S11" s="891">
        <f t="shared" si="9"/>
        <v>0</v>
      </c>
      <c r="T11" s="909">
        <f t="shared" si="9"/>
        <v>-19429</v>
      </c>
      <c r="U11" s="887">
        <f t="shared" si="9"/>
        <v>-3885.8</v>
      </c>
      <c r="V11" s="888">
        <f t="shared" si="9"/>
        <v>-3885.8</v>
      </c>
      <c r="W11" s="888">
        <f t="shared" si="9"/>
        <v>-3885.8</v>
      </c>
      <c r="X11" s="888">
        <f t="shared" si="9"/>
        <v>-3885.8</v>
      </c>
      <c r="Y11" s="892">
        <f t="shared" si="9"/>
        <v>-3885.8</v>
      </c>
      <c r="Z11" s="15"/>
      <c r="AA11" s="15"/>
    </row>
    <row r="12" spans="1:27" ht="14">
      <c r="A12" s="1"/>
      <c r="B12" s="1141"/>
      <c r="C12" s="1142"/>
      <c r="D12" s="1142"/>
      <c r="E12" s="1142"/>
      <c r="F12" s="1293"/>
      <c r="G12" s="461" t="s">
        <v>109</v>
      </c>
      <c r="H12" s="910">
        <f t="shared" si="8"/>
        <v>6880</v>
      </c>
      <c r="I12" s="911">
        <f t="shared" si="8"/>
        <v>1376</v>
      </c>
      <c r="J12" s="912">
        <f t="shared" si="8"/>
        <v>1376</v>
      </c>
      <c r="K12" s="912">
        <f t="shared" si="8"/>
        <v>1376</v>
      </c>
      <c r="L12" s="912">
        <f t="shared" si="8"/>
        <v>1376</v>
      </c>
      <c r="M12" s="913">
        <f t="shared" si="8"/>
        <v>1376</v>
      </c>
      <c r="N12" s="914">
        <f t="shared" ref="N12:Y12" si="10">N25</f>
        <v>0</v>
      </c>
      <c r="O12" s="911">
        <f t="shared" si="10"/>
        <v>0</v>
      </c>
      <c r="P12" s="912">
        <f t="shared" si="10"/>
        <v>0</v>
      </c>
      <c r="Q12" s="912">
        <f t="shared" si="10"/>
        <v>0</v>
      </c>
      <c r="R12" s="912">
        <f t="shared" si="10"/>
        <v>0</v>
      </c>
      <c r="S12" s="915">
        <f t="shared" si="10"/>
        <v>0</v>
      </c>
      <c r="T12" s="916">
        <f t="shared" si="10"/>
        <v>-6880</v>
      </c>
      <c r="U12" s="911">
        <f t="shared" si="10"/>
        <v>-1376</v>
      </c>
      <c r="V12" s="912">
        <f t="shared" si="10"/>
        <v>-1376</v>
      </c>
      <c r="W12" s="912">
        <f t="shared" si="10"/>
        <v>-1376</v>
      </c>
      <c r="X12" s="912">
        <f t="shared" si="10"/>
        <v>-1376</v>
      </c>
      <c r="Y12" s="917">
        <f t="shared" si="10"/>
        <v>-1376</v>
      </c>
      <c r="Z12" s="15"/>
      <c r="AA12" s="15"/>
    </row>
    <row r="13" spans="1:27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918">
        <f>H45+H60+H75+H87+H96+H111</f>
        <v>126296</v>
      </c>
      <c r="I13" s="919">
        <f t="shared" ref="I13:M13" si="11">I45+I60+I75+I87+I96+I111</f>
        <v>25259.200000000001</v>
      </c>
      <c r="J13" s="920">
        <f t="shared" si="11"/>
        <v>25259.200000000001</v>
      </c>
      <c r="K13" s="920">
        <f t="shared" si="11"/>
        <v>25259.200000000001</v>
      </c>
      <c r="L13" s="920">
        <f t="shared" si="11"/>
        <v>25259.200000000001</v>
      </c>
      <c r="M13" s="921">
        <f t="shared" si="11"/>
        <v>25259.200000000001</v>
      </c>
      <c r="N13" s="922">
        <f>N45+N60+N75+N87+N96+N111</f>
        <v>50596.897142857139</v>
      </c>
      <c r="O13" s="919">
        <f>O45+O60+O75+O87+O96+O111</f>
        <v>16806.705714285716</v>
      </c>
      <c r="P13" s="920">
        <f>P45+P60+P75+P87+P96+P111</f>
        <v>31829.620000000006</v>
      </c>
      <c r="Q13" s="920">
        <f t="shared" ref="Q13:Y13" si="12">Q45+Q60+Q75+Q87+Q96+Q111</f>
        <v>1960.5714285714284</v>
      </c>
      <c r="R13" s="920">
        <f t="shared" si="12"/>
        <v>0</v>
      </c>
      <c r="S13" s="923">
        <f t="shared" si="12"/>
        <v>0</v>
      </c>
      <c r="T13" s="918">
        <f t="shared" si="12"/>
        <v>-75699.102857142847</v>
      </c>
      <c r="U13" s="919">
        <f t="shared" si="12"/>
        <v>-8452.4942857142851</v>
      </c>
      <c r="V13" s="920">
        <f t="shared" si="12"/>
        <v>6570.4200000000019</v>
      </c>
      <c r="W13" s="920">
        <f t="shared" si="12"/>
        <v>-23298.62857142857</v>
      </c>
      <c r="X13" s="920">
        <f t="shared" si="12"/>
        <v>-25259.200000000001</v>
      </c>
      <c r="Y13" s="924">
        <f t="shared" si="12"/>
        <v>-25259.200000000001</v>
      </c>
      <c r="Z13" s="15"/>
      <c r="AA13" s="15"/>
    </row>
    <row r="14" spans="1:27" ht="14" customHeight="1">
      <c r="A14" s="1"/>
      <c r="B14" s="1141"/>
      <c r="C14" s="1142"/>
      <c r="D14" s="1142"/>
      <c r="E14" s="1142"/>
      <c r="F14" s="1293"/>
      <c r="G14" s="460" t="s">
        <v>108</v>
      </c>
      <c r="H14" s="886">
        <f t="shared" ref="H14:M15" si="13">H46+H61+H76+H88+H97+H112</f>
        <v>67296</v>
      </c>
      <c r="I14" s="887">
        <f t="shared" si="13"/>
        <v>13459.2</v>
      </c>
      <c r="J14" s="888">
        <f t="shared" si="13"/>
        <v>13459.2</v>
      </c>
      <c r="K14" s="888">
        <f t="shared" si="13"/>
        <v>13459.2</v>
      </c>
      <c r="L14" s="888">
        <f t="shared" si="13"/>
        <v>13459.2</v>
      </c>
      <c r="M14" s="889">
        <f t="shared" si="13"/>
        <v>13459.2</v>
      </c>
      <c r="N14" s="908">
        <f t="shared" ref="N14:Y14" si="14">N46+N61+N76+N88+N97+N112</f>
        <v>47873.817142857144</v>
      </c>
      <c r="O14" s="887">
        <f>O46+O61+O76+O88+O97+O112</f>
        <v>15603.645714285714</v>
      </c>
      <c r="P14" s="888">
        <f t="shared" si="14"/>
        <v>30309.600000000006</v>
      </c>
      <c r="Q14" s="888">
        <f t="shared" si="14"/>
        <v>1960.5714285714284</v>
      </c>
      <c r="R14" s="888">
        <f t="shared" si="14"/>
        <v>0</v>
      </c>
      <c r="S14" s="891">
        <f t="shared" si="14"/>
        <v>0</v>
      </c>
      <c r="T14" s="909">
        <f t="shared" si="14"/>
        <v>-19422.182857142856</v>
      </c>
      <c r="U14" s="887">
        <f t="shared" si="14"/>
        <v>2144.4457142857136</v>
      </c>
      <c r="V14" s="888">
        <f t="shared" si="14"/>
        <v>16850.400000000005</v>
      </c>
      <c r="W14" s="888">
        <f t="shared" si="14"/>
        <v>-11498.628571428573</v>
      </c>
      <c r="X14" s="888">
        <f t="shared" si="14"/>
        <v>-13459.2</v>
      </c>
      <c r="Y14" s="892">
        <f t="shared" si="14"/>
        <v>-13459.2</v>
      </c>
      <c r="Z14" s="15"/>
      <c r="AA14" s="15"/>
    </row>
    <row r="15" spans="1:27" ht="19" customHeight="1">
      <c r="A15" s="1"/>
      <c r="B15" s="1141"/>
      <c r="C15" s="1142"/>
      <c r="D15" s="1142"/>
      <c r="E15" s="1142"/>
      <c r="F15" s="1293"/>
      <c r="G15" s="461" t="s">
        <v>109</v>
      </c>
      <c r="H15" s="910">
        <f t="shared" si="13"/>
        <v>59000</v>
      </c>
      <c r="I15" s="911">
        <f t="shared" si="13"/>
        <v>11800</v>
      </c>
      <c r="J15" s="912">
        <f t="shared" si="13"/>
        <v>11800</v>
      </c>
      <c r="K15" s="912">
        <f t="shared" si="13"/>
        <v>11800</v>
      </c>
      <c r="L15" s="912">
        <f t="shared" si="13"/>
        <v>11800</v>
      </c>
      <c r="M15" s="925">
        <f t="shared" si="13"/>
        <v>11800</v>
      </c>
      <c r="N15" s="914">
        <f t="shared" ref="N15:Y15" si="15">N47+N62+N77+N89+N98+N113</f>
        <v>2723.08</v>
      </c>
      <c r="O15" s="911">
        <f t="shared" si="15"/>
        <v>1203.06</v>
      </c>
      <c r="P15" s="912">
        <f t="shared" si="15"/>
        <v>1520.02</v>
      </c>
      <c r="Q15" s="912">
        <f t="shared" si="15"/>
        <v>0</v>
      </c>
      <c r="R15" s="912">
        <f t="shared" si="15"/>
        <v>0</v>
      </c>
      <c r="S15" s="915">
        <f t="shared" si="15"/>
        <v>0</v>
      </c>
      <c r="T15" s="916">
        <f t="shared" si="15"/>
        <v>-56276.92</v>
      </c>
      <c r="U15" s="911">
        <f t="shared" si="15"/>
        <v>-10596.94</v>
      </c>
      <c r="V15" s="912">
        <f t="shared" si="15"/>
        <v>-10279.98</v>
      </c>
      <c r="W15" s="912">
        <f t="shared" si="15"/>
        <v>-11800</v>
      </c>
      <c r="X15" s="912">
        <f t="shared" si="15"/>
        <v>-11800</v>
      </c>
      <c r="Y15" s="913">
        <f t="shared" si="15"/>
        <v>-11800</v>
      </c>
      <c r="Z15" s="15"/>
      <c r="AA15" s="15"/>
    </row>
    <row r="16" spans="1:27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918">
        <f>H124+H139+H154</f>
        <v>171710</v>
      </c>
      <c r="I16" s="919">
        <f t="shared" ref="I16:M16" si="16">I124+I139+I154</f>
        <v>34342</v>
      </c>
      <c r="J16" s="920">
        <f t="shared" si="16"/>
        <v>34342</v>
      </c>
      <c r="K16" s="920">
        <f t="shared" si="16"/>
        <v>34342</v>
      </c>
      <c r="L16" s="920">
        <f t="shared" si="16"/>
        <v>34342</v>
      </c>
      <c r="M16" s="921">
        <f t="shared" si="16"/>
        <v>34342</v>
      </c>
      <c r="N16" s="922">
        <f t="shared" ref="N16:Y16" si="17">N124+N139+N154</f>
        <v>21401.605</v>
      </c>
      <c r="O16" s="919">
        <f t="shared" si="17"/>
        <v>450</v>
      </c>
      <c r="P16" s="920">
        <f t="shared" si="17"/>
        <v>240</v>
      </c>
      <c r="Q16" s="920">
        <f t="shared" si="17"/>
        <v>20711.605</v>
      </c>
      <c r="R16" s="920">
        <f t="shared" si="17"/>
        <v>0</v>
      </c>
      <c r="S16" s="923">
        <f t="shared" si="17"/>
        <v>0</v>
      </c>
      <c r="T16" s="918">
        <f t="shared" si="17"/>
        <v>-150308.39500000002</v>
      </c>
      <c r="U16" s="919">
        <f t="shared" si="17"/>
        <v>-33892</v>
      </c>
      <c r="V16" s="920">
        <f t="shared" si="17"/>
        <v>-34102</v>
      </c>
      <c r="W16" s="920">
        <f t="shared" si="17"/>
        <v>-13630.395</v>
      </c>
      <c r="X16" s="920">
        <f t="shared" si="17"/>
        <v>-34342</v>
      </c>
      <c r="Y16" s="924">
        <f t="shared" si="17"/>
        <v>-34342</v>
      </c>
      <c r="Z16" s="15"/>
      <c r="AA16" s="15"/>
    </row>
    <row r="17" spans="1:27" ht="14">
      <c r="A17" s="1"/>
      <c r="B17" s="1141"/>
      <c r="C17" s="1142"/>
      <c r="D17" s="1142"/>
      <c r="E17" s="1142"/>
      <c r="F17" s="1142"/>
      <c r="G17" s="460" t="s">
        <v>108</v>
      </c>
      <c r="H17" s="886">
        <f t="shared" ref="H17:M18" si="18">H125+H140+H155</f>
        <v>0</v>
      </c>
      <c r="I17" s="887">
        <f t="shared" si="18"/>
        <v>0</v>
      </c>
      <c r="J17" s="888">
        <f t="shared" si="18"/>
        <v>0</v>
      </c>
      <c r="K17" s="888">
        <f t="shared" si="18"/>
        <v>0</v>
      </c>
      <c r="L17" s="888">
        <f t="shared" si="18"/>
        <v>0</v>
      </c>
      <c r="M17" s="889">
        <f t="shared" si="18"/>
        <v>0</v>
      </c>
      <c r="N17" s="908">
        <f t="shared" ref="N17:Y17" si="19">N125+N140+N155</f>
        <v>0</v>
      </c>
      <c r="O17" s="887">
        <f t="shared" si="19"/>
        <v>0</v>
      </c>
      <c r="P17" s="888">
        <f t="shared" si="19"/>
        <v>0</v>
      </c>
      <c r="Q17" s="888">
        <f t="shared" si="19"/>
        <v>0</v>
      </c>
      <c r="R17" s="888">
        <f t="shared" si="19"/>
        <v>0</v>
      </c>
      <c r="S17" s="891">
        <f t="shared" si="19"/>
        <v>0</v>
      </c>
      <c r="T17" s="909">
        <f t="shared" si="19"/>
        <v>0</v>
      </c>
      <c r="U17" s="887">
        <f t="shared" si="19"/>
        <v>0</v>
      </c>
      <c r="V17" s="888">
        <f t="shared" si="19"/>
        <v>0</v>
      </c>
      <c r="W17" s="888">
        <f t="shared" si="19"/>
        <v>0</v>
      </c>
      <c r="X17" s="888">
        <f t="shared" si="19"/>
        <v>0</v>
      </c>
      <c r="Y17" s="892">
        <f t="shared" si="19"/>
        <v>0</v>
      </c>
      <c r="Z17" s="15"/>
      <c r="AA17" s="15"/>
    </row>
    <row r="18" spans="1:27" ht="14">
      <c r="A18" s="1"/>
      <c r="B18" s="1141"/>
      <c r="C18" s="1142"/>
      <c r="D18" s="1142"/>
      <c r="E18" s="1142"/>
      <c r="F18" s="1142"/>
      <c r="G18" s="461" t="s">
        <v>109</v>
      </c>
      <c r="H18" s="910">
        <f t="shared" si="18"/>
        <v>171710</v>
      </c>
      <c r="I18" s="911">
        <f t="shared" si="18"/>
        <v>34342</v>
      </c>
      <c r="J18" s="912">
        <f t="shared" si="18"/>
        <v>34342</v>
      </c>
      <c r="K18" s="912">
        <f t="shared" si="18"/>
        <v>34342</v>
      </c>
      <c r="L18" s="912">
        <f t="shared" si="18"/>
        <v>34342</v>
      </c>
      <c r="M18" s="925">
        <f t="shared" si="18"/>
        <v>34342</v>
      </c>
      <c r="N18" s="914">
        <f t="shared" ref="N18:Y18" si="20">N126+N141+N156</f>
        <v>21401.605</v>
      </c>
      <c r="O18" s="911">
        <f t="shared" si="20"/>
        <v>450</v>
      </c>
      <c r="P18" s="912">
        <f t="shared" si="20"/>
        <v>240</v>
      </c>
      <c r="Q18" s="912">
        <f t="shared" si="20"/>
        <v>20711.605</v>
      </c>
      <c r="R18" s="912">
        <f t="shared" si="20"/>
        <v>0</v>
      </c>
      <c r="S18" s="915">
        <f t="shared" si="20"/>
        <v>0</v>
      </c>
      <c r="T18" s="916">
        <f t="shared" si="20"/>
        <v>-150308.39500000002</v>
      </c>
      <c r="U18" s="911">
        <f t="shared" si="20"/>
        <v>-33892</v>
      </c>
      <c r="V18" s="912">
        <f t="shared" si="20"/>
        <v>-34102</v>
      </c>
      <c r="W18" s="912">
        <f t="shared" si="20"/>
        <v>-13630.395</v>
      </c>
      <c r="X18" s="912">
        <f t="shared" si="20"/>
        <v>-34342</v>
      </c>
      <c r="Y18" s="917">
        <f t="shared" si="20"/>
        <v>-34342</v>
      </c>
      <c r="Z18" s="15"/>
      <c r="AA18" s="15"/>
    </row>
    <row r="19" spans="1:27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918">
        <f>H173+H185+H206+H215</f>
        <v>180548</v>
      </c>
      <c r="I19" s="919">
        <f t="shared" ref="I19:M19" si="21">I173+I185+I206+I215</f>
        <v>36109.599999999999</v>
      </c>
      <c r="J19" s="920">
        <f t="shared" si="21"/>
        <v>36109.599999999999</v>
      </c>
      <c r="K19" s="920">
        <f t="shared" si="21"/>
        <v>36109.599999999999</v>
      </c>
      <c r="L19" s="920">
        <f t="shared" si="21"/>
        <v>36109.599999999999</v>
      </c>
      <c r="M19" s="921">
        <f t="shared" si="21"/>
        <v>36109.599999999999</v>
      </c>
      <c r="N19" s="922">
        <f t="shared" ref="N19:Y19" si="22">N173+N185+N206+N215</f>
        <v>60873.301428571431</v>
      </c>
      <c r="O19" s="919">
        <f t="shared" si="22"/>
        <v>9774.4642857142862</v>
      </c>
      <c r="P19" s="920">
        <f t="shared" si="22"/>
        <v>24453.837142857141</v>
      </c>
      <c r="Q19" s="920">
        <f t="shared" si="22"/>
        <v>26645</v>
      </c>
      <c r="R19" s="920">
        <f t="shared" si="22"/>
        <v>0</v>
      </c>
      <c r="S19" s="923">
        <f t="shared" si="22"/>
        <v>0</v>
      </c>
      <c r="T19" s="918">
        <f t="shared" si="22"/>
        <v>-119674.69857142857</v>
      </c>
      <c r="U19" s="919">
        <f t="shared" si="22"/>
        <v>-26335.135714285712</v>
      </c>
      <c r="V19" s="920">
        <f t="shared" si="22"/>
        <v>-11655.762857142858</v>
      </c>
      <c r="W19" s="920">
        <f t="shared" si="22"/>
        <v>-9464.5999999999985</v>
      </c>
      <c r="X19" s="920">
        <f t="shared" si="22"/>
        <v>-36109.599999999999</v>
      </c>
      <c r="Y19" s="924">
        <f t="shared" si="22"/>
        <v>-36109.599999999999</v>
      </c>
      <c r="Z19" s="15"/>
      <c r="AA19" s="15"/>
    </row>
    <row r="20" spans="1:27" ht="14">
      <c r="A20" s="1"/>
      <c r="B20" s="1141"/>
      <c r="C20" s="1142"/>
      <c r="D20" s="1142"/>
      <c r="E20" s="1142"/>
      <c r="F20" s="1142"/>
      <c r="G20" s="460" t="s">
        <v>108</v>
      </c>
      <c r="H20" s="886">
        <f t="shared" ref="H20:M21" si="23">H174+H186+H207+H216</f>
        <v>3048</v>
      </c>
      <c r="I20" s="887">
        <f t="shared" si="23"/>
        <v>609.6</v>
      </c>
      <c r="J20" s="888">
        <f t="shared" si="23"/>
        <v>609.6</v>
      </c>
      <c r="K20" s="888">
        <f t="shared" si="23"/>
        <v>609.6</v>
      </c>
      <c r="L20" s="888">
        <f t="shared" si="23"/>
        <v>609.6</v>
      </c>
      <c r="M20" s="889">
        <f t="shared" si="23"/>
        <v>609.6</v>
      </c>
      <c r="N20" s="908">
        <f t="shared" ref="N20:Y20" si="24">N174+N186+N207+N216</f>
        <v>8384.5714285714294</v>
      </c>
      <c r="O20" s="887">
        <f t="shared" si="24"/>
        <v>3545.7142857142858</v>
      </c>
      <c r="P20" s="888">
        <f t="shared" si="24"/>
        <v>4838.8571428571431</v>
      </c>
      <c r="Q20" s="888">
        <f t="shared" si="24"/>
        <v>0</v>
      </c>
      <c r="R20" s="888">
        <f t="shared" si="24"/>
        <v>0</v>
      </c>
      <c r="S20" s="891">
        <f t="shared" si="24"/>
        <v>0</v>
      </c>
      <c r="T20" s="909">
        <f t="shared" si="24"/>
        <v>5336.5714285714294</v>
      </c>
      <c r="U20" s="887">
        <f t="shared" si="24"/>
        <v>2936.1142857142859</v>
      </c>
      <c r="V20" s="888">
        <f t="shared" si="24"/>
        <v>4229.2571428571428</v>
      </c>
      <c r="W20" s="888">
        <f t="shared" si="24"/>
        <v>-609.6</v>
      </c>
      <c r="X20" s="888">
        <f t="shared" si="24"/>
        <v>-609.6</v>
      </c>
      <c r="Y20" s="892">
        <f t="shared" si="24"/>
        <v>-609.6</v>
      </c>
      <c r="Z20" s="15"/>
      <c r="AA20" s="15"/>
    </row>
    <row r="21" spans="1:27" ht="14.5" thickBot="1">
      <c r="A21" s="1"/>
      <c r="B21" s="1143"/>
      <c r="C21" s="1144"/>
      <c r="D21" s="1144"/>
      <c r="E21" s="1144"/>
      <c r="F21" s="1144"/>
      <c r="G21" s="463" t="s">
        <v>109</v>
      </c>
      <c r="H21" s="926">
        <f t="shared" si="23"/>
        <v>177500</v>
      </c>
      <c r="I21" s="927">
        <f t="shared" si="23"/>
        <v>35500</v>
      </c>
      <c r="J21" s="928">
        <f t="shared" si="23"/>
        <v>35500</v>
      </c>
      <c r="K21" s="928">
        <f t="shared" si="23"/>
        <v>35500</v>
      </c>
      <c r="L21" s="928">
        <f t="shared" si="23"/>
        <v>35500</v>
      </c>
      <c r="M21" s="929">
        <f t="shared" si="23"/>
        <v>35500</v>
      </c>
      <c r="N21" s="930">
        <f t="shared" ref="N21:Y21" si="25">N175+N187+N208+N217</f>
        <v>52488.729999999996</v>
      </c>
      <c r="O21" s="927">
        <f t="shared" si="25"/>
        <v>6228.75</v>
      </c>
      <c r="P21" s="928">
        <f t="shared" si="25"/>
        <v>19614.98</v>
      </c>
      <c r="Q21" s="928">
        <f t="shared" si="25"/>
        <v>26645</v>
      </c>
      <c r="R21" s="928">
        <f t="shared" si="25"/>
        <v>0</v>
      </c>
      <c r="S21" s="931">
        <f t="shared" si="25"/>
        <v>0</v>
      </c>
      <c r="T21" s="932">
        <f t="shared" si="25"/>
        <v>-125011.27</v>
      </c>
      <c r="U21" s="927">
        <f t="shared" si="25"/>
        <v>-29271.25</v>
      </c>
      <c r="V21" s="928">
        <f t="shared" si="25"/>
        <v>-15885.02</v>
      </c>
      <c r="W21" s="928">
        <f t="shared" si="25"/>
        <v>-8855</v>
      </c>
      <c r="X21" s="928">
        <f t="shared" si="25"/>
        <v>-35500</v>
      </c>
      <c r="Y21" s="933">
        <f t="shared" si="25"/>
        <v>-35500</v>
      </c>
      <c r="Z21" s="15"/>
      <c r="AA21" s="15"/>
    </row>
    <row r="22" spans="1:27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5"/>
      <c r="AA22" s="15"/>
    </row>
    <row r="23" spans="1:27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918">
        <f>H24+H25</f>
        <v>26309</v>
      </c>
      <c r="I23" s="919">
        <f>H23/5</f>
        <v>5261.8</v>
      </c>
      <c r="J23" s="920">
        <f>H23/5</f>
        <v>5261.8</v>
      </c>
      <c r="K23" s="920">
        <f>H23/5</f>
        <v>5261.8</v>
      </c>
      <c r="L23" s="920">
        <f>H23/5</f>
        <v>5261.8</v>
      </c>
      <c r="M23" s="921">
        <f>H23/5</f>
        <v>5261.8</v>
      </c>
      <c r="N23" s="922">
        <f>SUM(O23:S23)</f>
        <v>0</v>
      </c>
      <c r="O23" s="919"/>
      <c r="P23" s="920"/>
      <c r="Q23" s="920"/>
      <c r="R23" s="920"/>
      <c r="S23" s="923"/>
      <c r="T23" s="918">
        <f>N23-H23</f>
        <v>-26309</v>
      </c>
      <c r="U23" s="919">
        <f t="shared" ref="U23:Y23" si="26">O23-I23</f>
        <v>-5261.8</v>
      </c>
      <c r="V23" s="920">
        <f t="shared" si="26"/>
        <v>-5261.8</v>
      </c>
      <c r="W23" s="920">
        <f t="shared" si="26"/>
        <v>-5261.8</v>
      </c>
      <c r="X23" s="920">
        <f t="shared" si="26"/>
        <v>-5261.8</v>
      </c>
      <c r="Y23" s="924">
        <f t="shared" si="26"/>
        <v>-5261.8</v>
      </c>
      <c r="Z23" s="15"/>
      <c r="AA23" s="15"/>
    </row>
    <row r="24" spans="1:27" ht="14">
      <c r="A24" s="1"/>
      <c r="B24" s="1219"/>
      <c r="C24" s="1220"/>
      <c r="D24" s="1220"/>
      <c r="E24" s="1220"/>
      <c r="F24" s="1265"/>
      <c r="G24" s="818" t="s">
        <v>108</v>
      </c>
      <c r="H24" s="886">
        <f>38858/2</f>
        <v>19429</v>
      </c>
      <c r="I24" s="887">
        <f t="shared" ref="I24:I25" si="27">H24/5</f>
        <v>3885.8</v>
      </c>
      <c r="J24" s="888">
        <f t="shared" ref="J24:J25" si="28">H24/5</f>
        <v>3885.8</v>
      </c>
      <c r="K24" s="888">
        <f t="shared" ref="K24:K25" si="29">H24/5</f>
        <v>3885.8</v>
      </c>
      <c r="L24" s="888">
        <f t="shared" ref="L24:L25" si="30">H24/5</f>
        <v>3885.8</v>
      </c>
      <c r="M24" s="889">
        <f t="shared" ref="M24:M25" si="31">H24/5</f>
        <v>3885.8</v>
      </c>
      <c r="N24" s="908">
        <f t="shared" ref="N24:N25" si="32">SUM(O24:S24)</f>
        <v>0</v>
      </c>
      <c r="O24" s="887"/>
      <c r="P24" s="888"/>
      <c r="Q24" s="888"/>
      <c r="R24" s="888"/>
      <c r="S24" s="891"/>
      <c r="T24" s="909">
        <f t="shared" ref="T24:T25" si="33">N24-H24</f>
        <v>-19429</v>
      </c>
      <c r="U24" s="887">
        <f t="shared" ref="U24:U25" si="34">O24-I24</f>
        <v>-3885.8</v>
      </c>
      <c r="V24" s="888">
        <f t="shared" ref="V24:V25" si="35">P24-J24</f>
        <v>-3885.8</v>
      </c>
      <c r="W24" s="888">
        <f t="shared" ref="W24:W25" si="36">Q24-K24</f>
        <v>-3885.8</v>
      </c>
      <c r="X24" s="888">
        <f t="shared" ref="X24:X25" si="37">R24-L24</f>
        <v>-3885.8</v>
      </c>
      <c r="Y24" s="892">
        <f t="shared" ref="Y24:Y25" si="38">S24-M24</f>
        <v>-3885.8</v>
      </c>
      <c r="Z24" s="15"/>
      <c r="AA24" s="15"/>
    </row>
    <row r="25" spans="1:27" ht="14.5" thickBot="1">
      <c r="A25" s="1"/>
      <c r="B25" s="1266"/>
      <c r="C25" s="1267"/>
      <c r="D25" s="1267"/>
      <c r="E25" s="1267"/>
      <c r="F25" s="1268"/>
      <c r="G25" s="819" t="s">
        <v>109</v>
      </c>
      <c r="H25" s="934">
        <f>4000+(5760/2)</f>
        <v>6880</v>
      </c>
      <c r="I25" s="935">
        <f t="shared" si="27"/>
        <v>1376</v>
      </c>
      <c r="J25" s="936">
        <f t="shared" si="28"/>
        <v>1376</v>
      </c>
      <c r="K25" s="936">
        <f t="shared" si="29"/>
        <v>1376</v>
      </c>
      <c r="L25" s="936">
        <f t="shared" si="30"/>
        <v>1376</v>
      </c>
      <c r="M25" s="937">
        <f t="shared" si="31"/>
        <v>1376</v>
      </c>
      <c r="N25" s="938">
        <f t="shared" si="32"/>
        <v>0</v>
      </c>
      <c r="O25" s="935"/>
      <c r="P25" s="936"/>
      <c r="Q25" s="936"/>
      <c r="R25" s="936"/>
      <c r="S25" s="939"/>
      <c r="T25" s="940">
        <f t="shared" si="33"/>
        <v>-6880</v>
      </c>
      <c r="U25" s="935">
        <f t="shared" si="34"/>
        <v>-1376</v>
      </c>
      <c r="V25" s="936">
        <f t="shared" si="35"/>
        <v>-1376</v>
      </c>
      <c r="W25" s="936">
        <f t="shared" si="36"/>
        <v>-1376</v>
      </c>
      <c r="X25" s="936">
        <f t="shared" si="37"/>
        <v>-1376</v>
      </c>
      <c r="Y25" s="941">
        <f t="shared" si="38"/>
        <v>-1376</v>
      </c>
      <c r="Z25" s="15"/>
      <c r="AA25" s="15"/>
    </row>
    <row r="26" spans="1:27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2"/>
      <c r="AA26" s="15"/>
    </row>
    <row r="27" spans="1:27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879">
        <v>0</v>
      </c>
      <c r="I27" s="942"/>
      <c r="J27" s="943"/>
      <c r="K27" s="943"/>
      <c r="L27" s="943"/>
      <c r="M27" s="944"/>
      <c r="N27" s="1036">
        <v>0</v>
      </c>
      <c r="O27" s="942"/>
      <c r="P27" s="943"/>
      <c r="Q27" s="943"/>
      <c r="R27" s="943"/>
      <c r="S27" s="946"/>
      <c r="T27" s="1045">
        <f>N27-H27</f>
        <v>0</v>
      </c>
      <c r="U27" s="947">
        <f>O27-I27</f>
        <v>0</v>
      </c>
      <c r="V27" s="948">
        <f t="shared" ref="V27:Y27" si="39">P27-J27</f>
        <v>0</v>
      </c>
      <c r="W27" s="948">
        <f t="shared" si="39"/>
        <v>0</v>
      </c>
      <c r="X27" s="948">
        <f t="shared" si="39"/>
        <v>0</v>
      </c>
      <c r="Y27" s="949">
        <f t="shared" si="39"/>
        <v>0</v>
      </c>
      <c r="Z27" s="12"/>
      <c r="AA27" s="15"/>
    </row>
    <row r="28" spans="1:27" ht="14">
      <c r="A28" s="14"/>
      <c r="B28" s="1116"/>
      <c r="C28" s="1162"/>
      <c r="D28" s="1119"/>
      <c r="E28" s="1170"/>
      <c r="F28" s="1241"/>
      <c r="G28" s="53" t="s">
        <v>108</v>
      </c>
      <c r="H28" s="950"/>
      <c r="I28" s="951"/>
      <c r="J28" s="952"/>
      <c r="K28" s="952"/>
      <c r="L28" s="952"/>
      <c r="M28" s="953"/>
      <c r="N28" s="954"/>
      <c r="O28" s="951"/>
      <c r="P28" s="952"/>
      <c r="Q28" s="952"/>
      <c r="R28" s="952"/>
      <c r="S28" s="955"/>
      <c r="T28" s="1046">
        <f t="shared" ref="T28:T91" si="40">N28-H28</f>
        <v>0</v>
      </c>
      <c r="U28" s="956">
        <f t="shared" ref="U28:U91" si="41">O28-I28</f>
        <v>0</v>
      </c>
      <c r="V28" s="957">
        <f t="shared" ref="V28:V91" si="42">P28-J28</f>
        <v>0</v>
      </c>
      <c r="W28" s="957">
        <f t="shared" ref="W28:W91" si="43">Q28-K28</f>
        <v>0</v>
      </c>
      <c r="X28" s="957">
        <f t="shared" ref="X28:X91" si="44">R28-L28</f>
        <v>0</v>
      </c>
      <c r="Y28" s="958">
        <f t="shared" ref="Y28:Y91" si="45">S28-M28</f>
        <v>0</v>
      </c>
      <c r="Z28" s="15"/>
      <c r="AA28" s="15"/>
    </row>
    <row r="29" spans="1:27" ht="14">
      <c r="A29" s="14"/>
      <c r="B29" s="1116"/>
      <c r="C29" s="1162"/>
      <c r="D29" s="1119"/>
      <c r="E29" s="1170"/>
      <c r="F29" s="1241"/>
      <c r="G29" s="54" t="s">
        <v>109</v>
      </c>
      <c r="H29" s="959"/>
      <c r="I29" s="960"/>
      <c r="J29" s="961"/>
      <c r="K29" s="961"/>
      <c r="L29" s="961"/>
      <c r="M29" s="962"/>
      <c r="N29" s="963"/>
      <c r="O29" s="960"/>
      <c r="P29" s="961"/>
      <c r="Q29" s="961"/>
      <c r="R29" s="961"/>
      <c r="S29" s="964"/>
      <c r="T29" s="1047">
        <f t="shared" si="40"/>
        <v>0</v>
      </c>
      <c r="U29" s="965">
        <f t="shared" si="41"/>
        <v>0</v>
      </c>
      <c r="V29" s="966">
        <f t="shared" si="42"/>
        <v>0</v>
      </c>
      <c r="W29" s="966">
        <f t="shared" si="43"/>
        <v>0</v>
      </c>
      <c r="X29" s="966">
        <f t="shared" si="44"/>
        <v>0</v>
      </c>
      <c r="Y29" s="967">
        <f t="shared" si="45"/>
        <v>0</v>
      </c>
      <c r="Z29" s="15"/>
      <c r="AA29" s="15"/>
    </row>
    <row r="30" spans="1:27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968">
        <v>0</v>
      </c>
      <c r="I30" s="969"/>
      <c r="J30" s="970"/>
      <c r="K30" s="970"/>
      <c r="L30" s="970"/>
      <c r="M30" s="971"/>
      <c r="N30" s="1035">
        <f>SUM(O30:S30)</f>
        <v>45772.122857142858</v>
      </c>
      <c r="O30" s="969">
        <f>O31+O32</f>
        <v>16403.645714285714</v>
      </c>
      <c r="P30" s="970">
        <f>P31+P32</f>
        <v>27783.334285714289</v>
      </c>
      <c r="Q30" s="970">
        <f>Q31+Q32</f>
        <v>1585.1428571428571</v>
      </c>
      <c r="R30" s="970"/>
      <c r="S30" s="973"/>
      <c r="T30" s="974">
        <f t="shared" si="40"/>
        <v>45772.122857142858</v>
      </c>
      <c r="U30" s="969">
        <f t="shared" si="41"/>
        <v>16403.645714285714</v>
      </c>
      <c r="V30" s="970">
        <f t="shared" si="42"/>
        <v>27783.334285714289</v>
      </c>
      <c r="W30" s="970">
        <f t="shared" si="43"/>
        <v>1585.1428571428571</v>
      </c>
      <c r="X30" s="970">
        <f t="shared" si="44"/>
        <v>0</v>
      </c>
      <c r="Y30" s="975">
        <f t="shared" si="45"/>
        <v>0</v>
      </c>
      <c r="Z30" s="15"/>
      <c r="AA30" s="15"/>
    </row>
    <row r="31" spans="1:27" ht="14">
      <c r="A31" s="14"/>
      <c r="B31" s="1116"/>
      <c r="C31" s="1162"/>
      <c r="D31" s="1119"/>
      <c r="E31" s="1170"/>
      <c r="F31" s="1241"/>
      <c r="G31" s="56" t="s">
        <v>108</v>
      </c>
      <c r="H31" s="976"/>
      <c r="I31" s="977"/>
      <c r="J31" s="978"/>
      <c r="K31" s="978"/>
      <c r="L31" s="978"/>
      <c r="M31" s="979"/>
      <c r="N31" s="980">
        <f>SUM(O31:S31)</f>
        <v>43452.102857142861</v>
      </c>
      <c r="O31" s="977">
        <f>(7+11.97+13+7+7+23.94+42+56+98.5+21+12.6+53.55+7+13.5)/7*292</f>
        <v>15603.645714285714</v>
      </c>
      <c r="P31" s="978">
        <f>(26+36+76+67+77.1+49.5+127.5+85.5+24+21+18+22)/7*292</f>
        <v>26263.314285714288</v>
      </c>
      <c r="Q31" s="978">
        <f>(6+6+8+6+6+6)/7*292</f>
        <v>1585.1428571428571</v>
      </c>
      <c r="R31" s="978"/>
      <c r="S31" s="981"/>
      <c r="T31" s="976">
        <f t="shared" si="40"/>
        <v>43452.102857142861</v>
      </c>
      <c r="U31" s="977">
        <f t="shared" si="41"/>
        <v>15603.645714285714</v>
      </c>
      <c r="V31" s="978">
        <f t="shared" si="42"/>
        <v>26263.314285714288</v>
      </c>
      <c r="W31" s="978">
        <f t="shared" si="43"/>
        <v>1585.1428571428571</v>
      </c>
      <c r="X31" s="978">
        <f t="shared" si="44"/>
        <v>0</v>
      </c>
      <c r="Y31" s="982">
        <f t="shared" si="45"/>
        <v>0</v>
      </c>
      <c r="Z31" s="15"/>
      <c r="AA31" s="15"/>
    </row>
    <row r="32" spans="1:27" ht="14">
      <c r="A32" s="14"/>
      <c r="B32" s="1116"/>
      <c r="C32" s="1162"/>
      <c r="D32" s="1120"/>
      <c r="E32" s="1171"/>
      <c r="F32" s="1254"/>
      <c r="G32" s="57" t="s">
        <v>109</v>
      </c>
      <c r="H32" s="983"/>
      <c r="I32" s="984"/>
      <c r="J32" s="985"/>
      <c r="K32" s="985"/>
      <c r="L32" s="985"/>
      <c r="M32" s="986"/>
      <c r="N32" s="987">
        <f t="shared" ref="N32" si="46">SUM(O32:S32)</f>
        <v>2320.02</v>
      </c>
      <c r="O32" s="984">
        <v>800</v>
      </c>
      <c r="P32" s="985">
        <f>420+200+900.02</f>
        <v>1520.02</v>
      </c>
      <c r="Q32" s="985">
        <v>0</v>
      </c>
      <c r="R32" s="985"/>
      <c r="S32" s="988"/>
      <c r="T32" s="983">
        <f t="shared" si="40"/>
        <v>2320.02</v>
      </c>
      <c r="U32" s="984">
        <f t="shared" si="41"/>
        <v>800</v>
      </c>
      <c r="V32" s="985">
        <f t="shared" si="42"/>
        <v>1520.02</v>
      </c>
      <c r="W32" s="985">
        <f t="shared" si="43"/>
        <v>0</v>
      </c>
      <c r="X32" s="985">
        <f t="shared" si="44"/>
        <v>0</v>
      </c>
      <c r="Y32" s="989">
        <f t="shared" si="45"/>
        <v>0</v>
      </c>
      <c r="Z32" s="18"/>
      <c r="AA32" s="18"/>
    </row>
    <row r="33" spans="1:27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968">
        <v>0</v>
      </c>
      <c r="I33" s="969"/>
      <c r="J33" s="970"/>
      <c r="K33" s="970"/>
      <c r="L33" s="970"/>
      <c r="M33" s="971"/>
      <c r="N33" s="1035">
        <v>0</v>
      </c>
      <c r="O33" s="969"/>
      <c r="P33" s="970"/>
      <c r="Q33" s="970"/>
      <c r="R33" s="970"/>
      <c r="S33" s="973"/>
      <c r="T33" s="974">
        <f t="shared" si="40"/>
        <v>0</v>
      </c>
      <c r="U33" s="969">
        <f t="shared" si="41"/>
        <v>0</v>
      </c>
      <c r="V33" s="970">
        <f t="shared" si="42"/>
        <v>0</v>
      </c>
      <c r="W33" s="970">
        <f t="shared" si="43"/>
        <v>0</v>
      </c>
      <c r="X33" s="970">
        <f t="shared" si="44"/>
        <v>0</v>
      </c>
      <c r="Y33" s="975">
        <f t="shared" si="45"/>
        <v>0</v>
      </c>
      <c r="Z33" s="18"/>
      <c r="AA33" s="18"/>
    </row>
    <row r="34" spans="1:27" ht="14">
      <c r="A34" s="14"/>
      <c r="B34" s="1116"/>
      <c r="C34" s="1162"/>
      <c r="D34" s="1119"/>
      <c r="E34" s="1205"/>
      <c r="F34" s="1241"/>
      <c r="G34" s="56" t="s">
        <v>108</v>
      </c>
      <c r="H34" s="976"/>
      <c r="I34" s="977"/>
      <c r="J34" s="978"/>
      <c r="K34" s="978"/>
      <c r="L34" s="978"/>
      <c r="M34" s="979"/>
      <c r="N34" s="980"/>
      <c r="O34" s="977"/>
      <c r="P34" s="978"/>
      <c r="Q34" s="978"/>
      <c r="R34" s="978"/>
      <c r="S34" s="981"/>
      <c r="T34" s="976">
        <f t="shared" si="40"/>
        <v>0</v>
      </c>
      <c r="U34" s="977">
        <f t="shared" si="41"/>
        <v>0</v>
      </c>
      <c r="V34" s="978">
        <f t="shared" si="42"/>
        <v>0</v>
      </c>
      <c r="W34" s="978">
        <f t="shared" si="43"/>
        <v>0</v>
      </c>
      <c r="X34" s="978">
        <f t="shared" si="44"/>
        <v>0</v>
      </c>
      <c r="Y34" s="982">
        <f t="shared" si="45"/>
        <v>0</v>
      </c>
      <c r="Z34" s="18"/>
      <c r="AA34" s="18"/>
    </row>
    <row r="35" spans="1:27" ht="12.65" customHeight="1">
      <c r="A35" s="16"/>
      <c r="B35" s="1116"/>
      <c r="C35" s="1162"/>
      <c r="D35" s="1119"/>
      <c r="E35" s="1205"/>
      <c r="F35" s="1241"/>
      <c r="G35" s="57" t="s">
        <v>109</v>
      </c>
      <c r="H35" s="983"/>
      <c r="I35" s="984"/>
      <c r="J35" s="985"/>
      <c r="K35" s="985"/>
      <c r="L35" s="985"/>
      <c r="M35" s="986"/>
      <c r="N35" s="987"/>
      <c r="O35" s="984"/>
      <c r="P35" s="985"/>
      <c r="Q35" s="985"/>
      <c r="R35" s="985"/>
      <c r="S35" s="988"/>
      <c r="T35" s="983">
        <f t="shared" si="40"/>
        <v>0</v>
      </c>
      <c r="U35" s="984">
        <f t="shared" si="41"/>
        <v>0</v>
      </c>
      <c r="V35" s="985">
        <f t="shared" si="42"/>
        <v>0</v>
      </c>
      <c r="W35" s="985">
        <f t="shared" si="43"/>
        <v>0</v>
      </c>
      <c r="X35" s="985">
        <f t="shared" si="44"/>
        <v>0</v>
      </c>
      <c r="Y35" s="989">
        <f t="shared" si="45"/>
        <v>0</v>
      </c>
      <c r="Z35" s="18"/>
      <c r="AA35" s="18"/>
    </row>
    <row r="36" spans="1:27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968">
        <v>0</v>
      </c>
      <c r="I36" s="969"/>
      <c r="J36" s="970"/>
      <c r="K36" s="970"/>
      <c r="L36" s="970"/>
      <c r="M36" s="971"/>
      <c r="N36" s="1035">
        <v>0</v>
      </c>
      <c r="O36" s="969"/>
      <c r="P36" s="970"/>
      <c r="Q36" s="970"/>
      <c r="R36" s="970"/>
      <c r="S36" s="973"/>
      <c r="T36" s="974">
        <f t="shared" si="40"/>
        <v>0</v>
      </c>
      <c r="U36" s="969">
        <f t="shared" si="41"/>
        <v>0</v>
      </c>
      <c r="V36" s="970">
        <f t="shared" si="42"/>
        <v>0</v>
      </c>
      <c r="W36" s="970">
        <f t="shared" si="43"/>
        <v>0</v>
      </c>
      <c r="X36" s="970">
        <f t="shared" si="44"/>
        <v>0</v>
      </c>
      <c r="Y36" s="975">
        <f t="shared" si="45"/>
        <v>0</v>
      </c>
      <c r="Z36" s="18"/>
      <c r="AA36" s="18"/>
    </row>
    <row r="37" spans="1:27" ht="12.5" customHeight="1">
      <c r="A37" s="16"/>
      <c r="B37" s="1116"/>
      <c r="C37" s="1162"/>
      <c r="D37" s="1119"/>
      <c r="E37" s="1170"/>
      <c r="F37" s="1241"/>
      <c r="G37" s="56" t="s">
        <v>108</v>
      </c>
      <c r="H37" s="976"/>
      <c r="I37" s="977"/>
      <c r="J37" s="978"/>
      <c r="K37" s="978"/>
      <c r="L37" s="978"/>
      <c r="M37" s="979"/>
      <c r="N37" s="980"/>
      <c r="O37" s="977"/>
      <c r="P37" s="978"/>
      <c r="Q37" s="978"/>
      <c r="R37" s="978"/>
      <c r="S37" s="981"/>
      <c r="T37" s="976">
        <f t="shared" si="40"/>
        <v>0</v>
      </c>
      <c r="U37" s="977">
        <f t="shared" si="41"/>
        <v>0</v>
      </c>
      <c r="V37" s="978">
        <f t="shared" si="42"/>
        <v>0</v>
      </c>
      <c r="W37" s="978">
        <f t="shared" si="43"/>
        <v>0</v>
      </c>
      <c r="X37" s="978">
        <f t="shared" si="44"/>
        <v>0</v>
      </c>
      <c r="Y37" s="982">
        <f t="shared" si="45"/>
        <v>0</v>
      </c>
      <c r="Z37" s="18"/>
      <c r="AA37" s="18"/>
    </row>
    <row r="38" spans="1:27" ht="12.5" customHeight="1">
      <c r="A38" s="19"/>
      <c r="B38" s="1116"/>
      <c r="C38" s="1162"/>
      <c r="D38" s="1120"/>
      <c r="E38" s="1171"/>
      <c r="F38" s="1254"/>
      <c r="G38" s="57" t="s">
        <v>109</v>
      </c>
      <c r="H38" s="983"/>
      <c r="I38" s="984"/>
      <c r="J38" s="985"/>
      <c r="K38" s="985"/>
      <c r="L38" s="985"/>
      <c r="M38" s="986"/>
      <c r="N38" s="987"/>
      <c r="O38" s="984"/>
      <c r="P38" s="985"/>
      <c r="Q38" s="985"/>
      <c r="R38" s="985"/>
      <c r="S38" s="988"/>
      <c r="T38" s="983">
        <f t="shared" si="40"/>
        <v>0</v>
      </c>
      <c r="U38" s="984">
        <f t="shared" si="41"/>
        <v>0</v>
      </c>
      <c r="V38" s="985">
        <f t="shared" si="42"/>
        <v>0</v>
      </c>
      <c r="W38" s="985">
        <f t="shared" si="43"/>
        <v>0</v>
      </c>
      <c r="X38" s="985">
        <f t="shared" si="44"/>
        <v>0</v>
      </c>
      <c r="Y38" s="989">
        <f t="shared" si="45"/>
        <v>0</v>
      </c>
      <c r="Z38" s="18"/>
      <c r="AA38" s="18"/>
    </row>
    <row r="39" spans="1:27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968">
        <f>H40+H41</f>
        <v>44048</v>
      </c>
      <c r="I39" s="969">
        <f>H39/5</f>
        <v>8809.6</v>
      </c>
      <c r="J39" s="970">
        <f>H39/5</f>
        <v>8809.6</v>
      </c>
      <c r="K39" s="970">
        <f>H39/5</f>
        <v>8809.6</v>
      </c>
      <c r="L39" s="970">
        <f>H39/5</f>
        <v>8809.6</v>
      </c>
      <c r="M39" s="971">
        <f>H39/5</f>
        <v>8809.6</v>
      </c>
      <c r="N39" s="1035">
        <f>SUM(O39:S39)</f>
        <v>403.06</v>
      </c>
      <c r="O39" s="969">
        <f>O40+O41</f>
        <v>403.06</v>
      </c>
      <c r="P39" s="1038"/>
      <c r="Q39" s="970"/>
      <c r="R39" s="970"/>
      <c r="S39" s="973"/>
      <c r="T39" s="974">
        <f t="shared" si="40"/>
        <v>-43644.94</v>
      </c>
      <c r="U39" s="969">
        <f t="shared" si="41"/>
        <v>-8406.5400000000009</v>
      </c>
      <c r="V39" s="970">
        <f t="shared" si="42"/>
        <v>-8809.6</v>
      </c>
      <c r="W39" s="970">
        <f t="shared" si="43"/>
        <v>-8809.6</v>
      </c>
      <c r="X39" s="970">
        <f t="shared" si="44"/>
        <v>-8809.6</v>
      </c>
      <c r="Y39" s="975">
        <f t="shared" si="45"/>
        <v>-8809.6</v>
      </c>
      <c r="Z39" s="18"/>
      <c r="AA39" s="18"/>
    </row>
    <row r="40" spans="1:27" ht="12.65" customHeight="1">
      <c r="A40" s="19"/>
      <c r="B40" s="1116"/>
      <c r="C40" s="1162"/>
      <c r="D40" s="1119"/>
      <c r="E40" s="1122"/>
      <c r="F40" s="1241"/>
      <c r="G40" s="56" t="s">
        <v>108</v>
      </c>
      <c r="H40" s="976">
        <v>42048</v>
      </c>
      <c r="I40" s="977">
        <f t="shared" ref="I40:I47" si="47">H40/5</f>
        <v>8409.6</v>
      </c>
      <c r="J40" s="978">
        <f t="shared" ref="J40:J47" si="48">H40/5</f>
        <v>8409.6</v>
      </c>
      <c r="K40" s="978">
        <f t="shared" ref="K40:K47" si="49">H40/5</f>
        <v>8409.6</v>
      </c>
      <c r="L40" s="978">
        <f t="shared" ref="L40:L47" si="50">H40/5</f>
        <v>8409.6</v>
      </c>
      <c r="M40" s="979">
        <f t="shared" ref="M40:M47" si="51">H40/5</f>
        <v>8409.6</v>
      </c>
      <c r="N40" s="980">
        <f t="shared" ref="N40:N41" si="52">SUM(O40:S40)</f>
        <v>0</v>
      </c>
      <c r="O40" s="977">
        <v>0</v>
      </c>
      <c r="P40" s="978"/>
      <c r="Q40" s="978"/>
      <c r="R40" s="978"/>
      <c r="S40" s="981"/>
      <c r="T40" s="976">
        <f t="shared" si="40"/>
        <v>-42048</v>
      </c>
      <c r="U40" s="977">
        <f t="shared" si="41"/>
        <v>-8409.6</v>
      </c>
      <c r="V40" s="978">
        <f t="shared" si="42"/>
        <v>-8409.6</v>
      </c>
      <c r="W40" s="978">
        <f t="shared" si="43"/>
        <v>-8409.6</v>
      </c>
      <c r="X40" s="978">
        <f t="shared" si="44"/>
        <v>-8409.6</v>
      </c>
      <c r="Y40" s="982">
        <f t="shared" si="45"/>
        <v>-8409.6</v>
      </c>
      <c r="Z40" s="18"/>
      <c r="AA40" s="18"/>
    </row>
    <row r="41" spans="1:27" ht="12.65" customHeight="1">
      <c r="A41" s="19"/>
      <c r="B41" s="1116"/>
      <c r="C41" s="1162"/>
      <c r="D41" s="1119"/>
      <c r="E41" s="1122"/>
      <c r="F41" s="1254"/>
      <c r="G41" s="57" t="s">
        <v>109</v>
      </c>
      <c r="H41" s="983">
        <f>2000</f>
        <v>2000</v>
      </c>
      <c r="I41" s="984">
        <f t="shared" si="47"/>
        <v>400</v>
      </c>
      <c r="J41" s="985">
        <f t="shared" si="48"/>
        <v>400</v>
      </c>
      <c r="K41" s="985">
        <f t="shared" si="49"/>
        <v>400</v>
      </c>
      <c r="L41" s="985">
        <f t="shared" si="50"/>
        <v>400</v>
      </c>
      <c r="M41" s="986">
        <f t="shared" si="51"/>
        <v>400</v>
      </c>
      <c r="N41" s="987">
        <f t="shared" si="52"/>
        <v>403.06</v>
      </c>
      <c r="O41" s="984">
        <f>18.34+22.12+362.6</f>
        <v>403.06</v>
      </c>
      <c r="P41" s="985"/>
      <c r="Q41" s="985"/>
      <c r="R41" s="985"/>
      <c r="S41" s="988"/>
      <c r="T41" s="983">
        <f t="shared" si="40"/>
        <v>-1596.94</v>
      </c>
      <c r="U41" s="984">
        <f t="shared" si="41"/>
        <v>3.0600000000000023</v>
      </c>
      <c r="V41" s="985">
        <f t="shared" si="42"/>
        <v>-400</v>
      </c>
      <c r="W41" s="985">
        <f t="shared" si="43"/>
        <v>-400</v>
      </c>
      <c r="X41" s="985">
        <f t="shared" si="44"/>
        <v>-400</v>
      </c>
      <c r="Y41" s="989">
        <f t="shared" si="45"/>
        <v>-400</v>
      </c>
      <c r="Z41" s="18"/>
      <c r="AA41" s="18"/>
    </row>
    <row r="42" spans="1:27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968">
        <f>H43+H44</f>
        <v>30000</v>
      </c>
      <c r="I42" s="969">
        <f t="shared" si="47"/>
        <v>6000</v>
      </c>
      <c r="J42" s="970">
        <f t="shared" si="48"/>
        <v>6000</v>
      </c>
      <c r="K42" s="970">
        <f t="shared" si="49"/>
        <v>6000</v>
      </c>
      <c r="L42" s="970">
        <f t="shared" si="50"/>
        <v>6000</v>
      </c>
      <c r="M42" s="971">
        <f t="shared" si="51"/>
        <v>6000</v>
      </c>
      <c r="N42" s="1035">
        <v>0</v>
      </c>
      <c r="O42" s="969"/>
      <c r="P42" s="970"/>
      <c r="Q42" s="970"/>
      <c r="R42" s="970"/>
      <c r="S42" s="973"/>
      <c r="T42" s="974">
        <f t="shared" si="40"/>
        <v>-30000</v>
      </c>
      <c r="U42" s="969">
        <f t="shared" si="41"/>
        <v>-6000</v>
      </c>
      <c r="V42" s="970">
        <f t="shared" si="42"/>
        <v>-6000</v>
      </c>
      <c r="W42" s="970">
        <f t="shared" si="43"/>
        <v>-6000</v>
      </c>
      <c r="X42" s="970">
        <f t="shared" si="44"/>
        <v>-6000</v>
      </c>
      <c r="Y42" s="975">
        <f t="shared" si="45"/>
        <v>-6000</v>
      </c>
      <c r="Z42" s="18"/>
      <c r="AA42" s="18"/>
    </row>
    <row r="43" spans="1:27" ht="12.5" customHeight="1">
      <c r="A43" s="19"/>
      <c r="B43" s="1116"/>
      <c r="C43" s="1162"/>
      <c r="D43" s="1119"/>
      <c r="E43" s="1122"/>
      <c r="F43" s="1262"/>
      <c r="G43" s="56" t="s">
        <v>108</v>
      </c>
      <c r="H43" s="976">
        <v>0</v>
      </c>
      <c r="I43" s="977">
        <f t="shared" si="47"/>
        <v>0</v>
      </c>
      <c r="J43" s="978">
        <f t="shared" si="48"/>
        <v>0</v>
      </c>
      <c r="K43" s="978">
        <f t="shared" si="49"/>
        <v>0</v>
      </c>
      <c r="L43" s="978">
        <f t="shared" si="50"/>
        <v>0</v>
      </c>
      <c r="M43" s="979">
        <f t="shared" si="51"/>
        <v>0</v>
      </c>
      <c r="N43" s="980"/>
      <c r="O43" s="977"/>
      <c r="P43" s="978"/>
      <c r="Q43" s="978"/>
      <c r="R43" s="978"/>
      <c r="S43" s="981"/>
      <c r="T43" s="976">
        <f t="shared" si="40"/>
        <v>0</v>
      </c>
      <c r="U43" s="977">
        <f t="shared" si="41"/>
        <v>0</v>
      </c>
      <c r="V43" s="978">
        <f t="shared" si="42"/>
        <v>0</v>
      </c>
      <c r="W43" s="978">
        <f t="shared" si="43"/>
        <v>0</v>
      </c>
      <c r="X43" s="978">
        <f t="shared" si="44"/>
        <v>0</v>
      </c>
      <c r="Y43" s="982">
        <f t="shared" si="45"/>
        <v>0</v>
      </c>
      <c r="Z43" s="18"/>
      <c r="AA43" s="18"/>
    </row>
    <row r="44" spans="1:27" ht="13" customHeight="1">
      <c r="A44" s="19"/>
      <c r="B44" s="1116"/>
      <c r="C44" s="1162"/>
      <c r="D44" s="1119"/>
      <c r="E44" s="1122"/>
      <c r="F44" s="1262"/>
      <c r="G44" s="65" t="s">
        <v>109</v>
      </c>
      <c r="H44" s="983">
        <v>30000</v>
      </c>
      <c r="I44" s="984">
        <f t="shared" si="47"/>
        <v>6000</v>
      </c>
      <c r="J44" s="985">
        <f t="shared" si="48"/>
        <v>6000</v>
      </c>
      <c r="K44" s="985">
        <f t="shared" si="49"/>
        <v>6000</v>
      </c>
      <c r="L44" s="985">
        <f t="shared" si="50"/>
        <v>6000</v>
      </c>
      <c r="M44" s="986">
        <f t="shared" si="51"/>
        <v>6000</v>
      </c>
      <c r="N44" s="987"/>
      <c r="O44" s="984"/>
      <c r="P44" s="985"/>
      <c r="Q44" s="985"/>
      <c r="R44" s="985"/>
      <c r="S44" s="988"/>
      <c r="T44" s="983">
        <f t="shared" si="40"/>
        <v>-30000</v>
      </c>
      <c r="U44" s="984">
        <f t="shared" si="41"/>
        <v>-6000</v>
      </c>
      <c r="V44" s="985">
        <f t="shared" si="42"/>
        <v>-6000</v>
      </c>
      <c r="W44" s="985">
        <f t="shared" si="43"/>
        <v>-6000</v>
      </c>
      <c r="X44" s="985">
        <f t="shared" si="44"/>
        <v>-6000</v>
      </c>
      <c r="Y44" s="989">
        <f t="shared" si="45"/>
        <v>-6000</v>
      </c>
      <c r="Z44" s="18"/>
      <c r="AA44" s="18"/>
    </row>
    <row r="45" spans="1:27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990">
        <f>H27+H30+H33+H36+H39+H42</f>
        <v>74048</v>
      </c>
      <c r="I45" s="991">
        <f t="shared" si="47"/>
        <v>14809.6</v>
      </c>
      <c r="J45" s="992">
        <f t="shared" si="48"/>
        <v>14809.6</v>
      </c>
      <c r="K45" s="992">
        <f t="shared" si="49"/>
        <v>14809.6</v>
      </c>
      <c r="L45" s="992">
        <f t="shared" si="50"/>
        <v>14809.6</v>
      </c>
      <c r="M45" s="993">
        <f t="shared" si="51"/>
        <v>14809.6</v>
      </c>
      <c r="N45" s="1037">
        <f>N27+N30+N33+N36+N39+N42</f>
        <v>46175.182857142856</v>
      </c>
      <c r="O45" s="991">
        <f>O27+O30+O33+O36+O39+O42</f>
        <v>16806.705714285716</v>
      </c>
      <c r="P45" s="992">
        <f>P27+P30+P33+P36+P39+P42</f>
        <v>27783.334285714289</v>
      </c>
      <c r="Q45" s="992">
        <f t="shared" ref="Q45:S45" si="53">Q27+Q30+Q33+Q36+Q39+Q42</f>
        <v>1585.1428571428571</v>
      </c>
      <c r="R45" s="992">
        <f t="shared" si="53"/>
        <v>0</v>
      </c>
      <c r="S45" s="995">
        <f t="shared" si="53"/>
        <v>0</v>
      </c>
      <c r="T45" s="990">
        <f t="shared" si="40"/>
        <v>-27872.817142857144</v>
      </c>
      <c r="U45" s="991">
        <f t="shared" si="41"/>
        <v>1997.1057142857153</v>
      </c>
      <c r="V45" s="992">
        <f t="shared" si="42"/>
        <v>12973.734285714288</v>
      </c>
      <c r="W45" s="992">
        <f t="shared" si="43"/>
        <v>-13224.457142857143</v>
      </c>
      <c r="X45" s="992">
        <f t="shared" si="44"/>
        <v>-14809.6</v>
      </c>
      <c r="Y45" s="997">
        <f t="shared" si="45"/>
        <v>-14809.6</v>
      </c>
      <c r="Z45" s="12"/>
      <c r="AA45" s="41"/>
    </row>
    <row r="46" spans="1:27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998">
        <f t="shared" ref="H46:H47" si="54">H28+H31+H34+H37+H40+H43</f>
        <v>42048</v>
      </c>
      <c r="I46" s="999">
        <f t="shared" si="47"/>
        <v>8409.6</v>
      </c>
      <c r="J46" s="1000">
        <f t="shared" si="48"/>
        <v>8409.6</v>
      </c>
      <c r="K46" s="1000">
        <f t="shared" si="49"/>
        <v>8409.6</v>
      </c>
      <c r="L46" s="1000">
        <f t="shared" si="50"/>
        <v>8409.6</v>
      </c>
      <c r="M46" s="1001">
        <f t="shared" si="51"/>
        <v>8409.6</v>
      </c>
      <c r="N46" s="1002">
        <f>N28+N31+N34+N37+N40+N43</f>
        <v>43452.102857142861</v>
      </c>
      <c r="O46" s="999">
        <f t="shared" ref="O46:S46" si="55">O28+O31+O34+O37+O40+O43</f>
        <v>15603.645714285714</v>
      </c>
      <c r="P46" s="1000">
        <f t="shared" si="55"/>
        <v>26263.314285714288</v>
      </c>
      <c r="Q46" s="1000">
        <f t="shared" si="55"/>
        <v>1585.1428571428571</v>
      </c>
      <c r="R46" s="1000">
        <f t="shared" si="55"/>
        <v>0</v>
      </c>
      <c r="S46" s="1003">
        <f t="shared" si="55"/>
        <v>0</v>
      </c>
      <c r="T46" s="998">
        <f t="shared" si="40"/>
        <v>1404.1028571428615</v>
      </c>
      <c r="U46" s="999">
        <f t="shared" si="41"/>
        <v>7194.045714285714</v>
      </c>
      <c r="V46" s="1000">
        <f t="shared" si="42"/>
        <v>17853.71428571429</v>
      </c>
      <c r="W46" s="1000">
        <f t="shared" si="43"/>
        <v>-6824.4571428571435</v>
      </c>
      <c r="X46" s="1000">
        <f t="shared" si="44"/>
        <v>-8409.6</v>
      </c>
      <c r="Y46" s="1004">
        <f t="shared" si="45"/>
        <v>-8409.6</v>
      </c>
      <c r="Z46" s="12"/>
      <c r="AA46" s="41"/>
    </row>
    <row r="47" spans="1:27" ht="14.5" thickBot="1">
      <c r="A47" s="14"/>
      <c r="B47" s="1116"/>
      <c r="C47" s="1109"/>
      <c r="D47" s="1110"/>
      <c r="E47" s="1110"/>
      <c r="F47" s="1270"/>
      <c r="G47" s="98" t="s">
        <v>109</v>
      </c>
      <c r="H47" s="1005">
        <f t="shared" si="54"/>
        <v>32000</v>
      </c>
      <c r="I47" s="1006">
        <f t="shared" si="47"/>
        <v>6400</v>
      </c>
      <c r="J47" s="1007">
        <f t="shared" si="48"/>
        <v>6400</v>
      </c>
      <c r="K47" s="1007">
        <f t="shared" si="49"/>
        <v>6400</v>
      </c>
      <c r="L47" s="1007">
        <f t="shared" si="50"/>
        <v>6400</v>
      </c>
      <c r="M47" s="1008">
        <f t="shared" si="51"/>
        <v>6400</v>
      </c>
      <c r="N47" s="1009">
        <f>N29+N32+N35+N38+N41+N44</f>
        <v>2723.08</v>
      </c>
      <c r="O47" s="1006">
        <f t="shared" ref="O47:S47" si="56">O29+O32+O35+O38+O41+O44</f>
        <v>1203.06</v>
      </c>
      <c r="P47" s="1007">
        <f t="shared" si="56"/>
        <v>1520.02</v>
      </c>
      <c r="Q47" s="1007">
        <f t="shared" si="56"/>
        <v>0</v>
      </c>
      <c r="R47" s="1007">
        <f t="shared" si="56"/>
        <v>0</v>
      </c>
      <c r="S47" s="1010">
        <f t="shared" si="56"/>
        <v>0</v>
      </c>
      <c r="T47" s="1005">
        <f t="shared" si="40"/>
        <v>-29276.92</v>
      </c>
      <c r="U47" s="1006">
        <f t="shared" si="41"/>
        <v>-5196.9400000000005</v>
      </c>
      <c r="V47" s="1007">
        <f t="shared" si="42"/>
        <v>-4879.9799999999996</v>
      </c>
      <c r="W47" s="1007">
        <f t="shared" si="43"/>
        <v>-6400</v>
      </c>
      <c r="X47" s="1007">
        <f t="shared" si="44"/>
        <v>-6400</v>
      </c>
      <c r="Y47" s="1011">
        <f t="shared" si="45"/>
        <v>-6400</v>
      </c>
      <c r="Z47" s="15"/>
      <c r="AA47" s="15"/>
    </row>
    <row r="48" spans="1:27" ht="14.5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1012"/>
      <c r="I48" s="942"/>
      <c r="J48" s="943"/>
      <c r="K48" s="943"/>
      <c r="L48" s="943"/>
      <c r="M48" s="944"/>
      <c r="N48" s="945"/>
      <c r="O48" s="942"/>
      <c r="P48" s="943"/>
      <c r="Q48" s="943"/>
      <c r="R48" s="943"/>
      <c r="S48" s="946"/>
      <c r="T48" s="1045">
        <f t="shared" si="40"/>
        <v>0</v>
      </c>
      <c r="U48" s="947">
        <f t="shared" si="41"/>
        <v>0</v>
      </c>
      <c r="V48" s="948">
        <f t="shared" si="42"/>
        <v>0</v>
      </c>
      <c r="W48" s="948">
        <f t="shared" si="43"/>
        <v>0</v>
      </c>
      <c r="X48" s="948">
        <f t="shared" si="44"/>
        <v>0</v>
      </c>
      <c r="Y48" s="949">
        <f t="shared" si="45"/>
        <v>0</v>
      </c>
      <c r="Z48" s="24"/>
      <c r="AA48" s="24"/>
    </row>
    <row r="49" spans="1:27" ht="13">
      <c r="A49" s="23"/>
      <c r="B49" s="1116"/>
      <c r="C49" s="1146"/>
      <c r="D49" s="1119"/>
      <c r="E49" s="1122"/>
      <c r="F49" s="1259"/>
      <c r="G49" s="53" t="s">
        <v>108</v>
      </c>
      <c r="H49" s="950"/>
      <c r="I49" s="951"/>
      <c r="J49" s="952"/>
      <c r="K49" s="952"/>
      <c r="L49" s="952"/>
      <c r="M49" s="953"/>
      <c r="N49" s="954"/>
      <c r="O49" s="951"/>
      <c r="P49" s="952"/>
      <c r="Q49" s="952"/>
      <c r="R49" s="952"/>
      <c r="S49" s="955"/>
      <c r="T49" s="1046">
        <f t="shared" si="40"/>
        <v>0</v>
      </c>
      <c r="U49" s="956">
        <f t="shared" si="41"/>
        <v>0</v>
      </c>
      <c r="V49" s="957">
        <f t="shared" si="42"/>
        <v>0</v>
      </c>
      <c r="W49" s="957">
        <f t="shared" si="43"/>
        <v>0</v>
      </c>
      <c r="X49" s="957">
        <f t="shared" si="44"/>
        <v>0</v>
      </c>
      <c r="Y49" s="958">
        <f t="shared" si="45"/>
        <v>0</v>
      </c>
      <c r="Z49" s="24"/>
      <c r="AA49" s="24"/>
    </row>
    <row r="50" spans="1:27" ht="13">
      <c r="A50" s="23"/>
      <c r="B50" s="1116"/>
      <c r="C50" s="1146"/>
      <c r="D50" s="1257"/>
      <c r="E50" s="1122"/>
      <c r="F50" s="1260"/>
      <c r="G50" s="54" t="s">
        <v>109</v>
      </c>
      <c r="H50" s="959"/>
      <c r="I50" s="960"/>
      <c r="J50" s="961"/>
      <c r="K50" s="961"/>
      <c r="L50" s="961"/>
      <c r="M50" s="962"/>
      <c r="N50" s="963"/>
      <c r="O50" s="960"/>
      <c r="P50" s="961"/>
      <c r="Q50" s="961"/>
      <c r="R50" s="961"/>
      <c r="S50" s="964"/>
      <c r="T50" s="1047">
        <f t="shared" si="40"/>
        <v>0</v>
      </c>
      <c r="U50" s="965">
        <f t="shared" si="41"/>
        <v>0</v>
      </c>
      <c r="V50" s="966">
        <f t="shared" si="42"/>
        <v>0</v>
      </c>
      <c r="W50" s="966">
        <f t="shared" si="43"/>
        <v>0</v>
      </c>
      <c r="X50" s="966">
        <f t="shared" si="44"/>
        <v>0</v>
      </c>
      <c r="Y50" s="967">
        <f t="shared" si="45"/>
        <v>0</v>
      </c>
      <c r="Z50" s="24"/>
      <c r="AA50" s="24"/>
    </row>
    <row r="51" spans="1:27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974"/>
      <c r="I51" s="969"/>
      <c r="J51" s="970"/>
      <c r="K51" s="970"/>
      <c r="L51" s="970"/>
      <c r="M51" s="971"/>
      <c r="N51" s="972"/>
      <c r="O51" s="969"/>
      <c r="P51" s="970"/>
      <c r="Q51" s="970"/>
      <c r="R51" s="970"/>
      <c r="S51" s="973"/>
      <c r="T51" s="974">
        <f t="shared" si="40"/>
        <v>0</v>
      </c>
      <c r="U51" s="969">
        <f t="shared" si="41"/>
        <v>0</v>
      </c>
      <c r="V51" s="970">
        <f t="shared" si="42"/>
        <v>0</v>
      </c>
      <c r="W51" s="970">
        <f t="shared" si="43"/>
        <v>0</v>
      </c>
      <c r="X51" s="970">
        <f t="shared" si="44"/>
        <v>0</v>
      </c>
      <c r="Y51" s="975">
        <f t="shared" si="45"/>
        <v>0</v>
      </c>
      <c r="Z51" s="24"/>
      <c r="AA51" s="24"/>
    </row>
    <row r="52" spans="1:27" ht="12.5" customHeight="1">
      <c r="A52" s="23"/>
      <c r="B52" s="1116"/>
      <c r="C52" s="1146"/>
      <c r="D52" s="1119"/>
      <c r="E52" s="1122"/>
      <c r="F52" s="1241"/>
      <c r="G52" s="56" t="s">
        <v>108</v>
      </c>
      <c r="H52" s="976"/>
      <c r="I52" s="977"/>
      <c r="J52" s="978"/>
      <c r="K52" s="978"/>
      <c r="L52" s="978"/>
      <c r="M52" s="979"/>
      <c r="N52" s="980"/>
      <c r="O52" s="977"/>
      <c r="P52" s="978"/>
      <c r="Q52" s="978"/>
      <c r="R52" s="978"/>
      <c r="S52" s="981"/>
      <c r="T52" s="976">
        <f t="shared" si="40"/>
        <v>0</v>
      </c>
      <c r="U52" s="977">
        <f t="shared" si="41"/>
        <v>0</v>
      </c>
      <c r="V52" s="978">
        <f t="shared" si="42"/>
        <v>0</v>
      </c>
      <c r="W52" s="978">
        <f t="shared" si="43"/>
        <v>0</v>
      </c>
      <c r="X52" s="978">
        <f t="shared" si="44"/>
        <v>0</v>
      </c>
      <c r="Y52" s="982">
        <f t="shared" si="45"/>
        <v>0</v>
      </c>
      <c r="Z52" s="24"/>
      <c r="AA52" s="24"/>
    </row>
    <row r="53" spans="1:27" ht="12.5" customHeight="1">
      <c r="A53" s="23"/>
      <c r="B53" s="1116"/>
      <c r="C53" s="1146"/>
      <c r="D53" s="1119"/>
      <c r="E53" s="1122"/>
      <c r="F53" s="1241"/>
      <c r="G53" s="57" t="s">
        <v>109</v>
      </c>
      <c r="H53" s="983"/>
      <c r="I53" s="984"/>
      <c r="J53" s="985"/>
      <c r="K53" s="985"/>
      <c r="L53" s="985"/>
      <c r="M53" s="986"/>
      <c r="N53" s="987"/>
      <c r="O53" s="984"/>
      <c r="P53" s="985"/>
      <c r="Q53" s="985"/>
      <c r="R53" s="985"/>
      <c r="S53" s="988"/>
      <c r="T53" s="983">
        <f t="shared" si="40"/>
        <v>0</v>
      </c>
      <c r="U53" s="984">
        <f t="shared" si="41"/>
        <v>0</v>
      </c>
      <c r="V53" s="985">
        <f t="shared" si="42"/>
        <v>0</v>
      </c>
      <c r="W53" s="985">
        <f t="shared" si="43"/>
        <v>0</v>
      </c>
      <c r="X53" s="985">
        <f t="shared" si="44"/>
        <v>0</v>
      </c>
      <c r="Y53" s="989">
        <f t="shared" si="45"/>
        <v>0</v>
      </c>
      <c r="Z53" s="24"/>
      <c r="AA53" s="24"/>
    </row>
    <row r="54" spans="1:27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974"/>
      <c r="I54" s="969"/>
      <c r="J54" s="970"/>
      <c r="K54" s="970"/>
      <c r="L54" s="970"/>
      <c r="M54" s="971"/>
      <c r="N54" s="972"/>
      <c r="O54" s="969"/>
      <c r="P54" s="970"/>
      <c r="Q54" s="970"/>
      <c r="R54" s="970"/>
      <c r="S54" s="973"/>
      <c r="T54" s="974">
        <f t="shared" si="40"/>
        <v>0</v>
      </c>
      <c r="U54" s="969">
        <f t="shared" si="41"/>
        <v>0</v>
      </c>
      <c r="V54" s="970">
        <f t="shared" si="42"/>
        <v>0</v>
      </c>
      <c r="W54" s="970">
        <f t="shared" si="43"/>
        <v>0</v>
      </c>
      <c r="X54" s="970">
        <f t="shared" si="44"/>
        <v>0</v>
      </c>
      <c r="Y54" s="975">
        <f t="shared" si="45"/>
        <v>0</v>
      </c>
      <c r="Z54" s="25"/>
      <c r="AA54" s="25"/>
    </row>
    <row r="55" spans="1:27" ht="12.5" customHeight="1">
      <c r="A55" s="23"/>
      <c r="B55" s="1116"/>
      <c r="C55" s="1146"/>
      <c r="D55" s="1119"/>
      <c r="E55" s="1122"/>
      <c r="F55" s="1241"/>
      <c r="G55" s="56" t="s">
        <v>108</v>
      </c>
      <c r="H55" s="976"/>
      <c r="I55" s="977"/>
      <c r="J55" s="978"/>
      <c r="K55" s="978"/>
      <c r="L55" s="978"/>
      <c r="M55" s="979"/>
      <c r="N55" s="980"/>
      <c r="O55" s="977"/>
      <c r="P55" s="978"/>
      <c r="Q55" s="978"/>
      <c r="R55" s="978"/>
      <c r="S55" s="981"/>
      <c r="T55" s="976">
        <f t="shared" si="40"/>
        <v>0</v>
      </c>
      <c r="U55" s="977">
        <f t="shared" si="41"/>
        <v>0</v>
      </c>
      <c r="V55" s="978">
        <f t="shared" si="42"/>
        <v>0</v>
      </c>
      <c r="W55" s="978">
        <f t="shared" si="43"/>
        <v>0</v>
      </c>
      <c r="X55" s="978">
        <f t="shared" si="44"/>
        <v>0</v>
      </c>
      <c r="Y55" s="982">
        <f t="shared" si="45"/>
        <v>0</v>
      </c>
      <c r="Z55" s="25"/>
      <c r="AA55" s="25"/>
    </row>
    <row r="56" spans="1:27" ht="12.5" customHeight="1">
      <c r="A56" s="23"/>
      <c r="B56" s="1116"/>
      <c r="C56" s="1146"/>
      <c r="D56" s="1119"/>
      <c r="E56" s="1122"/>
      <c r="F56" s="1241"/>
      <c r="G56" s="57" t="s">
        <v>109</v>
      </c>
      <c r="H56" s="983"/>
      <c r="I56" s="984"/>
      <c r="J56" s="985"/>
      <c r="K56" s="985"/>
      <c r="L56" s="985"/>
      <c r="M56" s="986"/>
      <c r="N56" s="987"/>
      <c r="O56" s="984"/>
      <c r="P56" s="985"/>
      <c r="Q56" s="985"/>
      <c r="R56" s="985"/>
      <c r="S56" s="988"/>
      <c r="T56" s="983">
        <f t="shared" si="40"/>
        <v>0</v>
      </c>
      <c r="U56" s="984">
        <f t="shared" si="41"/>
        <v>0</v>
      </c>
      <c r="V56" s="985">
        <f t="shared" si="42"/>
        <v>0</v>
      </c>
      <c r="W56" s="985">
        <f t="shared" si="43"/>
        <v>0</v>
      </c>
      <c r="X56" s="985">
        <f t="shared" si="44"/>
        <v>0</v>
      </c>
      <c r="Y56" s="989">
        <f t="shared" si="45"/>
        <v>0</v>
      </c>
      <c r="Z56" s="25"/>
      <c r="AA56" s="25"/>
    </row>
    <row r="57" spans="1:27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974"/>
      <c r="I57" s="969"/>
      <c r="J57" s="970"/>
      <c r="K57" s="970"/>
      <c r="L57" s="970"/>
      <c r="M57" s="971"/>
      <c r="N57" s="972"/>
      <c r="O57" s="969"/>
      <c r="P57" s="970"/>
      <c r="Q57" s="970"/>
      <c r="R57" s="970"/>
      <c r="S57" s="973"/>
      <c r="T57" s="974">
        <f t="shared" si="40"/>
        <v>0</v>
      </c>
      <c r="U57" s="969">
        <f t="shared" si="41"/>
        <v>0</v>
      </c>
      <c r="V57" s="970">
        <f t="shared" si="42"/>
        <v>0</v>
      </c>
      <c r="W57" s="970">
        <f t="shared" si="43"/>
        <v>0</v>
      </c>
      <c r="X57" s="970">
        <f t="shared" si="44"/>
        <v>0</v>
      </c>
      <c r="Y57" s="975">
        <f t="shared" si="45"/>
        <v>0</v>
      </c>
      <c r="Z57" s="25"/>
      <c r="AA57" s="25"/>
    </row>
    <row r="58" spans="1:27" ht="12.5" customHeight="1">
      <c r="A58" s="23"/>
      <c r="B58" s="1116"/>
      <c r="C58" s="1146"/>
      <c r="D58" s="1119"/>
      <c r="E58" s="1122"/>
      <c r="F58" s="1241"/>
      <c r="G58" s="56" t="s">
        <v>108</v>
      </c>
      <c r="H58" s="976"/>
      <c r="I58" s="977"/>
      <c r="J58" s="978"/>
      <c r="K58" s="978"/>
      <c r="L58" s="978"/>
      <c r="M58" s="979"/>
      <c r="N58" s="980"/>
      <c r="O58" s="977"/>
      <c r="P58" s="978"/>
      <c r="Q58" s="978"/>
      <c r="R58" s="978"/>
      <c r="S58" s="981"/>
      <c r="T58" s="976">
        <f t="shared" si="40"/>
        <v>0</v>
      </c>
      <c r="U58" s="977">
        <f t="shared" si="41"/>
        <v>0</v>
      </c>
      <c r="V58" s="978">
        <f t="shared" si="42"/>
        <v>0</v>
      </c>
      <c r="W58" s="978">
        <f t="shared" si="43"/>
        <v>0</v>
      </c>
      <c r="X58" s="978">
        <f t="shared" si="44"/>
        <v>0</v>
      </c>
      <c r="Y58" s="982">
        <f t="shared" si="45"/>
        <v>0</v>
      </c>
      <c r="Z58" s="25"/>
      <c r="AA58" s="25"/>
    </row>
    <row r="59" spans="1:27" ht="13" customHeight="1">
      <c r="A59" s="23"/>
      <c r="B59" s="1116"/>
      <c r="C59" s="1146"/>
      <c r="D59" s="1119"/>
      <c r="E59" s="1122"/>
      <c r="F59" s="1241"/>
      <c r="G59" s="57" t="s">
        <v>109</v>
      </c>
      <c r="H59" s="983"/>
      <c r="I59" s="984"/>
      <c r="J59" s="985"/>
      <c r="K59" s="985"/>
      <c r="L59" s="985"/>
      <c r="M59" s="986"/>
      <c r="N59" s="987"/>
      <c r="O59" s="984"/>
      <c r="P59" s="985"/>
      <c r="Q59" s="985"/>
      <c r="R59" s="985"/>
      <c r="S59" s="988"/>
      <c r="T59" s="983">
        <f t="shared" si="40"/>
        <v>0</v>
      </c>
      <c r="U59" s="984">
        <f t="shared" si="41"/>
        <v>0</v>
      </c>
      <c r="V59" s="985">
        <f t="shared" si="42"/>
        <v>0</v>
      </c>
      <c r="W59" s="985">
        <f t="shared" si="43"/>
        <v>0</v>
      </c>
      <c r="X59" s="985">
        <f t="shared" si="44"/>
        <v>0</v>
      </c>
      <c r="Y59" s="989">
        <f t="shared" si="45"/>
        <v>0</v>
      </c>
      <c r="Z59" s="25"/>
      <c r="AA59" s="25"/>
    </row>
    <row r="60" spans="1:27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990">
        <f>H61+H62</f>
        <v>10148</v>
      </c>
      <c r="I60" s="991">
        <f>H60/5</f>
        <v>2029.6</v>
      </c>
      <c r="J60" s="992">
        <f>H60/5</f>
        <v>2029.6</v>
      </c>
      <c r="K60" s="992">
        <f>H60/5</f>
        <v>2029.6</v>
      </c>
      <c r="L60" s="992">
        <f>H60/5</f>
        <v>2029.6</v>
      </c>
      <c r="M60" s="993">
        <f>H60/5</f>
        <v>2029.6</v>
      </c>
      <c r="N60" s="994"/>
      <c r="O60" s="991"/>
      <c r="P60" s="992"/>
      <c r="Q60" s="992"/>
      <c r="R60" s="992"/>
      <c r="S60" s="995"/>
      <c r="T60" s="996">
        <f t="shared" si="40"/>
        <v>-10148</v>
      </c>
      <c r="U60" s="991">
        <f t="shared" si="41"/>
        <v>-2029.6</v>
      </c>
      <c r="V60" s="992">
        <f t="shared" si="42"/>
        <v>-2029.6</v>
      </c>
      <c r="W60" s="992">
        <f t="shared" si="43"/>
        <v>-2029.6</v>
      </c>
      <c r="X60" s="992">
        <f t="shared" si="44"/>
        <v>-2029.6</v>
      </c>
      <c r="Y60" s="997">
        <f t="shared" si="45"/>
        <v>-2029.6</v>
      </c>
      <c r="Z60" s="12"/>
      <c r="AA60" s="41"/>
    </row>
    <row r="61" spans="1:27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998">
        <f>3048+7100</f>
        <v>10148</v>
      </c>
      <c r="I61" s="999">
        <f t="shared" ref="I61:I62" si="57">H61/5</f>
        <v>2029.6</v>
      </c>
      <c r="J61" s="1000">
        <f t="shared" ref="J61:J62" si="58">H61/5</f>
        <v>2029.6</v>
      </c>
      <c r="K61" s="1000">
        <f t="shared" ref="K61:K62" si="59">H61/5</f>
        <v>2029.6</v>
      </c>
      <c r="L61" s="1000">
        <f t="shared" ref="L61:L62" si="60">H61/5</f>
        <v>2029.6</v>
      </c>
      <c r="M61" s="1001">
        <f t="shared" ref="M61:M62" si="61">H61/5</f>
        <v>2029.6</v>
      </c>
      <c r="N61" s="1002"/>
      <c r="O61" s="999"/>
      <c r="P61" s="1000"/>
      <c r="Q61" s="1000"/>
      <c r="R61" s="1000"/>
      <c r="S61" s="1003"/>
      <c r="T61" s="998">
        <f t="shared" si="40"/>
        <v>-10148</v>
      </c>
      <c r="U61" s="999">
        <f t="shared" si="41"/>
        <v>-2029.6</v>
      </c>
      <c r="V61" s="1000">
        <f t="shared" si="42"/>
        <v>-2029.6</v>
      </c>
      <c r="W61" s="1000">
        <f t="shared" si="43"/>
        <v>-2029.6</v>
      </c>
      <c r="X61" s="1000">
        <f t="shared" si="44"/>
        <v>-2029.6</v>
      </c>
      <c r="Y61" s="1004">
        <f t="shared" si="45"/>
        <v>-2029.6</v>
      </c>
      <c r="Z61" s="12"/>
      <c r="AA61" s="41"/>
    </row>
    <row r="62" spans="1:27" ht="14.5" thickBot="1">
      <c r="A62" s="14"/>
      <c r="B62" s="1116"/>
      <c r="C62" s="1111"/>
      <c r="D62" s="1112"/>
      <c r="E62" s="1112"/>
      <c r="F62" s="1239"/>
      <c r="G62" s="98" t="s">
        <v>109</v>
      </c>
      <c r="H62" s="1005">
        <v>0</v>
      </c>
      <c r="I62" s="1006">
        <f t="shared" si="57"/>
        <v>0</v>
      </c>
      <c r="J62" s="1007">
        <f t="shared" si="58"/>
        <v>0</v>
      </c>
      <c r="K62" s="1007">
        <f t="shared" si="59"/>
        <v>0</v>
      </c>
      <c r="L62" s="1007">
        <f t="shared" si="60"/>
        <v>0</v>
      </c>
      <c r="M62" s="1008">
        <f t="shared" si="61"/>
        <v>0</v>
      </c>
      <c r="N62" s="1009"/>
      <c r="O62" s="1006"/>
      <c r="P62" s="1007"/>
      <c r="Q62" s="1007"/>
      <c r="R62" s="1007"/>
      <c r="S62" s="1010"/>
      <c r="T62" s="1005">
        <f t="shared" si="40"/>
        <v>0</v>
      </c>
      <c r="U62" s="1006">
        <f t="shared" si="41"/>
        <v>0</v>
      </c>
      <c r="V62" s="1007">
        <f t="shared" si="42"/>
        <v>0</v>
      </c>
      <c r="W62" s="1007">
        <f t="shared" si="43"/>
        <v>0</v>
      </c>
      <c r="X62" s="1007">
        <f t="shared" si="44"/>
        <v>0</v>
      </c>
      <c r="Y62" s="1011">
        <f t="shared" si="45"/>
        <v>0</v>
      </c>
      <c r="Z62" s="15"/>
      <c r="AA62" s="15"/>
    </row>
    <row r="63" spans="1:27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879">
        <f>H64+H65</f>
        <v>5000</v>
      </c>
      <c r="I63" s="942">
        <f>H63/5</f>
        <v>1000</v>
      </c>
      <c r="J63" s="943">
        <f>H63/5</f>
        <v>1000</v>
      </c>
      <c r="K63" s="943">
        <f>H63/5</f>
        <v>1000</v>
      </c>
      <c r="L63" s="943">
        <f>H63/5</f>
        <v>1000</v>
      </c>
      <c r="M63" s="944">
        <f>H63/5</f>
        <v>1000</v>
      </c>
      <c r="N63" s="945"/>
      <c r="O63" s="942"/>
      <c r="P63" s="943"/>
      <c r="Q63" s="943"/>
      <c r="R63" s="943"/>
      <c r="S63" s="946"/>
      <c r="T63" s="1045">
        <f t="shared" si="40"/>
        <v>-5000</v>
      </c>
      <c r="U63" s="947">
        <f t="shared" si="41"/>
        <v>-1000</v>
      </c>
      <c r="V63" s="948">
        <f t="shared" si="42"/>
        <v>-1000</v>
      </c>
      <c r="W63" s="948">
        <f t="shared" si="43"/>
        <v>-1000</v>
      </c>
      <c r="X63" s="948">
        <f t="shared" si="44"/>
        <v>-1000</v>
      </c>
      <c r="Y63" s="949">
        <f t="shared" si="45"/>
        <v>-1000</v>
      </c>
      <c r="Z63" s="18"/>
      <c r="AA63" s="18"/>
    </row>
    <row r="64" spans="1:27" ht="12.65" customHeight="1">
      <c r="A64" s="23"/>
      <c r="B64" s="1116"/>
      <c r="C64" s="1230"/>
      <c r="D64" s="1119"/>
      <c r="E64" s="1122"/>
      <c r="F64" s="1241"/>
      <c r="G64" s="53" t="s">
        <v>108</v>
      </c>
      <c r="H64" s="886">
        <v>5000</v>
      </c>
      <c r="I64" s="951">
        <f t="shared" ref="I64:I113" si="62">H64/5</f>
        <v>1000</v>
      </c>
      <c r="J64" s="952">
        <f t="shared" ref="J64:J113" si="63">H64/5</f>
        <v>1000</v>
      </c>
      <c r="K64" s="952">
        <f t="shared" ref="K64:K113" si="64">H64/5</f>
        <v>1000</v>
      </c>
      <c r="L64" s="952">
        <f t="shared" ref="L64:L113" si="65">H64/5</f>
        <v>1000</v>
      </c>
      <c r="M64" s="953">
        <f t="shared" ref="M64:M113" si="66">H64/5</f>
        <v>1000</v>
      </c>
      <c r="N64" s="954"/>
      <c r="O64" s="951"/>
      <c r="P64" s="952"/>
      <c r="Q64" s="952"/>
      <c r="R64" s="952"/>
      <c r="S64" s="955"/>
      <c r="T64" s="1046">
        <f t="shared" si="40"/>
        <v>-5000</v>
      </c>
      <c r="U64" s="956">
        <f t="shared" si="41"/>
        <v>-1000</v>
      </c>
      <c r="V64" s="957">
        <f t="shared" si="42"/>
        <v>-1000</v>
      </c>
      <c r="W64" s="957">
        <f t="shared" si="43"/>
        <v>-1000</v>
      </c>
      <c r="X64" s="957">
        <f t="shared" si="44"/>
        <v>-1000</v>
      </c>
      <c r="Y64" s="958">
        <f t="shared" si="45"/>
        <v>-1000</v>
      </c>
      <c r="Z64" s="18"/>
      <c r="AA64" s="18"/>
    </row>
    <row r="65" spans="1:27" ht="12.65" customHeight="1">
      <c r="A65" s="23"/>
      <c r="B65" s="1116"/>
      <c r="C65" s="1230"/>
      <c r="D65" s="1119"/>
      <c r="E65" s="1122"/>
      <c r="F65" s="1241"/>
      <c r="G65" s="54" t="s">
        <v>109</v>
      </c>
      <c r="H65" s="893">
        <v>0</v>
      </c>
      <c r="I65" s="960">
        <f t="shared" si="62"/>
        <v>0</v>
      </c>
      <c r="J65" s="961">
        <f t="shared" si="63"/>
        <v>0</v>
      </c>
      <c r="K65" s="961">
        <f t="shared" si="64"/>
        <v>0</v>
      </c>
      <c r="L65" s="961">
        <f t="shared" si="65"/>
        <v>0</v>
      </c>
      <c r="M65" s="962">
        <f t="shared" si="66"/>
        <v>0</v>
      </c>
      <c r="N65" s="963"/>
      <c r="O65" s="960"/>
      <c r="P65" s="961"/>
      <c r="Q65" s="961"/>
      <c r="R65" s="961"/>
      <c r="S65" s="964"/>
      <c r="T65" s="1047">
        <f t="shared" si="40"/>
        <v>0</v>
      </c>
      <c r="U65" s="965">
        <f t="shared" si="41"/>
        <v>0</v>
      </c>
      <c r="V65" s="966">
        <f t="shared" si="42"/>
        <v>0</v>
      </c>
      <c r="W65" s="966">
        <f t="shared" si="43"/>
        <v>0</v>
      </c>
      <c r="X65" s="966">
        <f t="shared" si="44"/>
        <v>0</v>
      </c>
      <c r="Y65" s="967">
        <f t="shared" si="45"/>
        <v>0</v>
      </c>
      <c r="Z65" s="18"/>
      <c r="AA65" s="18"/>
    </row>
    <row r="66" spans="1:27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968">
        <v>0</v>
      </c>
      <c r="I66" s="969"/>
      <c r="J66" s="970"/>
      <c r="K66" s="970"/>
      <c r="L66" s="970"/>
      <c r="M66" s="971"/>
      <c r="N66" s="972"/>
      <c r="O66" s="969"/>
      <c r="P66" s="970"/>
      <c r="Q66" s="970"/>
      <c r="R66" s="970"/>
      <c r="S66" s="973"/>
      <c r="T66" s="974">
        <f t="shared" si="40"/>
        <v>0</v>
      </c>
      <c r="U66" s="969">
        <f t="shared" si="41"/>
        <v>0</v>
      </c>
      <c r="V66" s="970">
        <f t="shared" si="42"/>
        <v>0</v>
      </c>
      <c r="W66" s="970">
        <f t="shared" si="43"/>
        <v>0</v>
      </c>
      <c r="X66" s="970">
        <f t="shared" si="44"/>
        <v>0</v>
      </c>
      <c r="Y66" s="975">
        <f t="shared" si="45"/>
        <v>0</v>
      </c>
      <c r="Z66" s="18"/>
      <c r="AA66" s="18"/>
    </row>
    <row r="67" spans="1:27" ht="20">
      <c r="A67" s="21"/>
      <c r="B67" s="1116"/>
      <c r="C67" s="1231"/>
      <c r="D67" s="1119"/>
      <c r="E67" s="1122"/>
      <c r="F67" s="1241"/>
      <c r="G67" s="56" t="s">
        <v>108</v>
      </c>
      <c r="H67" s="976"/>
      <c r="I67" s="977"/>
      <c r="J67" s="978"/>
      <c r="K67" s="978"/>
      <c r="L67" s="978"/>
      <c r="M67" s="979"/>
      <c r="N67" s="980"/>
      <c r="O67" s="977"/>
      <c r="P67" s="978"/>
      <c r="Q67" s="978"/>
      <c r="R67" s="978"/>
      <c r="S67" s="981"/>
      <c r="T67" s="976">
        <f t="shared" si="40"/>
        <v>0</v>
      </c>
      <c r="U67" s="977">
        <f t="shared" si="41"/>
        <v>0</v>
      </c>
      <c r="V67" s="978">
        <f t="shared" si="42"/>
        <v>0</v>
      </c>
      <c r="W67" s="978">
        <f t="shared" si="43"/>
        <v>0</v>
      </c>
      <c r="X67" s="978">
        <f t="shared" si="44"/>
        <v>0</v>
      </c>
      <c r="Y67" s="982">
        <f t="shared" si="45"/>
        <v>0</v>
      </c>
      <c r="Z67" s="18"/>
      <c r="AA67" s="18"/>
    </row>
    <row r="68" spans="1:27" ht="15" customHeight="1">
      <c r="A68" s="21"/>
      <c r="B68" s="1116"/>
      <c r="C68" s="1231"/>
      <c r="D68" s="1119"/>
      <c r="E68" s="1122"/>
      <c r="F68" s="1241"/>
      <c r="G68" s="57" t="s">
        <v>109</v>
      </c>
      <c r="H68" s="983"/>
      <c r="I68" s="984"/>
      <c r="J68" s="985"/>
      <c r="K68" s="985"/>
      <c r="L68" s="985"/>
      <c r="M68" s="986"/>
      <c r="N68" s="987"/>
      <c r="O68" s="984"/>
      <c r="P68" s="985"/>
      <c r="Q68" s="985"/>
      <c r="R68" s="985"/>
      <c r="S68" s="988"/>
      <c r="T68" s="983">
        <f t="shared" si="40"/>
        <v>0</v>
      </c>
      <c r="U68" s="984">
        <f t="shared" si="41"/>
        <v>0</v>
      </c>
      <c r="V68" s="985">
        <f t="shared" si="42"/>
        <v>0</v>
      </c>
      <c r="W68" s="985">
        <f t="shared" si="43"/>
        <v>0</v>
      </c>
      <c r="X68" s="985">
        <f t="shared" si="44"/>
        <v>0</v>
      </c>
      <c r="Y68" s="989">
        <f t="shared" si="45"/>
        <v>0</v>
      </c>
      <c r="Z68" s="18"/>
      <c r="AA68" s="18"/>
    </row>
    <row r="69" spans="1:27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968">
        <v>0</v>
      </c>
      <c r="I69" s="969"/>
      <c r="J69" s="970"/>
      <c r="K69" s="970"/>
      <c r="L69" s="970"/>
      <c r="M69" s="971"/>
      <c r="N69" s="972"/>
      <c r="O69" s="969"/>
      <c r="P69" s="970"/>
      <c r="Q69" s="970"/>
      <c r="R69" s="970"/>
      <c r="S69" s="973"/>
      <c r="T69" s="974">
        <f t="shared" si="40"/>
        <v>0</v>
      </c>
      <c r="U69" s="969">
        <f t="shared" si="41"/>
        <v>0</v>
      </c>
      <c r="V69" s="970">
        <f t="shared" si="42"/>
        <v>0</v>
      </c>
      <c r="W69" s="970">
        <f t="shared" si="43"/>
        <v>0</v>
      </c>
      <c r="X69" s="970">
        <f t="shared" si="44"/>
        <v>0</v>
      </c>
      <c r="Y69" s="975">
        <f t="shared" si="45"/>
        <v>0</v>
      </c>
      <c r="Z69" s="18"/>
      <c r="AA69" s="18"/>
    </row>
    <row r="70" spans="1:27" ht="14.15" customHeight="1">
      <c r="A70" s="21"/>
      <c r="B70" s="1116"/>
      <c r="C70" s="1231"/>
      <c r="D70" s="1119"/>
      <c r="E70" s="1122"/>
      <c r="F70" s="1241"/>
      <c r="G70" s="56" t="s">
        <v>108</v>
      </c>
      <c r="H70" s="976"/>
      <c r="I70" s="977"/>
      <c r="J70" s="978"/>
      <c r="K70" s="978"/>
      <c r="L70" s="978"/>
      <c r="M70" s="979"/>
      <c r="N70" s="980"/>
      <c r="O70" s="977"/>
      <c r="P70" s="978"/>
      <c r="Q70" s="978"/>
      <c r="R70" s="978"/>
      <c r="S70" s="981"/>
      <c r="T70" s="976">
        <f t="shared" si="40"/>
        <v>0</v>
      </c>
      <c r="U70" s="977">
        <f t="shared" si="41"/>
        <v>0</v>
      </c>
      <c r="V70" s="978">
        <f t="shared" si="42"/>
        <v>0</v>
      </c>
      <c r="W70" s="978">
        <f t="shared" si="43"/>
        <v>0</v>
      </c>
      <c r="X70" s="978">
        <f t="shared" si="44"/>
        <v>0</v>
      </c>
      <c r="Y70" s="982">
        <f t="shared" si="45"/>
        <v>0</v>
      </c>
      <c r="Z70" s="18"/>
      <c r="AA70" s="18"/>
    </row>
    <row r="71" spans="1:27" ht="16.5" customHeight="1">
      <c r="A71" s="21"/>
      <c r="B71" s="1116"/>
      <c r="C71" s="1231"/>
      <c r="D71" s="1119"/>
      <c r="E71" s="1122"/>
      <c r="F71" s="1241"/>
      <c r="G71" s="57" t="s">
        <v>109</v>
      </c>
      <c r="H71" s="983"/>
      <c r="I71" s="984"/>
      <c r="J71" s="985"/>
      <c r="K71" s="985"/>
      <c r="L71" s="985"/>
      <c r="M71" s="986"/>
      <c r="N71" s="987"/>
      <c r="O71" s="984"/>
      <c r="P71" s="985"/>
      <c r="Q71" s="985"/>
      <c r="R71" s="985"/>
      <c r="S71" s="988"/>
      <c r="T71" s="983">
        <f t="shared" si="40"/>
        <v>0</v>
      </c>
      <c r="U71" s="984">
        <f t="shared" si="41"/>
        <v>0</v>
      </c>
      <c r="V71" s="985">
        <f t="shared" si="42"/>
        <v>0</v>
      </c>
      <c r="W71" s="985">
        <f t="shared" si="43"/>
        <v>0</v>
      </c>
      <c r="X71" s="985">
        <f t="shared" si="44"/>
        <v>0</v>
      </c>
      <c r="Y71" s="989">
        <f t="shared" si="45"/>
        <v>0</v>
      </c>
      <c r="Z71" s="18"/>
      <c r="AA71" s="18"/>
    </row>
    <row r="72" spans="1:27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968">
        <v>0</v>
      </c>
      <c r="I72" s="969"/>
      <c r="J72" s="970"/>
      <c r="K72" s="970"/>
      <c r="L72" s="970"/>
      <c r="M72" s="971"/>
      <c r="N72" s="972"/>
      <c r="O72" s="969"/>
      <c r="P72" s="970"/>
      <c r="Q72" s="970"/>
      <c r="R72" s="970"/>
      <c r="S72" s="973"/>
      <c r="T72" s="974">
        <f t="shared" si="40"/>
        <v>0</v>
      </c>
      <c r="U72" s="969">
        <f t="shared" si="41"/>
        <v>0</v>
      </c>
      <c r="V72" s="970">
        <f t="shared" si="42"/>
        <v>0</v>
      </c>
      <c r="W72" s="970">
        <f t="shared" si="43"/>
        <v>0</v>
      </c>
      <c r="X72" s="970">
        <f t="shared" si="44"/>
        <v>0</v>
      </c>
      <c r="Y72" s="975">
        <f t="shared" si="45"/>
        <v>0</v>
      </c>
      <c r="Z72" s="18"/>
      <c r="AA72" s="18"/>
    </row>
    <row r="73" spans="1:27" ht="14.5" customHeight="1">
      <c r="A73" s="21"/>
      <c r="B73" s="1116"/>
      <c r="C73" s="1231"/>
      <c r="D73" s="1119"/>
      <c r="E73" s="1122"/>
      <c r="F73" s="1241"/>
      <c r="G73" s="56" t="s">
        <v>108</v>
      </c>
      <c r="H73" s="976"/>
      <c r="I73" s="977"/>
      <c r="J73" s="978"/>
      <c r="K73" s="978"/>
      <c r="L73" s="978"/>
      <c r="M73" s="979"/>
      <c r="N73" s="980"/>
      <c r="O73" s="977"/>
      <c r="P73" s="978"/>
      <c r="Q73" s="978"/>
      <c r="R73" s="978"/>
      <c r="S73" s="981"/>
      <c r="T73" s="976">
        <f t="shared" si="40"/>
        <v>0</v>
      </c>
      <c r="U73" s="977">
        <f t="shared" si="41"/>
        <v>0</v>
      </c>
      <c r="V73" s="978">
        <f t="shared" si="42"/>
        <v>0</v>
      </c>
      <c r="W73" s="978">
        <f t="shared" si="43"/>
        <v>0</v>
      </c>
      <c r="X73" s="978">
        <f t="shared" si="44"/>
        <v>0</v>
      </c>
      <c r="Y73" s="982">
        <f t="shared" si="45"/>
        <v>0</v>
      </c>
      <c r="Z73" s="18"/>
      <c r="AA73" s="18"/>
    </row>
    <row r="74" spans="1:27" ht="16" customHeight="1">
      <c r="A74" s="21"/>
      <c r="B74" s="1116"/>
      <c r="C74" s="1231"/>
      <c r="D74" s="1119"/>
      <c r="E74" s="1122"/>
      <c r="F74" s="1241"/>
      <c r="G74" s="57" t="s">
        <v>109</v>
      </c>
      <c r="H74" s="983"/>
      <c r="I74" s="984"/>
      <c r="J74" s="985"/>
      <c r="K74" s="985"/>
      <c r="L74" s="985"/>
      <c r="M74" s="986"/>
      <c r="N74" s="987"/>
      <c r="O74" s="984"/>
      <c r="P74" s="985"/>
      <c r="Q74" s="985"/>
      <c r="R74" s="985"/>
      <c r="S74" s="988"/>
      <c r="T74" s="983">
        <f t="shared" si="40"/>
        <v>0</v>
      </c>
      <c r="U74" s="984">
        <f t="shared" si="41"/>
        <v>0</v>
      </c>
      <c r="V74" s="985">
        <f t="shared" si="42"/>
        <v>0</v>
      </c>
      <c r="W74" s="985">
        <f t="shared" si="43"/>
        <v>0</v>
      </c>
      <c r="X74" s="985">
        <f t="shared" si="44"/>
        <v>0</v>
      </c>
      <c r="Y74" s="989">
        <f t="shared" si="45"/>
        <v>0</v>
      </c>
      <c r="Z74" s="18"/>
      <c r="AA74" s="18"/>
    </row>
    <row r="75" spans="1:27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990">
        <f>H63+H66+H69+H72</f>
        <v>5000</v>
      </c>
      <c r="I75" s="991">
        <f t="shared" si="62"/>
        <v>1000</v>
      </c>
      <c r="J75" s="992">
        <f t="shared" si="63"/>
        <v>1000</v>
      </c>
      <c r="K75" s="992">
        <f t="shared" si="64"/>
        <v>1000</v>
      </c>
      <c r="L75" s="992">
        <f t="shared" si="65"/>
        <v>1000</v>
      </c>
      <c r="M75" s="993">
        <f t="shared" si="66"/>
        <v>1000</v>
      </c>
      <c r="N75" s="994"/>
      <c r="O75" s="991"/>
      <c r="P75" s="992"/>
      <c r="Q75" s="992"/>
      <c r="R75" s="992"/>
      <c r="S75" s="995"/>
      <c r="T75" s="996">
        <f t="shared" si="40"/>
        <v>-5000</v>
      </c>
      <c r="U75" s="991">
        <f t="shared" si="41"/>
        <v>-1000</v>
      </c>
      <c r="V75" s="992">
        <f t="shared" si="42"/>
        <v>-1000</v>
      </c>
      <c r="W75" s="992">
        <f t="shared" si="43"/>
        <v>-1000</v>
      </c>
      <c r="X75" s="992">
        <f t="shared" si="44"/>
        <v>-1000</v>
      </c>
      <c r="Y75" s="997">
        <f t="shared" si="45"/>
        <v>-1000</v>
      </c>
      <c r="Z75" s="12"/>
      <c r="AA75" s="41"/>
    </row>
    <row r="76" spans="1:27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998">
        <f t="shared" ref="H76:H77" si="67">H64+H67+H70+H73</f>
        <v>5000</v>
      </c>
      <c r="I76" s="999">
        <f t="shared" si="62"/>
        <v>1000</v>
      </c>
      <c r="J76" s="1000">
        <f t="shared" si="63"/>
        <v>1000</v>
      </c>
      <c r="K76" s="1000">
        <f t="shared" si="64"/>
        <v>1000</v>
      </c>
      <c r="L76" s="1000">
        <f t="shared" si="65"/>
        <v>1000</v>
      </c>
      <c r="M76" s="1001">
        <f t="shared" si="66"/>
        <v>1000</v>
      </c>
      <c r="N76" s="1002"/>
      <c r="O76" s="999"/>
      <c r="P76" s="1000"/>
      <c r="Q76" s="1000"/>
      <c r="R76" s="1000"/>
      <c r="S76" s="1003"/>
      <c r="T76" s="998">
        <f t="shared" si="40"/>
        <v>-5000</v>
      </c>
      <c r="U76" s="999">
        <f t="shared" si="41"/>
        <v>-1000</v>
      </c>
      <c r="V76" s="1000">
        <f t="shared" si="42"/>
        <v>-1000</v>
      </c>
      <c r="W76" s="1000">
        <f t="shared" si="43"/>
        <v>-1000</v>
      </c>
      <c r="X76" s="1000">
        <f t="shared" si="44"/>
        <v>-1000</v>
      </c>
      <c r="Y76" s="1004">
        <f t="shared" si="45"/>
        <v>-1000</v>
      </c>
      <c r="Z76" s="12"/>
      <c r="AA76" s="41"/>
    </row>
    <row r="77" spans="1:27" ht="14.5" thickBot="1">
      <c r="A77" s="14"/>
      <c r="B77" s="1116"/>
      <c r="C77" s="1111"/>
      <c r="D77" s="1112"/>
      <c r="E77" s="1112"/>
      <c r="F77" s="1239"/>
      <c r="G77" s="98" t="s">
        <v>109</v>
      </c>
      <c r="H77" s="1005">
        <f t="shared" si="67"/>
        <v>0</v>
      </c>
      <c r="I77" s="1006">
        <f t="shared" si="62"/>
        <v>0</v>
      </c>
      <c r="J77" s="1007">
        <f t="shared" si="63"/>
        <v>0</v>
      </c>
      <c r="K77" s="1007">
        <f t="shared" si="64"/>
        <v>0</v>
      </c>
      <c r="L77" s="1007">
        <f t="shared" si="65"/>
        <v>0</v>
      </c>
      <c r="M77" s="1008">
        <f t="shared" si="66"/>
        <v>0</v>
      </c>
      <c r="N77" s="1009"/>
      <c r="O77" s="1006"/>
      <c r="P77" s="1007"/>
      <c r="Q77" s="1007"/>
      <c r="R77" s="1007"/>
      <c r="S77" s="1010"/>
      <c r="T77" s="1005">
        <f t="shared" si="40"/>
        <v>0</v>
      </c>
      <c r="U77" s="1006">
        <f t="shared" si="41"/>
        <v>0</v>
      </c>
      <c r="V77" s="1007">
        <f t="shared" si="42"/>
        <v>0</v>
      </c>
      <c r="W77" s="1007">
        <f t="shared" si="43"/>
        <v>0</v>
      </c>
      <c r="X77" s="1007">
        <f t="shared" si="44"/>
        <v>0</v>
      </c>
      <c r="Y77" s="1011">
        <f t="shared" si="45"/>
        <v>0</v>
      </c>
      <c r="Z77" s="15"/>
      <c r="AA77" s="15"/>
    </row>
    <row r="78" spans="1:27" ht="14.5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1012"/>
      <c r="I78" s="942"/>
      <c r="J78" s="943"/>
      <c r="K78" s="943"/>
      <c r="L78" s="943"/>
      <c r="M78" s="944"/>
      <c r="N78" s="945"/>
      <c r="O78" s="942"/>
      <c r="P78" s="943"/>
      <c r="Q78" s="943"/>
      <c r="R78" s="943"/>
      <c r="S78" s="946"/>
      <c r="T78" s="1045">
        <f t="shared" si="40"/>
        <v>0</v>
      </c>
      <c r="U78" s="947">
        <f t="shared" si="41"/>
        <v>0</v>
      </c>
      <c r="V78" s="948">
        <f t="shared" si="42"/>
        <v>0</v>
      </c>
      <c r="W78" s="948">
        <f t="shared" si="43"/>
        <v>0</v>
      </c>
      <c r="X78" s="948">
        <f t="shared" si="44"/>
        <v>0</v>
      </c>
      <c r="Y78" s="949">
        <f t="shared" si="45"/>
        <v>0</v>
      </c>
      <c r="Z78" s="25"/>
      <c r="AA78" s="25"/>
    </row>
    <row r="79" spans="1:27" ht="13" customHeight="1">
      <c r="A79" s="23"/>
      <c r="B79" s="1116"/>
      <c r="C79" s="1162"/>
      <c r="D79" s="1119"/>
      <c r="E79" s="1122"/>
      <c r="F79" s="1241"/>
      <c r="G79" s="53" t="s">
        <v>108</v>
      </c>
      <c r="H79" s="950"/>
      <c r="I79" s="951"/>
      <c r="J79" s="952"/>
      <c r="K79" s="952"/>
      <c r="L79" s="952"/>
      <c r="M79" s="953"/>
      <c r="N79" s="954"/>
      <c r="O79" s="951"/>
      <c r="P79" s="952"/>
      <c r="Q79" s="952"/>
      <c r="R79" s="952"/>
      <c r="S79" s="955"/>
      <c r="T79" s="1046">
        <f t="shared" si="40"/>
        <v>0</v>
      </c>
      <c r="U79" s="956">
        <f t="shared" si="41"/>
        <v>0</v>
      </c>
      <c r="V79" s="957">
        <f t="shared" si="42"/>
        <v>0</v>
      </c>
      <c r="W79" s="957">
        <f t="shared" si="43"/>
        <v>0</v>
      </c>
      <c r="X79" s="957">
        <f t="shared" si="44"/>
        <v>0</v>
      </c>
      <c r="Y79" s="958">
        <f t="shared" si="45"/>
        <v>0</v>
      </c>
      <c r="Z79" s="25"/>
      <c r="AA79" s="25"/>
    </row>
    <row r="80" spans="1:27" ht="13" customHeight="1">
      <c r="A80" s="23"/>
      <c r="B80" s="1116"/>
      <c r="C80" s="1162"/>
      <c r="D80" s="1119"/>
      <c r="E80" s="1122"/>
      <c r="F80" s="1241"/>
      <c r="G80" s="54" t="s">
        <v>109</v>
      </c>
      <c r="H80" s="959"/>
      <c r="I80" s="960"/>
      <c r="J80" s="961"/>
      <c r="K80" s="961"/>
      <c r="L80" s="961"/>
      <c r="M80" s="962"/>
      <c r="N80" s="963"/>
      <c r="O80" s="960"/>
      <c r="P80" s="961"/>
      <c r="Q80" s="961"/>
      <c r="R80" s="961"/>
      <c r="S80" s="964"/>
      <c r="T80" s="1047">
        <f t="shared" si="40"/>
        <v>0</v>
      </c>
      <c r="U80" s="965">
        <f t="shared" si="41"/>
        <v>0</v>
      </c>
      <c r="V80" s="966">
        <f t="shared" si="42"/>
        <v>0</v>
      </c>
      <c r="W80" s="966">
        <f t="shared" si="43"/>
        <v>0</v>
      </c>
      <c r="X80" s="966">
        <f t="shared" si="44"/>
        <v>0</v>
      </c>
      <c r="Y80" s="967">
        <f t="shared" si="45"/>
        <v>0</v>
      </c>
      <c r="Z80" s="25"/>
      <c r="AA80" s="25"/>
    </row>
    <row r="81" spans="1:27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974"/>
      <c r="I81" s="969"/>
      <c r="J81" s="970"/>
      <c r="K81" s="970"/>
      <c r="L81" s="970"/>
      <c r="M81" s="971"/>
      <c r="N81" s="972"/>
      <c r="O81" s="969"/>
      <c r="P81" s="970"/>
      <c r="Q81" s="970"/>
      <c r="R81" s="970"/>
      <c r="S81" s="973"/>
      <c r="T81" s="974">
        <f t="shared" si="40"/>
        <v>0</v>
      </c>
      <c r="U81" s="969">
        <f t="shared" si="41"/>
        <v>0</v>
      </c>
      <c r="V81" s="970">
        <f t="shared" si="42"/>
        <v>0</v>
      </c>
      <c r="W81" s="970">
        <f t="shared" si="43"/>
        <v>0</v>
      </c>
      <c r="X81" s="970">
        <f t="shared" si="44"/>
        <v>0</v>
      </c>
      <c r="Y81" s="975">
        <f t="shared" si="45"/>
        <v>0</v>
      </c>
      <c r="Z81" s="25"/>
      <c r="AA81" s="25"/>
    </row>
    <row r="82" spans="1:27" ht="12.5" customHeight="1">
      <c r="A82" s="23"/>
      <c r="B82" s="1116"/>
      <c r="C82" s="1162"/>
      <c r="D82" s="1119"/>
      <c r="E82" s="1122"/>
      <c r="F82" s="1241"/>
      <c r="G82" s="56" t="s">
        <v>108</v>
      </c>
      <c r="H82" s="976"/>
      <c r="I82" s="977"/>
      <c r="J82" s="978"/>
      <c r="K82" s="978"/>
      <c r="L82" s="978"/>
      <c r="M82" s="979"/>
      <c r="N82" s="980"/>
      <c r="O82" s="977"/>
      <c r="P82" s="978"/>
      <c r="Q82" s="978"/>
      <c r="R82" s="978"/>
      <c r="S82" s="981"/>
      <c r="T82" s="976">
        <f t="shared" si="40"/>
        <v>0</v>
      </c>
      <c r="U82" s="977">
        <f t="shared" si="41"/>
        <v>0</v>
      </c>
      <c r="V82" s="978">
        <f t="shared" si="42"/>
        <v>0</v>
      </c>
      <c r="W82" s="978">
        <f t="shared" si="43"/>
        <v>0</v>
      </c>
      <c r="X82" s="978">
        <f t="shared" si="44"/>
        <v>0</v>
      </c>
      <c r="Y82" s="982">
        <f t="shared" si="45"/>
        <v>0</v>
      </c>
      <c r="Z82" s="25"/>
      <c r="AA82" s="25"/>
    </row>
    <row r="83" spans="1:27" ht="12.65" customHeight="1">
      <c r="A83" s="23"/>
      <c r="B83" s="1116"/>
      <c r="C83" s="1162"/>
      <c r="D83" s="1119"/>
      <c r="E83" s="1122"/>
      <c r="F83" s="1241"/>
      <c r="G83" s="57" t="s">
        <v>109</v>
      </c>
      <c r="H83" s="983"/>
      <c r="I83" s="984"/>
      <c r="J83" s="985"/>
      <c r="K83" s="985"/>
      <c r="L83" s="985"/>
      <c r="M83" s="986"/>
      <c r="N83" s="987"/>
      <c r="O83" s="984"/>
      <c r="P83" s="985"/>
      <c r="Q83" s="985"/>
      <c r="R83" s="985"/>
      <c r="S83" s="988"/>
      <c r="T83" s="983">
        <f t="shared" si="40"/>
        <v>0</v>
      </c>
      <c r="U83" s="984">
        <f t="shared" si="41"/>
        <v>0</v>
      </c>
      <c r="V83" s="985">
        <f t="shared" si="42"/>
        <v>0</v>
      </c>
      <c r="W83" s="985">
        <f t="shared" si="43"/>
        <v>0</v>
      </c>
      <c r="X83" s="985">
        <f t="shared" si="44"/>
        <v>0</v>
      </c>
      <c r="Y83" s="989">
        <f t="shared" si="45"/>
        <v>0</v>
      </c>
      <c r="Z83" s="25"/>
      <c r="AA83" s="25"/>
    </row>
    <row r="84" spans="1:27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974"/>
      <c r="I84" s="969"/>
      <c r="J84" s="970"/>
      <c r="K84" s="970"/>
      <c r="L84" s="970"/>
      <c r="M84" s="971"/>
      <c r="N84" s="1035">
        <f>SUM(O84:S84)</f>
        <v>855.14285714285711</v>
      </c>
      <c r="O84" s="969"/>
      <c r="P84" s="970">
        <f>P85+P86</f>
        <v>855.14285714285711</v>
      </c>
      <c r="Q84" s="970"/>
      <c r="R84" s="970"/>
      <c r="S84" s="973"/>
      <c r="T84" s="974">
        <f t="shared" si="40"/>
        <v>855.14285714285711</v>
      </c>
      <c r="U84" s="969">
        <f t="shared" si="41"/>
        <v>0</v>
      </c>
      <c r="V84" s="970">
        <f t="shared" si="42"/>
        <v>855.14285714285711</v>
      </c>
      <c r="W84" s="970">
        <f t="shared" si="43"/>
        <v>0</v>
      </c>
      <c r="X84" s="970">
        <f t="shared" si="44"/>
        <v>0</v>
      </c>
      <c r="Y84" s="975">
        <f t="shared" si="45"/>
        <v>0</v>
      </c>
      <c r="Z84" s="25"/>
      <c r="AA84" s="25"/>
    </row>
    <row r="85" spans="1:27" ht="12.5" customHeight="1">
      <c r="A85" s="23"/>
      <c r="B85" s="1116"/>
      <c r="C85" s="1162"/>
      <c r="D85" s="1119"/>
      <c r="E85" s="1122"/>
      <c r="F85" s="1241"/>
      <c r="G85" s="56" t="s">
        <v>108</v>
      </c>
      <c r="H85" s="976"/>
      <c r="I85" s="977"/>
      <c r="J85" s="978"/>
      <c r="K85" s="978"/>
      <c r="L85" s="978"/>
      <c r="M85" s="979"/>
      <c r="N85" s="980">
        <f t="shared" ref="N85:N86" si="68">SUM(O85:S85)</f>
        <v>855.14285714285711</v>
      </c>
      <c r="O85" s="977"/>
      <c r="P85" s="978">
        <f>(12+8.5)/7*292</f>
        <v>855.14285714285711</v>
      </c>
      <c r="Q85" s="978"/>
      <c r="R85" s="978"/>
      <c r="S85" s="981"/>
      <c r="T85" s="976">
        <f t="shared" si="40"/>
        <v>855.14285714285711</v>
      </c>
      <c r="U85" s="977">
        <f t="shared" si="41"/>
        <v>0</v>
      </c>
      <c r="V85" s="978">
        <f t="shared" si="42"/>
        <v>855.14285714285711</v>
      </c>
      <c r="W85" s="978">
        <f t="shared" si="43"/>
        <v>0</v>
      </c>
      <c r="X85" s="978">
        <f t="shared" si="44"/>
        <v>0</v>
      </c>
      <c r="Y85" s="982">
        <f t="shared" si="45"/>
        <v>0</v>
      </c>
      <c r="Z85" s="25"/>
      <c r="AA85" s="25"/>
    </row>
    <row r="86" spans="1:27" ht="13" customHeight="1">
      <c r="A86" s="23"/>
      <c r="B86" s="1116"/>
      <c r="C86" s="1162"/>
      <c r="D86" s="1119"/>
      <c r="E86" s="1122"/>
      <c r="F86" s="1241"/>
      <c r="G86" s="57" t="s">
        <v>109</v>
      </c>
      <c r="H86" s="983"/>
      <c r="I86" s="984"/>
      <c r="J86" s="985"/>
      <c r="K86" s="985"/>
      <c r="L86" s="985"/>
      <c r="M86" s="986"/>
      <c r="N86" s="987">
        <f t="shared" si="68"/>
        <v>0</v>
      </c>
      <c r="O86" s="984"/>
      <c r="P86" s="985">
        <v>0</v>
      </c>
      <c r="Q86" s="985"/>
      <c r="R86" s="985"/>
      <c r="S86" s="988"/>
      <c r="T86" s="983">
        <f t="shared" si="40"/>
        <v>0</v>
      </c>
      <c r="U86" s="984">
        <f t="shared" si="41"/>
        <v>0</v>
      </c>
      <c r="V86" s="985">
        <f t="shared" si="42"/>
        <v>0</v>
      </c>
      <c r="W86" s="985">
        <f t="shared" si="43"/>
        <v>0</v>
      </c>
      <c r="X86" s="985">
        <f t="shared" si="44"/>
        <v>0</v>
      </c>
      <c r="Y86" s="989">
        <f t="shared" si="45"/>
        <v>0</v>
      </c>
      <c r="Z86" s="25"/>
      <c r="AA86" s="25"/>
    </row>
    <row r="87" spans="1:27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990">
        <f>H88+H89</f>
        <v>32100</v>
      </c>
      <c r="I87" s="991">
        <f t="shared" si="62"/>
        <v>6420</v>
      </c>
      <c r="J87" s="992">
        <f t="shared" si="63"/>
        <v>6420</v>
      </c>
      <c r="K87" s="992">
        <f t="shared" si="64"/>
        <v>6420</v>
      </c>
      <c r="L87" s="992">
        <f t="shared" si="65"/>
        <v>6420</v>
      </c>
      <c r="M87" s="993">
        <f t="shared" si="66"/>
        <v>6420</v>
      </c>
      <c r="N87" s="1037">
        <f>N78+N81+N84</f>
        <v>855.14285714285711</v>
      </c>
      <c r="O87" s="991">
        <f t="shared" ref="O87:S87" si="69">O78+O81+O84</f>
        <v>0</v>
      </c>
      <c r="P87" s="992">
        <f t="shared" si="69"/>
        <v>855.14285714285711</v>
      </c>
      <c r="Q87" s="992">
        <f t="shared" si="69"/>
        <v>0</v>
      </c>
      <c r="R87" s="992">
        <f t="shared" si="69"/>
        <v>0</v>
      </c>
      <c r="S87" s="995">
        <f t="shared" si="69"/>
        <v>0</v>
      </c>
      <c r="T87" s="990">
        <f t="shared" si="40"/>
        <v>-31244.857142857141</v>
      </c>
      <c r="U87" s="991">
        <f t="shared" si="41"/>
        <v>-6420</v>
      </c>
      <c r="V87" s="992">
        <f t="shared" si="42"/>
        <v>-5564.8571428571431</v>
      </c>
      <c r="W87" s="992">
        <f t="shared" si="43"/>
        <v>-6420</v>
      </c>
      <c r="X87" s="992">
        <f t="shared" si="44"/>
        <v>-6420</v>
      </c>
      <c r="Y87" s="997">
        <f t="shared" si="45"/>
        <v>-6420</v>
      </c>
      <c r="Z87" s="12"/>
      <c r="AA87" s="41"/>
    </row>
    <row r="88" spans="1:27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998">
        <v>7100</v>
      </c>
      <c r="I88" s="999">
        <f t="shared" si="62"/>
        <v>1420</v>
      </c>
      <c r="J88" s="1000">
        <f t="shared" si="63"/>
        <v>1420</v>
      </c>
      <c r="K88" s="1000">
        <f t="shared" si="64"/>
        <v>1420</v>
      </c>
      <c r="L88" s="1000">
        <f t="shared" si="65"/>
        <v>1420</v>
      </c>
      <c r="M88" s="1001">
        <f t="shared" si="66"/>
        <v>1420</v>
      </c>
      <c r="N88" s="1002">
        <f t="shared" ref="N88:S88" si="70">N79+N82+N85</f>
        <v>855.14285714285711</v>
      </c>
      <c r="O88" s="999">
        <f t="shared" si="70"/>
        <v>0</v>
      </c>
      <c r="P88" s="1000">
        <f t="shared" si="70"/>
        <v>855.14285714285711</v>
      </c>
      <c r="Q88" s="1000">
        <f t="shared" si="70"/>
        <v>0</v>
      </c>
      <c r="R88" s="1000">
        <f t="shared" si="70"/>
        <v>0</v>
      </c>
      <c r="S88" s="1003">
        <f t="shared" si="70"/>
        <v>0</v>
      </c>
      <c r="T88" s="998">
        <f t="shared" si="40"/>
        <v>-6244.8571428571431</v>
      </c>
      <c r="U88" s="999">
        <f t="shared" si="41"/>
        <v>-1420</v>
      </c>
      <c r="V88" s="1000">
        <f t="shared" si="42"/>
        <v>-564.85714285714289</v>
      </c>
      <c r="W88" s="1000">
        <f t="shared" si="43"/>
        <v>-1420</v>
      </c>
      <c r="X88" s="1000">
        <f t="shared" si="44"/>
        <v>-1420</v>
      </c>
      <c r="Y88" s="1004">
        <f t="shared" si="45"/>
        <v>-1420</v>
      </c>
      <c r="Z88" s="12"/>
      <c r="AA88" s="41"/>
    </row>
    <row r="89" spans="1:27" ht="14.5" thickBot="1">
      <c r="A89" s="14"/>
      <c r="B89" s="1116"/>
      <c r="C89" s="1111"/>
      <c r="D89" s="1112"/>
      <c r="E89" s="1112"/>
      <c r="F89" s="1239"/>
      <c r="G89" s="98" t="s">
        <v>109</v>
      </c>
      <c r="H89" s="1005">
        <v>25000</v>
      </c>
      <c r="I89" s="1006">
        <f t="shared" si="62"/>
        <v>5000</v>
      </c>
      <c r="J89" s="1007">
        <f t="shared" si="63"/>
        <v>5000</v>
      </c>
      <c r="K89" s="1007">
        <f t="shared" si="64"/>
        <v>5000</v>
      </c>
      <c r="L89" s="1007">
        <f t="shared" si="65"/>
        <v>5000</v>
      </c>
      <c r="M89" s="1008">
        <f t="shared" si="66"/>
        <v>5000</v>
      </c>
      <c r="N89" s="1009">
        <f t="shared" ref="N89:S89" si="71">N80+N83+N86</f>
        <v>0</v>
      </c>
      <c r="O89" s="1006">
        <f t="shared" si="71"/>
        <v>0</v>
      </c>
      <c r="P89" s="1007">
        <f t="shared" si="71"/>
        <v>0</v>
      </c>
      <c r="Q89" s="1007">
        <f t="shared" si="71"/>
        <v>0</v>
      </c>
      <c r="R89" s="1007">
        <f t="shared" si="71"/>
        <v>0</v>
      </c>
      <c r="S89" s="1010">
        <f t="shared" si="71"/>
        <v>0</v>
      </c>
      <c r="T89" s="1005">
        <f t="shared" si="40"/>
        <v>-25000</v>
      </c>
      <c r="U89" s="1006">
        <f t="shared" si="41"/>
        <v>-5000</v>
      </c>
      <c r="V89" s="1007">
        <f t="shared" si="42"/>
        <v>-5000</v>
      </c>
      <c r="W89" s="1007">
        <f t="shared" si="43"/>
        <v>-5000</v>
      </c>
      <c r="X89" s="1007">
        <f t="shared" si="44"/>
        <v>-5000</v>
      </c>
      <c r="Y89" s="1011">
        <f t="shared" si="45"/>
        <v>-5000</v>
      </c>
      <c r="Z89" s="15"/>
      <c r="AA89" s="15"/>
    </row>
    <row r="90" spans="1:27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1012"/>
      <c r="I90" s="942"/>
      <c r="J90" s="943"/>
      <c r="K90" s="943"/>
      <c r="L90" s="943"/>
      <c r="M90" s="944"/>
      <c r="N90" s="945"/>
      <c r="O90" s="942"/>
      <c r="P90" s="943"/>
      <c r="Q90" s="943"/>
      <c r="R90" s="943"/>
      <c r="S90" s="946"/>
      <c r="T90" s="1045">
        <f t="shared" si="40"/>
        <v>0</v>
      </c>
      <c r="U90" s="947">
        <f t="shared" si="41"/>
        <v>0</v>
      </c>
      <c r="V90" s="948">
        <f t="shared" si="42"/>
        <v>0</v>
      </c>
      <c r="W90" s="948">
        <f t="shared" si="43"/>
        <v>0</v>
      </c>
      <c r="X90" s="948">
        <f t="shared" si="44"/>
        <v>0</v>
      </c>
      <c r="Y90" s="949">
        <f t="shared" si="45"/>
        <v>0</v>
      </c>
      <c r="Z90" s="25"/>
      <c r="AA90" s="25"/>
    </row>
    <row r="91" spans="1:27" ht="20">
      <c r="A91" s="21"/>
      <c r="B91" s="1116"/>
      <c r="C91" s="1230"/>
      <c r="D91" s="1119"/>
      <c r="E91" s="1122"/>
      <c r="F91" s="1241"/>
      <c r="G91" s="53" t="s">
        <v>108</v>
      </c>
      <c r="H91" s="950"/>
      <c r="I91" s="951"/>
      <c r="J91" s="952"/>
      <c r="K91" s="952"/>
      <c r="L91" s="952"/>
      <c r="M91" s="953"/>
      <c r="N91" s="954"/>
      <c r="O91" s="951"/>
      <c r="P91" s="952"/>
      <c r="Q91" s="952"/>
      <c r="R91" s="952"/>
      <c r="S91" s="955"/>
      <c r="T91" s="1046">
        <f t="shared" si="40"/>
        <v>0</v>
      </c>
      <c r="U91" s="956">
        <f t="shared" si="41"/>
        <v>0</v>
      </c>
      <c r="V91" s="957">
        <f t="shared" si="42"/>
        <v>0</v>
      </c>
      <c r="W91" s="957">
        <f t="shared" si="43"/>
        <v>0</v>
      </c>
      <c r="X91" s="957">
        <f t="shared" si="44"/>
        <v>0</v>
      </c>
      <c r="Y91" s="958">
        <f t="shared" si="45"/>
        <v>0</v>
      </c>
      <c r="Z91" s="25"/>
      <c r="AA91" s="25"/>
    </row>
    <row r="92" spans="1:27" ht="20">
      <c r="A92" s="21"/>
      <c r="B92" s="1116"/>
      <c r="C92" s="1230"/>
      <c r="D92" s="1119"/>
      <c r="E92" s="1122"/>
      <c r="F92" s="1241"/>
      <c r="G92" s="54" t="s">
        <v>109</v>
      </c>
      <c r="H92" s="959"/>
      <c r="I92" s="960"/>
      <c r="J92" s="961"/>
      <c r="K92" s="961"/>
      <c r="L92" s="961"/>
      <c r="M92" s="962"/>
      <c r="N92" s="963"/>
      <c r="O92" s="960"/>
      <c r="P92" s="961"/>
      <c r="Q92" s="961"/>
      <c r="R92" s="961"/>
      <c r="S92" s="964"/>
      <c r="T92" s="1047">
        <f t="shared" ref="T92:T113" si="72">N92-H92</f>
        <v>0</v>
      </c>
      <c r="U92" s="965">
        <f t="shared" ref="U92:U113" si="73">O92-I92</f>
        <v>0</v>
      </c>
      <c r="V92" s="966">
        <f t="shared" ref="V92:V113" si="74">P92-J92</f>
        <v>0</v>
      </c>
      <c r="W92" s="966">
        <f t="shared" ref="W92:W113" si="75">Q92-K92</f>
        <v>0</v>
      </c>
      <c r="X92" s="966">
        <f t="shared" ref="X92:X113" si="76">R92-L92</f>
        <v>0</v>
      </c>
      <c r="Y92" s="967">
        <f t="shared" ref="Y92:Y113" si="77">S92-M92</f>
        <v>0</v>
      </c>
      <c r="Z92" s="25"/>
      <c r="AA92" s="25"/>
    </row>
    <row r="93" spans="1:27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974"/>
      <c r="I93" s="969"/>
      <c r="J93" s="970"/>
      <c r="K93" s="970"/>
      <c r="L93" s="970"/>
      <c r="M93" s="971"/>
      <c r="N93" s="972"/>
      <c r="O93" s="969"/>
      <c r="P93" s="970"/>
      <c r="Q93" s="970"/>
      <c r="R93" s="970"/>
      <c r="S93" s="973"/>
      <c r="T93" s="974">
        <f t="shared" si="72"/>
        <v>0</v>
      </c>
      <c r="U93" s="969">
        <f t="shared" si="73"/>
        <v>0</v>
      </c>
      <c r="V93" s="970">
        <f t="shared" si="74"/>
        <v>0</v>
      </c>
      <c r="W93" s="970">
        <f t="shared" si="75"/>
        <v>0</v>
      </c>
      <c r="X93" s="970">
        <f t="shared" si="76"/>
        <v>0</v>
      </c>
      <c r="Y93" s="975">
        <f t="shared" si="77"/>
        <v>0</v>
      </c>
      <c r="Z93" s="25"/>
      <c r="AA93" s="25"/>
    </row>
    <row r="94" spans="1:27" ht="20">
      <c r="A94" s="21"/>
      <c r="B94" s="1116"/>
      <c r="C94" s="1230"/>
      <c r="D94" s="1119"/>
      <c r="E94" s="1122"/>
      <c r="F94" s="1241"/>
      <c r="G94" s="56" t="s">
        <v>108</v>
      </c>
      <c r="H94" s="976"/>
      <c r="I94" s="977"/>
      <c r="J94" s="978"/>
      <c r="K94" s="978"/>
      <c r="L94" s="978"/>
      <c r="M94" s="979"/>
      <c r="N94" s="980"/>
      <c r="O94" s="977"/>
      <c r="P94" s="978"/>
      <c r="Q94" s="978"/>
      <c r="R94" s="978"/>
      <c r="S94" s="981"/>
      <c r="T94" s="976">
        <f t="shared" si="72"/>
        <v>0</v>
      </c>
      <c r="U94" s="977">
        <f t="shared" si="73"/>
        <v>0</v>
      </c>
      <c r="V94" s="978">
        <f t="shared" si="74"/>
        <v>0</v>
      </c>
      <c r="W94" s="978">
        <f t="shared" si="75"/>
        <v>0</v>
      </c>
      <c r="X94" s="978">
        <f t="shared" si="76"/>
        <v>0</v>
      </c>
      <c r="Y94" s="982">
        <f t="shared" si="77"/>
        <v>0</v>
      </c>
      <c r="Z94" s="25"/>
      <c r="AA94" s="25"/>
    </row>
    <row r="95" spans="1:27" ht="13" customHeight="1">
      <c r="A95" s="23"/>
      <c r="B95" s="1116"/>
      <c r="C95" s="1232"/>
      <c r="D95" s="1119"/>
      <c r="E95" s="1122"/>
      <c r="F95" s="1241"/>
      <c r="G95" s="57" t="s">
        <v>109</v>
      </c>
      <c r="H95" s="983"/>
      <c r="I95" s="984"/>
      <c r="J95" s="985"/>
      <c r="K95" s="985"/>
      <c r="L95" s="985"/>
      <c r="M95" s="986"/>
      <c r="N95" s="987"/>
      <c r="O95" s="984"/>
      <c r="P95" s="985"/>
      <c r="Q95" s="985"/>
      <c r="R95" s="985"/>
      <c r="S95" s="988"/>
      <c r="T95" s="983">
        <f t="shared" si="72"/>
        <v>0</v>
      </c>
      <c r="U95" s="984">
        <f t="shared" si="73"/>
        <v>0</v>
      </c>
      <c r="V95" s="985">
        <f t="shared" si="74"/>
        <v>0</v>
      </c>
      <c r="W95" s="985">
        <f t="shared" si="75"/>
        <v>0</v>
      </c>
      <c r="X95" s="985">
        <f t="shared" si="76"/>
        <v>0</v>
      </c>
      <c r="Y95" s="989">
        <f t="shared" si="77"/>
        <v>0</v>
      </c>
      <c r="Z95" s="25"/>
      <c r="AA95" s="25"/>
    </row>
    <row r="96" spans="1:27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996"/>
      <c r="I96" s="991"/>
      <c r="J96" s="992"/>
      <c r="K96" s="992"/>
      <c r="L96" s="992"/>
      <c r="M96" s="993"/>
      <c r="N96" s="994"/>
      <c r="O96" s="991"/>
      <c r="P96" s="992"/>
      <c r="Q96" s="992"/>
      <c r="R96" s="992"/>
      <c r="S96" s="995"/>
      <c r="T96" s="996">
        <f t="shared" si="72"/>
        <v>0</v>
      </c>
      <c r="U96" s="991">
        <f t="shared" si="73"/>
        <v>0</v>
      </c>
      <c r="V96" s="992">
        <f t="shared" si="74"/>
        <v>0</v>
      </c>
      <c r="W96" s="992">
        <f t="shared" si="75"/>
        <v>0</v>
      </c>
      <c r="X96" s="992">
        <f t="shared" si="76"/>
        <v>0</v>
      </c>
      <c r="Y96" s="997">
        <f t="shared" si="77"/>
        <v>0</v>
      </c>
      <c r="Z96" s="12"/>
      <c r="AA96" s="41"/>
    </row>
    <row r="97" spans="1:27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998"/>
      <c r="I97" s="999"/>
      <c r="J97" s="1000"/>
      <c r="K97" s="1000"/>
      <c r="L97" s="1000"/>
      <c r="M97" s="1001"/>
      <c r="N97" s="1002"/>
      <c r="O97" s="999"/>
      <c r="P97" s="1000"/>
      <c r="Q97" s="1000"/>
      <c r="R97" s="1000"/>
      <c r="S97" s="1003"/>
      <c r="T97" s="998">
        <f t="shared" si="72"/>
        <v>0</v>
      </c>
      <c r="U97" s="999">
        <f t="shared" si="73"/>
        <v>0</v>
      </c>
      <c r="V97" s="1000">
        <f t="shared" si="74"/>
        <v>0</v>
      </c>
      <c r="W97" s="1000">
        <f t="shared" si="75"/>
        <v>0</v>
      </c>
      <c r="X97" s="1000">
        <f t="shared" si="76"/>
        <v>0</v>
      </c>
      <c r="Y97" s="1004">
        <f t="shared" si="77"/>
        <v>0</v>
      </c>
      <c r="Z97" s="12"/>
      <c r="AA97" s="41"/>
    </row>
    <row r="98" spans="1:27" ht="14.5" thickBot="1">
      <c r="A98" s="14"/>
      <c r="B98" s="1116"/>
      <c r="C98" s="1111"/>
      <c r="D98" s="1112"/>
      <c r="E98" s="1112"/>
      <c r="F98" s="1239"/>
      <c r="G98" s="98" t="s">
        <v>109</v>
      </c>
      <c r="H98" s="1005"/>
      <c r="I98" s="1006"/>
      <c r="J98" s="1007"/>
      <c r="K98" s="1007"/>
      <c r="L98" s="1007"/>
      <c r="M98" s="1008"/>
      <c r="N98" s="1009"/>
      <c r="O98" s="1006"/>
      <c r="P98" s="1007"/>
      <c r="Q98" s="1007"/>
      <c r="R98" s="1007"/>
      <c r="S98" s="1010"/>
      <c r="T98" s="1005">
        <f t="shared" si="72"/>
        <v>0</v>
      </c>
      <c r="U98" s="1006">
        <f t="shared" si="73"/>
        <v>0</v>
      </c>
      <c r="V98" s="1007">
        <f t="shared" si="74"/>
        <v>0</v>
      </c>
      <c r="W98" s="1007">
        <f t="shared" si="75"/>
        <v>0</v>
      </c>
      <c r="X98" s="1007">
        <f t="shared" si="76"/>
        <v>0</v>
      </c>
      <c r="Y98" s="1011">
        <f t="shared" si="77"/>
        <v>0</v>
      </c>
      <c r="Z98" s="15"/>
      <c r="AA98" s="15"/>
    </row>
    <row r="99" spans="1:27" ht="14.5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879">
        <f>H100+H101</f>
        <v>5000</v>
      </c>
      <c r="I99" s="942">
        <f t="shared" si="62"/>
        <v>1000</v>
      </c>
      <c r="J99" s="943">
        <f t="shared" si="63"/>
        <v>1000</v>
      </c>
      <c r="K99" s="943">
        <f t="shared" si="64"/>
        <v>1000</v>
      </c>
      <c r="L99" s="943">
        <f t="shared" si="65"/>
        <v>1000</v>
      </c>
      <c r="M99" s="944">
        <f t="shared" si="66"/>
        <v>1000</v>
      </c>
      <c r="N99" s="945"/>
      <c r="O99" s="942"/>
      <c r="P99" s="943"/>
      <c r="Q99" s="943"/>
      <c r="R99" s="943"/>
      <c r="S99" s="946"/>
      <c r="T99" s="1045">
        <f t="shared" si="72"/>
        <v>-5000</v>
      </c>
      <c r="U99" s="947">
        <f t="shared" si="73"/>
        <v>-1000</v>
      </c>
      <c r="V99" s="948">
        <f t="shared" si="74"/>
        <v>-1000</v>
      </c>
      <c r="W99" s="948">
        <f t="shared" si="75"/>
        <v>-1000</v>
      </c>
      <c r="X99" s="948">
        <f t="shared" si="76"/>
        <v>-1000</v>
      </c>
      <c r="Y99" s="949">
        <f t="shared" si="77"/>
        <v>-1000</v>
      </c>
      <c r="Z99" s="25"/>
      <c r="AA99" s="25"/>
    </row>
    <row r="100" spans="1:27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886">
        <v>3000</v>
      </c>
      <c r="I100" s="951">
        <f t="shared" si="62"/>
        <v>600</v>
      </c>
      <c r="J100" s="952">
        <f t="shared" si="63"/>
        <v>600</v>
      </c>
      <c r="K100" s="952">
        <f t="shared" si="64"/>
        <v>600</v>
      </c>
      <c r="L100" s="952">
        <f t="shared" si="65"/>
        <v>600</v>
      </c>
      <c r="M100" s="953">
        <f t="shared" si="66"/>
        <v>600</v>
      </c>
      <c r="N100" s="954"/>
      <c r="O100" s="951"/>
      <c r="P100" s="952"/>
      <c r="Q100" s="952"/>
      <c r="R100" s="952"/>
      <c r="S100" s="955"/>
      <c r="T100" s="1046">
        <f t="shared" si="72"/>
        <v>-3000</v>
      </c>
      <c r="U100" s="956">
        <f t="shared" si="73"/>
        <v>-600</v>
      </c>
      <c r="V100" s="957">
        <f t="shared" si="74"/>
        <v>-600</v>
      </c>
      <c r="W100" s="957">
        <f t="shared" si="75"/>
        <v>-600</v>
      </c>
      <c r="X100" s="957">
        <f t="shared" si="76"/>
        <v>-600</v>
      </c>
      <c r="Y100" s="958">
        <f t="shared" si="77"/>
        <v>-600</v>
      </c>
      <c r="Z100" s="25"/>
      <c r="AA100" s="25"/>
    </row>
    <row r="101" spans="1:27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893">
        <v>2000</v>
      </c>
      <c r="I101" s="960">
        <f t="shared" si="62"/>
        <v>400</v>
      </c>
      <c r="J101" s="961">
        <f t="shared" si="63"/>
        <v>400</v>
      </c>
      <c r="K101" s="961">
        <f t="shared" si="64"/>
        <v>400</v>
      </c>
      <c r="L101" s="961">
        <f t="shared" si="65"/>
        <v>400</v>
      </c>
      <c r="M101" s="962">
        <f t="shared" si="66"/>
        <v>400</v>
      </c>
      <c r="N101" s="963"/>
      <c r="O101" s="960"/>
      <c r="P101" s="961"/>
      <c r="Q101" s="961"/>
      <c r="R101" s="961"/>
      <c r="S101" s="964"/>
      <c r="T101" s="1047">
        <f t="shared" si="72"/>
        <v>-2000</v>
      </c>
      <c r="U101" s="965">
        <f t="shared" si="73"/>
        <v>-400</v>
      </c>
      <c r="V101" s="966">
        <f t="shared" si="74"/>
        <v>-400</v>
      </c>
      <c r="W101" s="966">
        <f t="shared" si="75"/>
        <v>-400</v>
      </c>
      <c r="X101" s="966">
        <f t="shared" si="76"/>
        <v>-400</v>
      </c>
      <c r="Y101" s="967">
        <f t="shared" si="77"/>
        <v>-400</v>
      </c>
      <c r="Z101" s="25"/>
      <c r="AA101" s="25"/>
    </row>
    <row r="102" spans="1:27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974">
        <v>0</v>
      </c>
      <c r="I102" s="969"/>
      <c r="J102" s="970"/>
      <c r="K102" s="970"/>
      <c r="L102" s="970"/>
      <c r="M102" s="971"/>
      <c r="N102" s="972"/>
      <c r="O102" s="969"/>
      <c r="P102" s="970"/>
      <c r="Q102" s="970"/>
      <c r="R102" s="970"/>
      <c r="S102" s="973"/>
      <c r="T102" s="974">
        <f t="shared" si="72"/>
        <v>0</v>
      </c>
      <c r="U102" s="969">
        <f t="shared" si="73"/>
        <v>0</v>
      </c>
      <c r="V102" s="970">
        <f t="shared" si="74"/>
        <v>0</v>
      </c>
      <c r="W102" s="970">
        <f t="shared" si="75"/>
        <v>0</v>
      </c>
      <c r="X102" s="970">
        <f t="shared" si="76"/>
        <v>0</v>
      </c>
      <c r="Y102" s="975">
        <f t="shared" si="77"/>
        <v>0</v>
      </c>
      <c r="Z102" s="25"/>
      <c r="AA102" s="25"/>
    </row>
    <row r="103" spans="1:27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976"/>
      <c r="I103" s="977"/>
      <c r="J103" s="978"/>
      <c r="K103" s="978"/>
      <c r="L103" s="978"/>
      <c r="M103" s="979"/>
      <c r="N103" s="980"/>
      <c r="O103" s="977"/>
      <c r="P103" s="978"/>
      <c r="Q103" s="978"/>
      <c r="R103" s="978"/>
      <c r="S103" s="981"/>
      <c r="T103" s="976">
        <f t="shared" si="72"/>
        <v>0</v>
      </c>
      <c r="U103" s="977">
        <f t="shared" si="73"/>
        <v>0</v>
      </c>
      <c r="V103" s="978">
        <f t="shared" si="74"/>
        <v>0</v>
      </c>
      <c r="W103" s="978">
        <f t="shared" si="75"/>
        <v>0</v>
      </c>
      <c r="X103" s="978">
        <f t="shared" si="76"/>
        <v>0</v>
      </c>
      <c r="Y103" s="982">
        <f t="shared" si="77"/>
        <v>0</v>
      </c>
      <c r="Z103" s="25"/>
      <c r="AA103" s="25"/>
    </row>
    <row r="104" spans="1:27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983"/>
      <c r="I104" s="984"/>
      <c r="J104" s="985"/>
      <c r="K104" s="985"/>
      <c r="L104" s="985"/>
      <c r="M104" s="986"/>
      <c r="N104" s="987"/>
      <c r="O104" s="984"/>
      <c r="P104" s="985"/>
      <c r="Q104" s="985"/>
      <c r="R104" s="985"/>
      <c r="S104" s="988"/>
      <c r="T104" s="983">
        <f t="shared" si="72"/>
        <v>0</v>
      </c>
      <c r="U104" s="984">
        <f t="shared" si="73"/>
        <v>0</v>
      </c>
      <c r="V104" s="985">
        <f t="shared" si="74"/>
        <v>0</v>
      </c>
      <c r="W104" s="985">
        <f t="shared" si="75"/>
        <v>0</v>
      </c>
      <c r="X104" s="985">
        <f t="shared" si="76"/>
        <v>0</v>
      </c>
      <c r="Y104" s="989">
        <f t="shared" si="77"/>
        <v>0</v>
      </c>
      <c r="Z104" s="25"/>
      <c r="AA104" s="25"/>
    </row>
    <row r="105" spans="1:27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974">
        <v>0</v>
      </c>
      <c r="I105" s="969"/>
      <c r="J105" s="970"/>
      <c r="K105" s="970"/>
      <c r="L105" s="970"/>
      <c r="M105" s="971"/>
      <c r="N105" s="972"/>
      <c r="O105" s="969"/>
      <c r="P105" s="970"/>
      <c r="Q105" s="970"/>
      <c r="R105" s="970"/>
      <c r="S105" s="973"/>
      <c r="T105" s="974">
        <f t="shared" si="72"/>
        <v>0</v>
      </c>
      <c r="U105" s="969">
        <f t="shared" si="73"/>
        <v>0</v>
      </c>
      <c r="V105" s="970">
        <f t="shared" si="74"/>
        <v>0</v>
      </c>
      <c r="W105" s="970">
        <f t="shared" si="75"/>
        <v>0</v>
      </c>
      <c r="X105" s="970">
        <f t="shared" si="76"/>
        <v>0</v>
      </c>
      <c r="Y105" s="975">
        <f t="shared" si="77"/>
        <v>0</v>
      </c>
      <c r="Z105" s="25"/>
      <c r="AA105" s="25"/>
    </row>
    <row r="106" spans="1:27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976"/>
      <c r="I106" s="977"/>
      <c r="J106" s="978"/>
      <c r="K106" s="978"/>
      <c r="L106" s="978"/>
      <c r="M106" s="979"/>
      <c r="N106" s="980"/>
      <c r="O106" s="977"/>
      <c r="P106" s="978"/>
      <c r="Q106" s="978"/>
      <c r="R106" s="978"/>
      <c r="S106" s="981"/>
      <c r="T106" s="976">
        <f t="shared" si="72"/>
        <v>0</v>
      </c>
      <c r="U106" s="977">
        <f t="shared" si="73"/>
        <v>0</v>
      </c>
      <c r="V106" s="978">
        <f t="shared" si="74"/>
        <v>0</v>
      </c>
      <c r="W106" s="978">
        <f t="shared" si="75"/>
        <v>0</v>
      </c>
      <c r="X106" s="978">
        <f t="shared" si="76"/>
        <v>0</v>
      </c>
      <c r="Y106" s="982">
        <f t="shared" si="77"/>
        <v>0</v>
      </c>
      <c r="Z106" s="25"/>
      <c r="AA106" s="25"/>
    </row>
    <row r="107" spans="1:27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983"/>
      <c r="I107" s="984"/>
      <c r="J107" s="985"/>
      <c r="K107" s="985"/>
      <c r="L107" s="985"/>
      <c r="M107" s="986"/>
      <c r="N107" s="987"/>
      <c r="O107" s="984"/>
      <c r="P107" s="985"/>
      <c r="Q107" s="985"/>
      <c r="R107" s="985"/>
      <c r="S107" s="988"/>
      <c r="T107" s="983">
        <f t="shared" si="72"/>
        <v>0</v>
      </c>
      <c r="U107" s="984">
        <f t="shared" si="73"/>
        <v>0</v>
      </c>
      <c r="V107" s="985">
        <f t="shared" si="74"/>
        <v>0</v>
      </c>
      <c r="W107" s="985">
        <f t="shared" si="75"/>
        <v>0</v>
      </c>
      <c r="X107" s="985">
        <f t="shared" si="76"/>
        <v>0</v>
      </c>
      <c r="Y107" s="989">
        <f t="shared" si="77"/>
        <v>0</v>
      </c>
      <c r="Z107" s="25"/>
      <c r="AA107" s="25"/>
    </row>
    <row r="108" spans="1:27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974">
        <v>0</v>
      </c>
      <c r="I108" s="969"/>
      <c r="J108" s="970"/>
      <c r="K108" s="970"/>
      <c r="L108" s="970"/>
      <c r="M108" s="971"/>
      <c r="N108" s="1035">
        <f>SUM(O108:S108)</f>
        <v>3566.5714285714289</v>
      </c>
      <c r="O108" s="969"/>
      <c r="P108" s="970">
        <f>P109+P110</f>
        <v>3191.1428571428573</v>
      </c>
      <c r="Q108" s="970">
        <f>Q109+Q110</f>
        <v>375.42857142857144</v>
      </c>
      <c r="R108" s="970"/>
      <c r="S108" s="973"/>
      <c r="T108" s="974">
        <f t="shared" si="72"/>
        <v>3566.5714285714289</v>
      </c>
      <c r="U108" s="969">
        <f t="shared" si="73"/>
        <v>0</v>
      </c>
      <c r="V108" s="970">
        <f t="shared" si="74"/>
        <v>3191.1428571428573</v>
      </c>
      <c r="W108" s="970">
        <f t="shared" si="75"/>
        <v>375.42857142857144</v>
      </c>
      <c r="X108" s="970">
        <f t="shared" si="76"/>
        <v>0</v>
      </c>
      <c r="Y108" s="975">
        <f t="shared" si="77"/>
        <v>0</v>
      </c>
      <c r="Z108" s="25"/>
      <c r="AA108" s="25"/>
    </row>
    <row r="109" spans="1:27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976"/>
      <c r="I109" s="977"/>
      <c r="J109" s="978"/>
      <c r="K109" s="978"/>
      <c r="L109" s="978"/>
      <c r="M109" s="979"/>
      <c r="N109" s="980">
        <f t="shared" ref="N109:N110" si="78">SUM(O109:S109)</f>
        <v>3566.5714285714289</v>
      </c>
      <c r="O109" s="977"/>
      <c r="P109" s="978">
        <f>(76.5)/7*292</f>
        <v>3191.1428571428573</v>
      </c>
      <c r="Q109" s="978">
        <f>(9)/7*292</f>
        <v>375.42857142857144</v>
      </c>
      <c r="R109" s="978"/>
      <c r="S109" s="981"/>
      <c r="T109" s="976">
        <f t="shared" si="72"/>
        <v>3566.5714285714289</v>
      </c>
      <c r="U109" s="977">
        <f t="shared" si="73"/>
        <v>0</v>
      </c>
      <c r="V109" s="978">
        <f t="shared" si="74"/>
        <v>3191.1428571428573</v>
      </c>
      <c r="W109" s="978">
        <f t="shared" si="75"/>
        <v>375.42857142857144</v>
      </c>
      <c r="X109" s="978">
        <f t="shared" si="76"/>
        <v>0</v>
      </c>
      <c r="Y109" s="982">
        <f t="shared" si="77"/>
        <v>0</v>
      </c>
      <c r="Z109" s="25"/>
      <c r="AA109" s="25"/>
    </row>
    <row r="110" spans="1:27" ht="14">
      <c r="A110" s="23"/>
      <c r="B110" s="1116"/>
      <c r="C110" s="1232"/>
      <c r="D110" s="1119"/>
      <c r="E110" s="1122"/>
      <c r="F110" s="1241"/>
      <c r="G110" s="57" t="s">
        <v>109</v>
      </c>
      <c r="H110" s="983"/>
      <c r="I110" s="984"/>
      <c r="J110" s="985"/>
      <c r="K110" s="985"/>
      <c r="L110" s="985"/>
      <c r="M110" s="986"/>
      <c r="N110" s="987">
        <f t="shared" si="78"/>
        <v>0</v>
      </c>
      <c r="O110" s="984"/>
      <c r="P110" s="985">
        <v>0</v>
      </c>
      <c r="Q110" s="985">
        <v>0</v>
      </c>
      <c r="R110" s="985"/>
      <c r="S110" s="988"/>
      <c r="T110" s="983">
        <f t="shared" si="72"/>
        <v>0</v>
      </c>
      <c r="U110" s="984">
        <f t="shared" si="73"/>
        <v>0</v>
      </c>
      <c r="V110" s="985">
        <f t="shared" si="74"/>
        <v>0</v>
      </c>
      <c r="W110" s="985">
        <f t="shared" si="75"/>
        <v>0</v>
      </c>
      <c r="X110" s="985">
        <f t="shared" si="76"/>
        <v>0</v>
      </c>
      <c r="Y110" s="989">
        <f t="shared" si="77"/>
        <v>0</v>
      </c>
      <c r="Z110" s="28"/>
      <c r="AA110" s="28"/>
    </row>
    <row r="111" spans="1:27" ht="14" customHeight="1">
      <c r="A111" s="14"/>
      <c r="B111" s="1116"/>
      <c r="C111" s="1107" t="s">
        <v>160</v>
      </c>
      <c r="D111" s="1108"/>
      <c r="E111" s="1108"/>
      <c r="F111" s="1238">
        <v>2</v>
      </c>
      <c r="G111" s="96" t="s">
        <v>106</v>
      </c>
      <c r="H111" s="990">
        <f>H99+H102+H105+H108</f>
        <v>5000</v>
      </c>
      <c r="I111" s="991">
        <f t="shared" si="62"/>
        <v>1000</v>
      </c>
      <c r="J111" s="992">
        <f t="shared" si="63"/>
        <v>1000</v>
      </c>
      <c r="K111" s="992">
        <f t="shared" si="64"/>
        <v>1000</v>
      </c>
      <c r="L111" s="992">
        <f t="shared" si="65"/>
        <v>1000</v>
      </c>
      <c r="M111" s="993">
        <f t="shared" si="66"/>
        <v>1000</v>
      </c>
      <c r="N111" s="1037">
        <f>N99+N102+N105+N108</f>
        <v>3566.5714285714289</v>
      </c>
      <c r="O111" s="991">
        <f t="shared" ref="O111:S111" si="79">O99+O102+O105+O108</f>
        <v>0</v>
      </c>
      <c r="P111" s="992">
        <f t="shared" si="79"/>
        <v>3191.1428571428573</v>
      </c>
      <c r="Q111" s="992">
        <f t="shared" si="79"/>
        <v>375.42857142857144</v>
      </c>
      <c r="R111" s="992">
        <f t="shared" si="79"/>
        <v>0</v>
      </c>
      <c r="S111" s="995">
        <f t="shared" si="79"/>
        <v>0</v>
      </c>
      <c r="T111" s="990">
        <f t="shared" si="72"/>
        <v>-1433.4285714285711</v>
      </c>
      <c r="U111" s="991">
        <f t="shared" si="73"/>
        <v>-1000</v>
      </c>
      <c r="V111" s="992">
        <f t="shared" si="74"/>
        <v>2191.1428571428573</v>
      </c>
      <c r="W111" s="992">
        <f t="shared" si="75"/>
        <v>-624.57142857142856</v>
      </c>
      <c r="X111" s="992">
        <f t="shared" si="76"/>
        <v>-1000</v>
      </c>
      <c r="Y111" s="997">
        <f t="shared" si="77"/>
        <v>-1000</v>
      </c>
      <c r="Z111" s="12"/>
      <c r="AA111" s="41"/>
    </row>
    <row r="112" spans="1:27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998">
        <f t="shared" ref="H112:H113" si="80">H100+H103+H106+H109</f>
        <v>3000</v>
      </c>
      <c r="I112" s="999">
        <f t="shared" si="62"/>
        <v>600</v>
      </c>
      <c r="J112" s="1000">
        <f t="shared" si="63"/>
        <v>600</v>
      </c>
      <c r="K112" s="1000">
        <f t="shared" si="64"/>
        <v>600</v>
      </c>
      <c r="L112" s="1000">
        <f t="shared" si="65"/>
        <v>600</v>
      </c>
      <c r="M112" s="1001">
        <f t="shared" si="66"/>
        <v>600</v>
      </c>
      <c r="N112" s="1002">
        <f t="shared" ref="N112:S112" si="81">N100+N103+N106+N109</f>
        <v>3566.5714285714289</v>
      </c>
      <c r="O112" s="999">
        <f t="shared" si="81"/>
        <v>0</v>
      </c>
      <c r="P112" s="1000">
        <f t="shared" si="81"/>
        <v>3191.1428571428573</v>
      </c>
      <c r="Q112" s="1000">
        <f t="shared" si="81"/>
        <v>375.42857142857144</v>
      </c>
      <c r="R112" s="1000">
        <f t="shared" si="81"/>
        <v>0</v>
      </c>
      <c r="S112" s="1003">
        <f t="shared" si="81"/>
        <v>0</v>
      </c>
      <c r="T112" s="998">
        <f t="shared" si="72"/>
        <v>566.5714285714289</v>
      </c>
      <c r="U112" s="999">
        <f t="shared" si="73"/>
        <v>-600</v>
      </c>
      <c r="V112" s="1000">
        <f t="shared" si="74"/>
        <v>2591.1428571428573</v>
      </c>
      <c r="W112" s="1000">
        <f t="shared" si="75"/>
        <v>-224.57142857142856</v>
      </c>
      <c r="X112" s="1000">
        <f t="shared" si="76"/>
        <v>-600</v>
      </c>
      <c r="Y112" s="1004">
        <f t="shared" si="77"/>
        <v>-600</v>
      </c>
      <c r="Z112" s="12"/>
      <c r="AA112" s="41"/>
    </row>
    <row r="113" spans="1:27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1005">
        <f t="shared" si="80"/>
        <v>2000</v>
      </c>
      <c r="I113" s="1006">
        <f t="shared" si="62"/>
        <v>400</v>
      </c>
      <c r="J113" s="1007">
        <f t="shared" si="63"/>
        <v>400</v>
      </c>
      <c r="K113" s="1007">
        <f t="shared" si="64"/>
        <v>400</v>
      </c>
      <c r="L113" s="1007">
        <f t="shared" si="65"/>
        <v>400</v>
      </c>
      <c r="M113" s="1008">
        <f t="shared" si="66"/>
        <v>400</v>
      </c>
      <c r="N113" s="1009">
        <f t="shared" ref="N113:S113" si="82">N101+N104+N107+N110</f>
        <v>0</v>
      </c>
      <c r="O113" s="1006">
        <f t="shared" si="82"/>
        <v>0</v>
      </c>
      <c r="P113" s="1007">
        <f t="shared" si="82"/>
        <v>0</v>
      </c>
      <c r="Q113" s="1007">
        <f t="shared" si="82"/>
        <v>0</v>
      </c>
      <c r="R113" s="1007">
        <f t="shared" si="82"/>
        <v>0</v>
      </c>
      <c r="S113" s="1010">
        <f t="shared" si="82"/>
        <v>0</v>
      </c>
      <c r="T113" s="1005">
        <f t="shared" si="72"/>
        <v>-2000</v>
      </c>
      <c r="U113" s="1006">
        <f t="shared" si="73"/>
        <v>-400</v>
      </c>
      <c r="V113" s="1007">
        <f t="shared" si="74"/>
        <v>-400</v>
      </c>
      <c r="W113" s="1007">
        <f t="shared" si="75"/>
        <v>-400</v>
      </c>
      <c r="X113" s="1007">
        <f t="shared" si="76"/>
        <v>-400</v>
      </c>
      <c r="Y113" s="1011">
        <f t="shared" si="77"/>
        <v>-400</v>
      </c>
      <c r="Z113" s="15"/>
      <c r="AA113" s="15"/>
    </row>
    <row r="114" spans="1:27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8"/>
      <c r="AA114" s="28"/>
    </row>
    <row r="115" spans="1:27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879">
        <v>0</v>
      </c>
      <c r="I115" s="942"/>
      <c r="J115" s="943"/>
      <c r="K115" s="943"/>
      <c r="L115" s="943"/>
      <c r="M115" s="944"/>
      <c r="N115" s="1036">
        <f>SUM(O115:S115)</f>
        <v>17700</v>
      </c>
      <c r="O115" s="942"/>
      <c r="P115" s="943"/>
      <c r="Q115" s="943">
        <f>Q116+Q117</f>
        <v>17700</v>
      </c>
      <c r="R115" s="943"/>
      <c r="S115" s="946"/>
      <c r="T115" s="1045">
        <f>N115-H115</f>
        <v>17700</v>
      </c>
      <c r="U115" s="947">
        <f>O115-I115</f>
        <v>0</v>
      </c>
      <c r="V115" s="948">
        <f t="shared" ref="V115:Y115" si="83">P115-J115</f>
        <v>0</v>
      </c>
      <c r="W115" s="948">
        <f t="shared" si="83"/>
        <v>17700</v>
      </c>
      <c r="X115" s="948">
        <f t="shared" si="83"/>
        <v>0</v>
      </c>
      <c r="Y115" s="949">
        <f t="shared" si="83"/>
        <v>0</v>
      </c>
      <c r="Z115" s="28"/>
      <c r="AA115" s="28"/>
    </row>
    <row r="116" spans="1:27" ht="14">
      <c r="A116" s="26"/>
      <c r="B116" s="1116"/>
      <c r="C116" s="1230"/>
      <c r="D116" s="1119"/>
      <c r="E116" s="1122"/>
      <c r="F116" s="1247"/>
      <c r="G116" s="53" t="s">
        <v>108</v>
      </c>
      <c r="H116" s="909"/>
      <c r="I116" s="951"/>
      <c r="J116" s="952"/>
      <c r="K116" s="952"/>
      <c r="L116" s="952"/>
      <c r="M116" s="953"/>
      <c r="N116" s="890">
        <f t="shared" ref="N116:N117" si="84">SUM(O116:S116)</f>
        <v>0</v>
      </c>
      <c r="O116" s="951"/>
      <c r="P116" s="952"/>
      <c r="Q116" s="952">
        <v>0</v>
      </c>
      <c r="R116" s="952"/>
      <c r="S116" s="955"/>
      <c r="T116" s="1046">
        <f t="shared" ref="T116:T156" si="85">N116-H116</f>
        <v>0</v>
      </c>
      <c r="U116" s="956">
        <f t="shared" ref="U116:U156" si="86">O116-I116</f>
        <v>0</v>
      </c>
      <c r="V116" s="957">
        <f t="shared" ref="V116:V156" si="87">P116-J116</f>
        <v>0</v>
      </c>
      <c r="W116" s="957">
        <f t="shared" ref="W116:W156" si="88">Q116-K116</f>
        <v>0</v>
      </c>
      <c r="X116" s="957">
        <f t="shared" ref="X116:X156" si="89">R116-L116</f>
        <v>0</v>
      </c>
      <c r="Y116" s="958">
        <f t="shared" ref="Y116:Y156" si="90">S116-M116</f>
        <v>0</v>
      </c>
      <c r="Z116" s="28"/>
      <c r="AA116" s="28"/>
    </row>
    <row r="117" spans="1:27" ht="14">
      <c r="A117" s="26"/>
      <c r="B117" s="1116"/>
      <c r="C117" s="1230"/>
      <c r="D117" s="1120"/>
      <c r="E117" s="1123"/>
      <c r="F117" s="1256"/>
      <c r="G117" s="54" t="s">
        <v>109</v>
      </c>
      <c r="H117" s="1020"/>
      <c r="I117" s="960"/>
      <c r="J117" s="961"/>
      <c r="K117" s="961"/>
      <c r="L117" s="961"/>
      <c r="M117" s="962"/>
      <c r="N117" s="897">
        <f t="shared" si="84"/>
        <v>17700</v>
      </c>
      <c r="O117" s="960"/>
      <c r="P117" s="961"/>
      <c r="Q117" s="961">
        <f>8850+8850</f>
        <v>17700</v>
      </c>
      <c r="R117" s="961"/>
      <c r="S117" s="964"/>
      <c r="T117" s="1047">
        <f t="shared" si="85"/>
        <v>17700</v>
      </c>
      <c r="U117" s="965">
        <f t="shared" si="86"/>
        <v>0</v>
      </c>
      <c r="V117" s="966">
        <f t="shared" si="87"/>
        <v>0</v>
      </c>
      <c r="W117" s="966">
        <f t="shared" si="88"/>
        <v>17700</v>
      </c>
      <c r="X117" s="966">
        <f t="shared" si="89"/>
        <v>0</v>
      </c>
      <c r="Y117" s="967">
        <f t="shared" si="90"/>
        <v>0</v>
      </c>
      <c r="Z117" s="28"/>
      <c r="AA117" s="28"/>
    </row>
    <row r="118" spans="1:27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968">
        <f>H119+H120</f>
        <v>10000</v>
      </c>
      <c r="I118" s="969">
        <f>H118/5</f>
        <v>2000</v>
      </c>
      <c r="J118" s="970">
        <f>H118/5</f>
        <v>2000</v>
      </c>
      <c r="K118" s="970">
        <f>H118/5</f>
        <v>2000</v>
      </c>
      <c r="L118" s="970">
        <f>H118/5</f>
        <v>2000</v>
      </c>
      <c r="M118" s="971">
        <f>H118/5</f>
        <v>2000</v>
      </c>
      <c r="N118" s="972"/>
      <c r="O118" s="969"/>
      <c r="P118" s="970"/>
      <c r="Q118" s="970"/>
      <c r="R118" s="970"/>
      <c r="S118" s="973"/>
      <c r="T118" s="974">
        <f t="shared" si="85"/>
        <v>-10000</v>
      </c>
      <c r="U118" s="969">
        <f t="shared" si="86"/>
        <v>-2000</v>
      </c>
      <c r="V118" s="970">
        <f t="shared" si="87"/>
        <v>-2000</v>
      </c>
      <c r="W118" s="970">
        <f t="shared" si="88"/>
        <v>-2000</v>
      </c>
      <c r="X118" s="970">
        <f t="shared" si="89"/>
        <v>-2000</v>
      </c>
      <c r="Y118" s="975">
        <f t="shared" si="90"/>
        <v>-2000</v>
      </c>
      <c r="Z118" s="28"/>
      <c r="AA118" s="28"/>
    </row>
    <row r="119" spans="1:27" ht="14">
      <c r="A119" s="26"/>
      <c r="B119" s="1116"/>
      <c r="C119" s="1231"/>
      <c r="D119" s="1119"/>
      <c r="E119" s="1122"/>
      <c r="F119" s="1247"/>
      <c r="G119" s="56" t="s">
        <v>108</v>
      </c>
      <c r="H119" s="976">
        <v>0</v>
      </c>
      <c r="I119" s="977">
        <f t="shared" ref="I119:I156" si="91">H119/5</f>
        <v>0</v>
      </c>
      <c r="J119" s="978">
        <f t="shared" ref="J119:J156" si="92">H119/5</f>
        <v>0</v>
      </c>
      <c r="K119" s="978">
        <f t="shared" ref="K119:K156" si="93">H119/5</f>
        <v>0</v>
      </c>
      <c r="L119" s="978">
        <f t="shared" ref="L119:L156" si="94">H119/5</f>
        <v>0</v>
      </c>
      <c r="M119" s="979">
        <f t="shared" ref="M119:M156" si="95">H119/5</f>
        <v>0</v>
      </c>
      <c r="N119" s="980"/>
      <c r="O119" s="977"/>
      <c r="P119" s="978"/>
      <c r="Q119" s="978"/>
      <c r="R119" s="978"/>
      <c r="S119" s="981"/>
      <c r="T119" s="976">
        <f t="shared" si="85"/>
        <v>0</v>
      </c>
      <c r="U119" s="977">
        <f t="shared" si="86"/>
        <v>0</v>
      </c>
      <c r="V119" s="978">
        <f t="shared" si="87"/>
        <v>0</v>
      </c>
      <c r="W119" s="978">
        <f t="shared" si="88"/>
        <v>0</v>
      </c>
      <c r="X119" s="978">
        <f t="shared" si="89"/>
        <v>0</v>
      </c>
      <c r="Y119" s="982">
        <f t="shared" si="90"/>
        <v>0</v>
      </c>
      <c r="Z119" s="28"/>
      <c r="AA119" s="28"/>
    </row>
    <row r="120" spans="1:27" ht="14">
      <c r="A120" s="26"/>
      <c r="B120" s="1116"/>
      <c r="C120" s="1231"/>
      <c r="D120" s="1119"/>
      <c r="E120" s="1123"/>
      <c r="F120" s="1247"/>
      <c r="G120" s="57" t="s">
        <v>109</v>
      </c>
      <c r="H120" s="983">
        <v>10000</v>
      </c>
      <c r="I120" s="984">
        <f t="shared" si="91"/>
        <v>2000</v>
      </c>
      <c r="J120" s="985">
        <f t="shared" si="92"/>
        <v>2000</v>
      </c>
      <c r="K120" s="985">
        <f t="shared" si="93"/>
        <v>2000</v>
      </c>
      <c r="L120" s="985">
        <f t="shared" si="94"/>
        <v>2000</v>
      </c>
      <c r="M120" s="986">
        <f t="shared" si="95"/>
        <v>2000</v>
      </c>
      <c r="N120" s="987"/>
      <c r="O120" s="984"/>
      <c r="P120" s="985"/>
      <c r="Q120" s="985"/>
      <c r="R120" s="985"/>
      <c r="S120" s="988"/>
      <c r="T120" s="983">
        <f t="shared" si="85"/>
        <v>-10000</v>
      </c>
      <c r="U120" s="984">
        <f t="shared" si="86"/>
        <v>-2000</v>
      </c>
      <c r="V120" s="985">
        <f t="shared" si="87"/>
        <v>-2000</v>
      </c>
      <c r="W120" s="985">
        <f t="shared" si="88"/>
        <v>-2000</v>
      </c>
      <c r="X120" s="985">
        <f t="shared" si="89"/>
        <v>-2000</v>
      </c>
      <c r="Y120" s="989">
        <f t="shared" si="90"/>
        <v>-2000</v>
      </c>
      <c r="Z120" s="28"/>
      <c r="AA120" s="28"/>
    </row>
    <row r="121" spans="1:27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968">
        <f>H122+H123</f>
        <v>116400</v>
      </c>
      <c r="I121" s="969">
        <f t="shared" si="91"/>
        <v>23280</v>
      </c>
      <c r="J121" s="970">
        <f t="shared" si="92"/>
        <v>23280</v>
      </c>
      <c r="K121" s="970">
        <f t="shared" si="93"/>
        <v>23280</v>
      </c>
      <c r="L121" s="970">
        <f t="shared" si="94"/>
        <v>23280</v>
      </c>
      <c r="M121" s="971">
        <f t="shared" si="95"/>
        <v>23280</v>
      </c>
      <c r="N121" s="1035">
        <f>SUM(O121:S121)</f>
        <v>3701.605</v>
      </c>
      <c r="O121" s="969">
        <f>O122+O123</f>
        <v>450</v>
      </c>
      <c r="P121" s="970">
        <f t="shared" ref="P121:Q121" si="96">P122+P123</f>
        <v>240</v>
      </c>
      <c r="Q121" s="970">
        <f t="shared" si="96"/>
        <v>3011.605</v>
      </c>
      <c r="R121" s="970"/>
      <c r="S121" s="973"/>
      <c r="T121" s="974">
        <f t="shared" si="85"/>
        <v>-112698.395</v>
      </c>
      <c r="U121" s="969">
        <f t="shared" si="86"/>
        <v>-22830</v>
      </c>
      <c r="V121" s="970">
        <f t="shared" si="87"/>
        <v>-23040</v>
      </c>
      <c r="W121" s="970">
        <f t="shared" si="88"/>
        <v>-20268.395</v>
      </c>
      <c r="X121" s="970">
        <f t="shared" si="89"/>
        <v>-23280</v>
      </c>
      <c r="Y121" s="975">
        <f t="shared" si="90"/>
        <v>-23280</v>
      </c>
      <c r="Z121" s="28"/>
      <c r="AA121" s="28"/>
    </row>
    <row r="122" spans="1:27" ht="14">
      <c r="A122" s="26"/>
      <c r="B122" s="1116"/>
      <c r="C122" s="1231"/>
      <c r="D122" s="1119"/>
      <c r="E122" s="1122"/>
      <c r="F122" s="1247"/>
      <c r="G122" s="56" t="s">
        <v>108</v>
      </c>
      <c r="H122" s="976">
        <v>0</v>
      </c>
      <c r="I122" s="977">
        <f t="shared" si="91"/>
        <v>0</v>
      </c>
      <c r="J122" s="978">
        <f t="shared" si="92"/>
        <v>0</v>
      </c>
      <c r="K122" s="978">
        <f t="shared" si="93"/>
        <v>0</v>
      </c>
      <c r="L122" s="978">
        <f t="shared" si="94"/>
        <v>0</v>
      </c>
      <c r="M122" s="979">
        <f t="shared" si="95"/>
        <v>0</v>
      </c>
      <c r="N122" s="980">
        <f t="shared" ref="N122:N123" si="97">SUM(O122:S122)</f>
        <v>0</v>
      </c>
      <c r="O122" s="977">
        <v>0</v>
      </c>
      <c r="P122" s="978">
        <v>0</v>
      </c>
      <c r="Q122" s="978">
        <v>0</v>
      </c>
      <c r="R122" s="978"/>
      <c r="S122" s="981"/>
      <c r="T122" s="976">
        <f t="shared" si="85"/>
        <v>0</v>
      </c>
      <c r="U122" s="977">
        <f t="shared" si="86"/>
        <v>0</v>
      </c>
      <c r="V122" s="978">
        <f t="shared" si="87"/>
        <v>0</v>
      </c>
      <c r="W122" s="978">
        <f t="shared" si="88"/>
        <v>0</v>
      </c>
      <c r="X122" s="978">
        <f t="shared" si="89"/>
        <v>0</v>
      </c>
      <c r="Y122" s="982">
        <f t="shared" si="90"/>
        <v>0</v>
      </c>
      <c r="Z122" s="28"/>
      <c r="AA122" s="28"/>
    </row>
    <row r="123" spans="1:27" ht="13.5" customHeight="1">
      <c r="A123" s="26"/>
      <c r="B123" s="1116"/>
      <c r="C123" s="1231"/>
      <c r="D123" s="1119"/>
      <c r="E123" s="1122"/>
      <c r="F123" s="1247"/>
      <c r="G123" s="57" t="s">
        <v>109</v>
      </c>
      <c r="H123" s="983">
        <f>4400+60000+40000+6000+6000</f>
        <v>116400</v>
      </c>
      <c r="I123" s="984">
        <f t="shared" si="91"/>
        <v>23280</v>
      </c>
      <c r="J123" s="985">
        <f t="shared" si="92"/>
        <v>23280</v>
      </c>
      <c r="K123" s="985">
        <f t="shared" si="93"/>
        <v>23280</v>
      </c>
      <c r="L123" s="985">
        <f t="shared" si="94"/>
        <v>23280</v>
      </c>
      <c r="M123" s="986">
        <f t="shared" si="95"/>
        <v>23280</v>
      </c>
      <c r="N123" s="987">
        <f t="shared" si="97"/>
        <v>3701.605</v>
      </c>
      <c r="O123" s="984">
        <v>450</v>
      </c>
      <c r="P123" s="985">
        <f>240</f>
        <v>240</v>
      </c>
      <c r="Q123" s="985">
        <f>1400+1692/2+1531.21/2</f>
        <v>3011.605</v>
      </c>
      <c r="R123" s="985"/>
      <c r="S123" s="988"/>
      <c r="T123" s="983">
        <f t="shared" si="85"/>
        <v>-112698.395</v>
      </c>
      <c r="U123" s="984">
        <f t="shared" si="86"/>
        <v>-22830</v>
      </c>
      <c r="V123" s="985">
        <f t="shared" si="87"/>
        <v>-23040</v>
      </c>
      <c r="W123" s="985">
        <f t="shared" si="88"/>
        <v>-20268.395</v>
      </c>
      <c r="X123" s="985">
        <f t="shared" si="89"/>
        <v>-23280</v>
      </c>
      <c r="Y123" s="989">
        <f t="shared" si="90"/>
        <v>-23280</v>
      </c>
      <c r="Z123" s="28"/>
      <c r="AA123" s="28"/>
    </row>
    <row r="124" spans="1:27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990">
        <f>H115+H118+H121</f>
        <v>126400</v>
      </c>
      <c r="I124" s="991">
        <f t="shared" si="91"/>
        <v>25280</v>
      </c>
      <c r="J124" s="992">
        <f t="shared" si="92"/>
        <v>25280</v>
      </c>
      <c r="K124" s="992">
        <f t="shared" si="93"/>
        <v>25280</v>
      </c>
      <c r="L124" s="992">
        <f t="shared" si="94"/>
        <v>25280</v>
      </c>
      <c r="M124" s="993">
        <f t="shared" si="95"/>
        <v>25280</v>
      </c>
      <c r="N124" s="1037">
        <f>N115+N118+N121</f>
        <v>21401.605</v>
      </c>
      <c r="O124" s="991">
        <f>O115+O118+O121</f>
        <v>450</v>
      </c>
      <c r="P124" s="992">
        <f>P115+P118+P121</f>
        <v>240</v>
      </c>
      <c r="Q124" s="992">
        <f>Q115+Q118+Q121</f>
        <v>20711.605</v>
      </c>
      <c r="R124" s="992">
        <f t="shared" ref="R124:S124" si="98">R115+R118+R121</f>
        <v>0</v>
      </c>
      <c r="S124" s="995">
        <f t="shared" si="98"/>
        <v>0</v>
      </c>
      <c r="T124" s="990">
        <f t="shared" si="85"/>
        <v>-104998.395</v>
      </c>
      <c r="U124" s="991">
        <f t="shared" si="86"/>
        <v>-24830</v>
      </c>
      <c r="V124" s="992">
        <f t="shared" si="87"/>
        <v>-25040</v>
      </c>
      <c r="W124" s="992">
        <f t="shared" si="88"/>
        <v>-4568.3950000000004</v>
      </c>
      <c r="X124" s="992">
        <f t="shared" si="89"/>
        <v>-25280</v>
      </c>
      <c r="Y124" s="997">
        <f t="shared" si="90"/>
        <v>-25280</v>
      </c>
      <c r="Z124" s="12"/>
      <c r="AA124" s="41"/>
    </row>
    <row r="125" spans="1:27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998">
        <f>H116+H119+H122</f>
        <v>0</v>
      </c>
      <c r="I125" s="999">
        <f t="shared" si="91"/>
        <v>0</v>
      </c>
      <c r="J125" s="1000">
        <f t="shared" si="92"/>
        <v>0</v>
      </c>
      <c r="K125" s="1000">
        <f t="shared" si="93"/>
        <v>0</v>
      </c>
      <c r="L125" s="1000">
        <f t="shared" si="94"/>
        <v>0</v>
      </c>
      <c r="M125" s="1001">
        <f t="shared" si="95"/>
        <v>0</v>
      </c>
      <c r="N125" s="1002">
        <f t="shared" ref="N125:S126" si="99">N116+N119+N122</f>
        <v>0</v>
      </c>
      <c r="O125" s="999">
        <f t="shared" si="99"/>
        <v>0</v>
      </c>
      <c r="P125" s="1000">
        <f t="shared" si="99"/>
        <v>0</v>
      </c>
      <c r="Q125" s="1000">
        <f t="shared" si="99"/>
        <v>0</v>
      </c>
      <c r="R125" s="1000">
        <f t="shared" si="99"/>
        <v>0</v>
      </c>
      <c r="S125" s="1003">
        <f t="shared" si="99"/>
        <v>0</v>
      </c>
      <c r="T125" s="998">
        <f t="shared" si="85"/>
        <v>0</v>
      </c>
      <c r="U125" s="999">
        <f t="shared" si="86"/>
        <v>0</v>
      </c>
      <c r="V125" s="1000">
        <f t="shared" si="87"/>
        <v>0</v>
      </c>
      <c r="W125" s="1000">
        <f t="shared" si="88"/>
        <v>0</v>
      </c>
      <c r="X125" s="1000">
        <f t="shared" si="89"/>
        <v>0</v>
      </c>
      <c r="Y125" s="1004">
        <f t="shared" si="90"/>
        <v>0</v>
      </c>
      <c r="Z125" s="12"/>
      <c r="AA125" s="41"/>
    </row>
    <row r="126" spans="1:27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1005">
        <f>H117+H120+H123</f>
        <v>126400</v>
      </c>
      <c r="I126" s="1006">
        <f t="shared" si="91"/>
        <v>25280</v>
      </c>
      <c r="J126" s="1007">
        <f t="shared" si="92"/>
        <v>25280</v>
      </c>
      <c r="K126" s="1007">
        <f t="shared" si="93"/>
        <v>25280</v>
      </c>
      <c r="L126" s="1007">
        <f t="shared" si="94"/>
        <v>25280</v>
      </c>
      <c r="M126" s="1008">
        <f t="shared" si="95"/>
        <v>25280</v>
      </c>
      <c r="N126" s="1009">
        <f t="shared" si="99"/>
        <v>21401.605</v>
      </c>
      <c r="O126" s="1006">
        <f t="shared" si="99"/>
        <v>450</v>
      </c>
      <c r="P126" s="1007">
        <f t="shared" si="99"/>
        <v>240</v>
      </c>
      <c r="Q126" s="1007">
        <f t="shared" si="99"/>
        <v>20711.605</v>
      </c>
      <c r="R126" s="1007">
        <f t="shared" si="99"/>
        <v>0</v>
      </c>
      <c r="S126" s="1010">
        <f t="shared" si="99"/>
        <v>0</v>
      </c>
      <c r="T126" s="1005">
        <f t="shared" si="85"/>
        <v>-104998.395</v>
      </c>
      <c r="U126" s="1006">
        <f t="shared" si="86"/>
        <v>-24830</v>
      </c>
      <c r="V126" s="1007">
        <f t="shared" si="87"/>
        <v>-25040</v>
      </c>
      <c r="W126" s="1007">
        <f t="shared" si="88"/>
        <v>-4568.3950000000004</v>
      </c>
      <c r="X126" s="1007">
        <f t="shared" si="89"/>
        <v>-25280</v>
      </c>
      <c r="Y126" s="1011">
        <f t="shared" si="90"/>
        <v>-25280</v>
      </c>
      <c r="Z126" s="15"/>
      <c r="AA126" s="15"/>
    </row>
    <row r="127" spans="1:27" ht="14.5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879">
        <v>0</v>
      </c>
      <c r="I127" s="942"/>
      <c r="J127" s="943"/>
      <c r="K127" s="943"/>
      <c r="L127" s="943"/>
      <c r="M127" s="944"/>
      <c r="N127" s="945"/>
      <c r="O127" s="942"/>
      <c r="P127" s="943"/>
      <c r="Q127" s="943"/>
      <c r="R127" s="943"/>
      <c r="S127" s="946"/>
      <c r="T127" s="1045">
        <f t="shared" si="85"/>
        <v>0</v>
      </c>
      <c r="U127" s="947">
        <f t="shared" si="86"/>
        <v>0</v>
      </c>
      <c r="V127" s="948">
        <f t="shared" si="87"/>
        <v>0</v>
      </c>
      <c r="W127" s="948">
        <f t="shared" si="88"/>
        <v>0</v>
      </c>
      <c r="X127" s="948">
        <f t="shared" si="89"/>
        <v>0</v>
      </c>
      <c r="Y127" s="949">
        <f t="shared" si="90"/>
        <v>0</v>
      </c>
      <c r="Z127" s="28"/>
      <c r="AA127" s="28"/>
    </row>
    <row r="128" spans="1:27" ht="14">
      <c r="A128" s="26"/>
      <c r="B128" s="1116"/>
      <c r="C128" s="1230"/>
      <c r="D128" s="1119"/>
      <c r="E128" s="1122"/>
      <c r="F128" s="1243"/>
      <c r="G128" s="53" t="s">
        <v>108</v>
      </c>
      <c r="H128" s="950"/>
      <c r="I128" s="951"/>
      <c r="J128" s="952"/>
      <c r="K128" s="952"/>
      <c r="L128" s="952"/>
      <c r="M128" s="953"/>
      <c r="N128" s="954"/>
      <c r="O128" s="951"/>
      <c r="P128" s="952"/>
      <c r="Q128" s="952"/>
      <c r="R128" s="952"/>
      <c r="S128" s="955"/>
      <c r="T128" s="1046">
        <f t="shared" si="85"/>
        <v>0</v>
      </c>
      <c r="U128" s="956">
        <f t="shared" si="86"/>
        <v>0</v>
      </c>
      <c r="V128" s="957">
        <f t="shared" si="87"/>
        <v>0</v>
      </c>
      <c r="W128" s="957">
        <f t="shared" si="88"/>
        <v>0</v>
      </c>
      <c r="X128" s="957">
        <f t="shared" si="89"/>
        <v>0</v>
      </c>
      <c r="Y128" s="958">
        <f t="shared" si="90"/>
        <v>0</v>
      </c>
      <c r="Z128" s="28"/>
      <c r="AA128" s="28"/>
    </row>
    <row r="129" spans="1:27" ht="14">
      <c r="A129" s="26"/>
      <c r="B129" s="1116"/>
      <c r="C129" s="1230"/>
      <c r="D129" s="1120"/>
      <c r="E129" s="1123"/>
      <c r="F129" s="1245"/>
      <c r="G129" s="54" t="s">
        <v>109</v>
      </c>
      <c r="H129" s="959"/>
      <c r="I129" s="960"/>
      <c r="J129" s="961"/>
      <c r="K129" s="961"/>
      <c r="L129" s="961"/>
      <c r="M129" s="962"/>
      <c r="N129" s="963"/>
      <c r="O129" s="960"/>
      <c r="P129" s="961"/>
      <c r="Q129" s="961"/>
      <c r="R129" s="961"/>
      <c r="S129" s="964"/>
      <c r="T129" s="1047">
        <f t="shared" si="85"/>
        <v>0</v>
      </c>
      <c r="U129" s="965">
        <f t="shared" si="86"/>
        <v>0</v>
      </c>
      <c r="V129" s="966">
        <f t="shared" si="87"/>
        <v>0</v>
      </c>
      <c r="W129" s="966">
        <f t="shared" si="88"/>
        <v>0</v>
      </c>
      <c r="X129" s="966">
        <f t="shared" si="89"/>
        <v>0</v>
      </c>
      <c r="Y129" s="967">
        <f t="shared" si="90"/>
        <v>0</v>
      </c>
      <c r="Z129" s="28"/>
      <c r="AA129" s="28"/>
    </row>
    <row r="130" spans="1:27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974">
        <v>0</v>
      </c>
      <c r="I130" s="969"/>
      <c r="J130" s="970"/>
      <c r="K130" s="970"/>
      <c r="L130" s="970"/>
      <c r="M130" s="971"/>
      <c r="N130" s="972"/>
      <c r="O130" s="969"/>
      <c r="P130" s="970"/>
      <c r="Q130" s="970"/>
      <c r="R130" s="970"/>
      <c r="S130" s="973"/>
      <c r="T130" s="974">
        <f t="shared" si="85"/>
        <v>0</v>
      </c>
      <c r="U130" s="969">
        <f t="shared" si="86"/>
        <v>0</v>
      </c>
      <c r="V130" s="970">
        <f t="shared" si="87"/>
        <v>0</v>
      </c>
      <c r="W130" s="970">
        <f t="shared" si="88"/>
        <v>0</v>
      </c>
      <c r="X130" s="970">
        <f t="shared" si="89"/>
        <v>0</v>
      </c>
      <c r="Y130" s="975">
        <f t="shared" si="90"/>
        <v>0</v>
      </c>
      <c r="Z130" s="28"/>
      <c r="AA130" s="28"/>
    </row>
    <row r="131" spans="1:27" ht="14">
      <c r="A131" s="26"/>
      <c r="B131" s="1116"/>
      <c r="C131" s="1231"/>
      <c r="D131" s="1119"/>
      <c r="E131" s="1122"/>
      <c r="F131" s="1243"/>
      <c r="G131" s="56" t="s">
        <v>108</v>
      </c>
      <c r="H131" s="976"/>
      <c r="I131" s="977"/>
      <c r="J131" s="978"/>
      <c r="K131" s="978"/>
      <c r="L131" s="978"/>
      <c r="M131" s="979"/>
      <c r="N131" s="980"/>
      <c r="O131" s="977"/>
      <c r="P131" s="978"/>
      <c r="Q131" s="978"/>
      <c r="R131" s="978"/>
      <c r="S131" s="981"/>
      <c r="T131" s="976">
        <f t="shared" si="85"/>
        <v>0</v>
      </c>
      <c r="U131" s="977">
        <f t="shared" si="86"/>
        <v>0</v>
      </c>
      <c r="V131" s="978">
        <f t="shared" si="87"/>
        <v>0</v>
      </c>
      <c r="W131" s="978">
        <f t="shared" si="88"/>
        <v>0</v>
      </c>
      <c r="X131" s="978">
        <f t="shared" si="89"/>
        <v>0</v>
      </c>
      <c r="Y131" s="982">
        <f t="shared" si="90"/>
        <v>0</v>
      </c>
      <c r="Z131" s="28"/>
      <c r="AA131" s="28"/>
    </row>
    <row r="132" spans="1:27" ht="14">
      <c r="A132" s="26"/>
      <c r="B132" s="1116"/>
      <c r="C132" s="1231"/>
      <c r="D132" s="1120"/>
      <c r="E132" s="1123"/>
      <c r="F132" s="1245"/>
      <c r="G132" s="57" t="s">
        <v>109</v>
      </c>
      <c r="H132" s="983"/>
      <c r="I132" s="984"/>
      <c r="J132" s="985"/>
      <c r="K132" s="985"/>
      <c r="L132" s="985"/>
      <c r="M132" s="986"/>
      <c r="N132" s="987"/>
      <c r="O132" s="984"/>
      <c r="P132" s="985"/>
      <c r="Q132" s="985"/>
      <c r="R132" s="985"/>
      <c r="S132" s="988"/>
      <c r="T132" s="983">
        <f t="shared" si="85"/>
        <v>0</v>
      </c>
      <c r="U132" s="984">
        <f t="shared" si="86"/>
        <v>0</v>
      </c>
      <c r="V132" s="985">
        <f t="shared" si="87"/>
        <v>0</v>
      </c>
      <c r="W132" s="985">
        <f t="shared" si="88"/>
        <v>0</v>
      </c>
      <c r="X132" s="985">
        <f t="shared" si="89"/>
        <v>0</v>
      </c>
      <c r="Y132" s="989">
        <f t="shared" si="90"/>
        <v>0</v>
      </c>
      <c r="Z132" s="28"/>
      <c r="AA132" s="28"/>
    </row>
    <row r="133" spans="1:27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968">
        <f>H134+H135</f>
        <v>310</v>
      </c>
      <c r="I133" s="969">
        <f t="shared" si="91"/>
        <v>62</v>
      </c>
      <c r="J133" s="970">
        <f t="shared" si="92"/>
        <v>62</v>
      </c>
      <c r="K133" s="970">
        <f t="shared" si="93"/>
        <v>62</v>
      </c>
      <c r="L133" s="970">
        <f t="shared" si="94"/>
        <v>62</v>
      </c>
      <c r="M133" s="971">
        <f t="shared" si="95"/>
        <v>62</v>
      </c>
      <c r="N133" s="972"/>
      <c r="O133" s="969"/>
      <c r="P133" s="970"/>
      <c r="Q133" s="970"/>
      <c r="R133" s="970"/>
      <c r="S133" s="973"/>
      <c r="T133" s="974">
        <f t="shared" si="85"/>
        <v>-310</v>
      </c>
      <c r="U133" s="969">
        <f t="shared" si="86"/>
        <v>-62</v>
      </c>
      <c r="V133" s="970">
        <f t="shared" si="87"/>
        <v>-62</v>
      </c>
      <c r="W133" s="970">
        <f t="shared" si="88"/>
        <v>-62</v>
      </c>
      <c r="X133" s="970">
        <f t="shared" si="89"/>
        <v>-62</v>
      </c>
      <c r="Y133" s="975">
        <f t="shared" si="90"/>
        <v>-62</v>
      </c>
      <c r="Z133" s="28"/>
      <c r="AA133" s="28"/>
    </row>
    <row r="134" spans="1:27" ht="14">
      <c r="A134" s="26"/>
      <c r="B134" s="1116"/>
      <c r="C134" s="1231"/>
      <c r="D134" s="1119"/>
      <c r="E134" s="1122"/>
      <c r="F134" s="1243"/>
      <c r="G134" s="56" t="s">
        <v>108</v>
      </c>
      <c r="H134" s="976">
        <v>0</v>
      </c>
      <c r="I134" s="977">
        <f t="shared" si="91"/>
        <v>0</v>
      </c>
      <c r="J134" s="978">
        <f t="shared" si="92"/>
        <v>0</v>
      </c>
      <c r="K134" s="978">
        <f t="shared" si="93"/>
        <v>0</v>
      </c>
      <c r="L134" s="978">
        <f t="shared" si="94"/>
        <v>0</v>
      </c>
      <c r="M134" s="979">
        <f t="shared" si="95"/>
        <v>0</v>
      </c>
      <c r="N134" s="980"/>
      <c r="O134" s="977"/>
      <c r="P134" s="978"/>
      <c r="Q134" s="978"/>
      <c r="R134" s="978"/>
      <c r="S134" s="981"/>
      <c r="T134" s="976">
        <f t="shared" si="85"/>
        <v>0</v>
      </c>
      <c r="U134" s="977">
        <f t="shared" si="86"/>
        <v>0</v>
      </c>
      <c r="V134" s="978">
        <f t="shared" si="87"/>
        <v>0</v>
      </c>
      <c r="W134" s="978">
        <f t="shared" si="88"/>
        <v>0</v>
      </c>
      <c r="X134" s="978">
        <f t="shared" si="89"/>
        <v>0</v>
      </c>
      <c r="Y134" s="982">
        <f t="shared" si="90"/>
        <v>0</v>
      </c>
      <c r="Z134" s="28"/>
      <c r="AA134" s="28"/>
    </row>
    <row r="135" spans="1:27" ht="14">
      <c r="A135" s="26"/>
      <c r="B135" s="1116"/>
      <c r="C135" s="1231"/>
      <c r="D135" s="1120"/>
      <c r="E135" s="1123"/>
      <c r="F135" s="1245"/>
      <c r="G135" s="57" t="s">
        <v>109</v>
      </c>
      <c r="H135" s="983">
        <f>620/2</f>
        <v>310</v>
      </c>
      <c r="I135" s="984">
        <f t="shared" si="91"/>
        <v>62</v>
      </c>
      <c r="J135" s="985">
        <f t="shared" si="92"/>
        <v>62</v>
      </c>
      <c r="K135" s="985">
        <f t="shared" si="93"/>
        <v>62</v>
      </c>
      <c r="L135" s="985">
        <f t="shared" si="94"/>
        <v>62</v>
      </c>
      <c r="M135" s="986">
        <f t="shared" si="95"/>
        <v>62</v>
      </c>
      <c r="N135" s="987"/>
      <c r="O135" s="984"/>
      <c r="P135" s="985"/>
      <c r="Q135" s="985"/>
      <c r="R135" s="985"/>
      <c r="S135" s="988"/>
      <c r="T135" s="983">
        <f t="shared" si="85"/>
        <v>-310</v>
      </c>
      <c r="U135" s="984">
        <f t="shared" si="86"/>
        <v>-62</v>
      </c>
      <c r="V135" s="985">
        <f t="shared" si="87"/>
        <v>-62</v>
      </c>
      <c r="W135" s="985">
        <f t="shared" si="88"/>
        <v>-62</v>
      </c>
      <c r="X135" s="985">
        <f t="shared" si="89"/>
        <v>-62</v>
      </c>
      <c r="Y135" s="989">
        <f t="shared" si="90"/>
        <v>-62</v>
      </c>
      <c r="Z135" s="28"/>
      <c r="AA135" s="28"/>
    </row>
    <row r="136" spans="1:27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974">
        <v>0</v>
      </c>
      <c r="I136" s="969"/>
      <c r="J136" s="970"/>
      <c r="K136" s="970"/>
      <c r="L136" s="970"/>
      <c r="M136" s="971"/>
      <c r="N136" s="972"/>
      <c r="O136" s="969"/>
      <c r="P136" s="970"/>
      <c r="Q136" s="970"/>
      <c r="R136" s="970"/>
      <c r="S136" s="973"/>
      <c r="T136" s="974">
        <f t="shared" si="85"/>
        <v>0</v>
      </c>
      <c r="U136" s="969">
        <f t="shared" si="86"/>
        <v>0</v>
      </c>
      <c r="V136" s="970">
        <f t="shared" si="87"/>
        <v>0</v>
      </c>
      <c r="W136" s="970">
        <f t="shared" si="88"/>
        <v>0</v>
      </c>
      <c r="X136" s="970">
        <f t="shared" si="89"/>
        <v>0</v>
      </c>
      <c r="Y136" s="975">
        <f t="shared" si="90"/>
        <v>0</v>
      </c>
      <c r="Z136" s="28"/>
      <c r="AA136" s="28"/>
    </row>
    <row r="137" spans="1:27" ht="14">
      <c r="A137" s="26"/>
      <c r="B137" s="1116"/>
      <c r="C137" s="1231"/>
      <c r="D137" s="1119"/>
      <c r="E137" s="1122"/>
      <c r="F137" s="1243"/>
      <c r="G137" s="56" t="s">
        <v>108</v>
      </c>
      <c r="H137" s="976"/>
      <c r="I137" s="977"/>
      <c r="J137" s="978"/>
      <c r="K137" s="978"/>
      <c r="L137" s="978"/>
      <c r="M137" s="979"/>
      <c r="N137" s="980"/>
      <c r="O137" s="977"/>
      <c r="P137" s="978"/>
      <c r="Q137" s="978"/>
      <c r="R137" s="978"/>
      <c r="S137" s="981"/>
      <c r="T137" s="976">
        <f t="shared" si="85"/>
        <v>0</v>
      </c>
      <c r="U137" s="977">
        <f t="shared" si="86"/>
        <v>0</v>
      </c>
      <c r="V137" s="978">
        <f t="shared" si="87"/>
        <v>0</v>
      </c>
      <c r="W137" s="978">
        <f t="shared" si="88"/>
        <v>0</v>
      </c>
      <c r="X137" s="978">
        <f t="shared" si="89"/>
        <v>0</v>
      </c>
      <c r="Y137" s="982">
        <f t="shared" si="90"/>
        <v>0</v>
      </c>
      <c r="Z137" s="28"/>
      <c r="AA137" s="28"/>
    </row>
    <row r="138" spans="1:27" ht="14">
      <c r="A138" s="26"/>
      <c r="B138" s="1116"/>
      <c r="C138" s="1232"/>
      <c r="D138" s="1119"/>
      <c r="E138" s="1122"/>
      <c r="F138" s="1243"/>
      <c r="G138" s="57" t="s">
        <v>109</v>
      </c>
      <c r="H138" s="983"/>
      <c r="I138" s="984"/>
      <c r="J138" s="985"/>
      <c r="K138" s="985"/>
      <c r="L138" s="985"/>
      <c r="M138" s="986"/>
      <c r="N138" s="987"/>
      <c r="O138" s="984"/>
      <c r="P138" s="985"/>
      <c r="Q138" s="985"/>
      <c r="R138" s="985"/>
      <c r="S138" s="988"/>
      <c r="T138" s="983">
        <f t="shared" si="85"/>
        <v>0</v>
      </c>
      <c r="U138" s="984">
        <f t="shared" si="86"/>
        <v>0</v>
      </c>
      <c r="V138" s="985">
        <f t="shared" si="87"/>
        <v>0</v>
      </c>
      <c r="W138" s="985">
        <f t="shared" si="88"/>
        <v>0</v>
      </c>
      <c r="X138" s="985">
        <f t="shared" si="89"/>
        <v>0</v>
      </c>
      <c r="Y138" s="989">
        <f t="shared" si="90"/>
        <v>0</v>
      </c>
      <c r="Z138" s="28"/>
      <c r="AA138" s="28"/>
    </row>
    <row r="139" spans="1:27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990">
        <f>H127+H130+H133+H136</f>
        <v>310</v>
      </c>
      <c r="I139" s="991">
        <f t="shared" si="91"/>
        <v>62</v>
      </c>
      <c r="J139" s="992">
        <f t="shared" si="92"/>
        <v>62</v>
      </c>
      <c r="K139" s="992">
        <f t="shared" si="93"/>
        <v>62</v>
      </c>
      <c r="L139" s="992">
        <f t="shared" si="94"/>
        <v>62</v>
      </c>
      <c r="M139" s="993">
        <f t="shared" si="95"/>
        <v>62</v>
      </c>
      <c r="N139" s="994"/>
      <c r="O139" s="991"/>
      <c r="P139" s="992"/>
      <c r="Q139" s="992"/>
      <c r="R139" s="992"/>
      <c r="S139" s="995"/>
      <c r="T139" s="996">
        <f t="shared" si="85"/>
        <v>-310</v>
      </c>
      <c r="U139" s="991">
        <f t="shared" si="86"/>
        <v>-62</v>
      </c>
      <c r="V139" s="992">
        <f t="shared" si="87"/>
        <v>-62</v>
      </c>
      <c r="W139" s="992">
        <f t="shared" si="88"/>
        <v>-62</v>
      </c>
      <c r="X139" s="992">
        <f t="shared" si="89"/>
        <v>-62</v>
      </c>
      <c r="Y139" s="997">
        <f t="shared" si="90"/>
        <v>-62</v>
      </c>
      <c r="Z139" s="12"/>
      <c r="AA139" s="41"/>
    </row>
    <row r="140" spans="1:27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998">
        <f t="shared" ref="H140:H141" si="100">H128+H131+H134+H137</f>
        <v>0</v>
      </c>
      <c r="I140" s="999">
        <f t="shared" si="91"/>
        <v>0</v>
      </c>
      <c r="J140" s="1000">
        <f t="shared" si="92"/>
        <v>0</v>
      </c>
      <c r="K140" s="1000">
        <f t="shared" si="93"/>
        <v>0</v>
      </c>
      <c r="L140" s="1000">
        <f t="shared" si="94"/>
        <v>0</v>
      </c>
      <c r="M140" s="1001">
        <f t="shared" si="95"/>
        <v>0</v>
      </c>
      <c r="N140" s="1002"/>
      <c r="O140" s="999"/>
      <c r="P140" s="1000"/>
      <c r="Q140" s="1000"/>
      <c r="R140" s="1000"/>
      <c r="S140" s="1003"/>
      <c r="T140" s="998">
        <f t="shared" si="85"/>
        <v>0</v>
      </c>
      <c r="U140" s="999">
        <f t="shared" si="86"/>
        <v>0</v>
      </c>
      <c r="V140" s="1000">
        <f t="shared" si="87"/>
        <v>0</v>
      </c>
      <c r="W140" s="1000">
        <f t="shared" si="88"/>
        <v>0</v>
      </c>
      <c r="X140" s="1000">
        <f t="shared" si="89"/>
        <v>0</v>
      </c>
      <c r="Y140" s="1004">
        <f t="shared" si="90"/>
        <v>0</v>
      </c>
      <c r="Z140" s="12"/>
      <c r="AA140" s="41"/>
    </row>
    <row r="141" spans="1:27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1005">
        <f t="shared" si="100"/>
        <v>310</v>
      </c>
      <c r="I141" s="1006">
        <f t="shared" si="91"/>
        <v>62</v>
      </c>
      <c r="J141" s="1007">
        <f t="shared" si="92"/>
        <v>62</v>
      </c>
      <c r="K141" s="1007">
        <f t="shared" si="93"/>
        <v>62</v>
      </c>
      <c r="L141" s="1007">
        <f t="shared" si="94"/>
        <v>62</v>
      </c>
      <c r="M141" s="1008">
        <f t="shared" si="95"/>
        <v>62</v>
      </c>
      <c r="N141" s="1009"/>
      <c r="O141" s="1006"/>
      <c r="P141" s="1007"/>
      <c r="Q141" s="1007"/>
      <c r="R141" s="1007"/>
      <c r="S141" s="1010"/>
      <c r="T141" s="1005">
        <f t="shared" si="85"/>
        <v>-310</v>
      </c>
      <c r="U141" s="1006">
        <f t="shared" si="86"/>
        <v>-62</v>
      </c>
      <c r="V141" s="1007">
        <f t="shared" si="87"/>
        <v>-62</v>
      </c>
      <c r="W141" s="1007">
        <f t="shared" si="88"/>
        <v>-62</v>
      </c>
      <c r="X141" s="1007">
        <f t="shared" si="89"/>
        <v>-62</v>
      </c>
      <c r="Y141" s="1011">
        <f t="shared" si="90"/>
        <v>-62</v>
      </c>
      <c r="Z141" s="15"/>
      <c r="AA141" s="15"/>
    </row>
    <row r="142" spans="1:27" ht="14.5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879">
        <v>0</v>
      </c>
      <c r="I142" s="942"/>
      <c r="J142" s="943"/>
      <c r="K142" s="943"/>
      <c r="L142" s="943"/>
      <c r="M142" s="944"/>
      <c r="N142" s="945"/>
      <c r="O142" s="942"/>
      <c r="P142" s="943"/>
      <c r="Q142" s="943"/>
      <c r="R142" s="943"/>
      <c r="S142" s="946"/>
      <c r="T142" s="1045">
        <f t="shared" si="85"/>
        <v>0</v>
      </c>
      <c r="U142" s="947">
        <f t="shared" si="86"/>
        <v>0</v>
      </c>
      <c r="V142" s="948">
        <f t="shared" si="87"/>
        <v>0</v>
      </c>
      <c r="W142" s="948">
        <f t="shared" si="88"/>
        <v>0</v>
      </c>
      <c r="X142" s="948">
        <f t="shared" si="89"/>
        <v>0</v>
      </c>
      <c r="Y142" s="949">
        <f t="shared" si="90"/>
        <v>0</v>
      </c>
      <c r="Z142" s="28"/>
      <c r="AA142" s="28"/>
    </row>
    <row r="143" spans="1:27" ht="14">
      <c r="A143" s="26"/>
      <c r="B143" s="1116"/>
      <c r="C143" s="1230"/>
      <c r="D143" s="1119"/>
      <c r="E143" s="1122"/>
      <c r="F143" s="1243"/>
      <c r="G143" s="53" t="s">
        <v>108</v>
      </c>
      <c r="H143" s="909"/>
      <c r="I143" s="951"/>
      <c r="J143" s="952"/>
      <c r="K143" s="952"/>
      <c r="L143" s="952"/>
      <c r="M143" s="953"/>
      <c r="N143" s="954"/>
      <c r="O143" s="951"/>
      <c r="P143" s="952"/>
      <c r="Q143" s="952"/>
      <c r="R143" s="952"/>
      <c r="S143" s="955"/>
      <c r="T143" s="1046">
        <f t="shared" si="85"/>
        <v>0</v>
      </c>
      <c r="U143" s="956">
        <f t="shared" si="86"/>
        <v>0</v>
      </c>
      <c r="V143" s="957">
        <f t="shared" si="87"/>
        <v>0</v>
      </c>
      <c r="W143" s="957">
        <f t="shared" si="88"/>
        <v>0</v>
      </c>
      <c r="X143" s="957">
        <f t="shared" si="89"/>
        <v>0</v>
      </c>
      <c r="Y143" s="958">
        <f t="shared" si="90"/>
        <v>0</v>
      </c>
      <c r="Z143" s="28"/>
      <c r="AA143" s="28"/>
    </row>
    <row r="144" spans="1:27" ht="14">
      <c r="A144" s="26"/>
      <c r="B144" s="1116"/>
      <c r="C144" s="1230"/>
      <c r="D144" s="1119"/>
      <c r="E144" s="1122"/>
      <c r="F144" s="1243"/>
      <c r="G144" s="54" t="s">
        <v>109</v>
      </c>
      <c r="H144" s="1020"/>
      <c r="I144" s="960"/>
      <c r="J144" s="961"/>
      <c r="K144" s="961"/>
      <c r="L144" s="961"/>
      <c r="M144" s="962"/>
      <c r="N144" s="963"/>
      <c r="O144" s="960"/>
      <c r="P144" s="961"/>
      <c r="Q144" s="961"/>
      <c r="R144" s="961"/>
      <c r="S144" s="964"/>
      <c r="T144" s="1047">
        <f t="shared" si="85"/>
        <v>0</v>
      </c>
      <c r="U144" s="965">
        <f t="shared" si="86"/>
        <v>0</v>
      </c>
      <c r="V144" s="966">
        <f t="shared" si="87"/>
        <v>0</v>
      </c>
      <c r="W144" s="966">
        <f t="shared" si="88"/>
        <v>0</v>
      </c>
      <c r="X144" s="966">
        <f t="shared" si="89"/>
        <v>0</v>
      </c>
      <c r="Y144" s="967">
        <f t="shared" si="90"/>
        <v>0</v>
      </c>
      <c r="Z144" s="28"/>
      <c r="AA144" s="28"/>
    </row>
    <row r="145" spans="1:27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968">
        <f>H146+H147</f>
        <v>5000</v>
      </c>
      <c r="I145" s="969">
        <f t="shared" si="91"/>
        <v>1000</v>
      </c>
      <c r="J145" s="970">
        <f t="shared" si="92"/>
        <v>1000</v>
      </c>
      <c r="K145" s="970">
        <f t="shared" si="93"/>
        <v>1000</v>
      </c>
      <c r="L145" s="970">
        <f t="shared" si="94"/>
        <v>1000</v>
      </c>
      <c r="M145" s="971">
        <f t="shared" si="95"/>
        <v>1000</v>
      </c>
      <c r="N145" s="972"/>
      <c r="O145" s="969"/>
      <c r="P145" s="970"/>
      <c r="Q145" s="970"/>
      <c r="R145" s="970"/>
      <c r="S145" s="973"/>
      <c r="T145" s="974">
        <f t="shared" si="85"/>
        <v>-5000</v>
      </c>
      <c r="U145" s="969">
        <f t="shared" si="86"/>
        <v>-1000</v>
      </c>
      <c r="V145" s="970">
        <f t="shared" si="87"/>
        <v>-1000</v>
      </c>
      <c r="W145" s="970">
        <f t="shared" si="88"/>
        <v>-1000</v>
      </c>
      <c r="X145" s="970">
        <f t="shared" si="89"/>
        <v>-1000</v>
      </c>
      <c r="Y145" s="975">
        <f t="shared" si="90"/>
        <v>-1000</v>
      </c>
      <c r="Z145" s="28"/>
      <c r="AA145" s="28"/>
    </row>
    <row r="146" spans="1:27" ht="14">
      <c r="A146" s="26"/>
      <c r="B146" s="1116"/>
      <c r="C146" s="1231"/>
      <c r="D146" s="1119"/>
      <c r="E146" s="1122"/>
      <c r="F146" s="1243"/>
      <c r="G146" s="56" t="s">
        <v>108</v>
      </c>
      <c r="H146" s="976">
        <v>0</v>
      </c>
      <c r="I146" s="977">
        <f t="shared" si="91"/>
        <v>0</v>
      </c>
      <c r="J146" s="978">
        <f t="shared" si="92"/>
        <v>0</v>
      </c>
      <c r="K146" s="978">
        <f t="shared" si="93"/>
        <v>0</v>
      </c>
      <c r="L146" s="978">
        <f t="shared" si="94"/>
        <v>0</v>
      </c>
      <c r="M146" s="979">
        <f t="shared" si="95"/>
        <v>0</v>
      </c>
      <c r="N146" s="980"/>
      <c r="O146" s="977"/>
      <c r="P146" s="978"/>
      <c r="Q146" s="978"/>
      <c r="R146" s="978"/>
      <c r="S146" s="981"/>
      <c r="T146" s="976">
        <f t="shared" si="85"/>
        <v>0</v>
      </c>
      <c r="U146" s="977">
        <f t="shared" si="86"/>
        <v>0</v>
      </c>
      <c r="V146" s="978">
        <f t="shared" si="87"/>
        <v>0</v>
      </c>
      <c r="W146" s="978">
        <f t="shared" si="88"/>
        <v>0</v>
      </c>
      <c r="X146" s="978">
        <f t="shared" si="89"/>
        <v>0</v>
      </c>
      <c r="Y146" s="982">
        <f t="shared" si="90"/>
        <v>0</v>
      </c>
      <c r="Z146" s="28"/>
      <c r="AA146" s="28"/>
    </row>
    <row r="147" spans="1:27" ht="14">
      <c r="A147" s="26"/>
      <c r="B147" s="1116"/>
      <c r="C147" s="1231"/>
      <c r="D147" s="1120"/>
      <c r="E147" s="1123"/>
      <c r="F147" s="1245"/>
      <c r="G147" s="57" t="s">
        <v>109</v>
      </c>
      <c r="H147" s="983">
        <f>5000</f>
        <v>5000</v>
      </c>
      <c r="I147" s="984">
        <f t="shared" si="91"/>
        <v>1000</v>
      </c>
      <c r="J147" s="985">
        <f t="shared" si="92"/>
        <v>1000</v>
      </c>
      <c r="K147" s="985">
        <f t="shared" si="93"/>
        <v>1000</v>
      </c>
      <c r="L147" s="985">
        <f t="shared" si="94"/>
        <v>1000</v>
      </c>
      <c r="M147" s="986">
        <f t="shared" si="95"/>
        <v>1000</v>
      </c>
      <c r="N147" s="987"/>
      <c r="O147" s="984"/>
      <c r="P147" s="985"/>
      <c r="Q147" s="985"/>
      <c r="R147" s="985"/>
      <c r="S147" s="988"/>
      <c r="T147" s="983">
        <f t="shared" si="85"/>
        <v>-5000</v>
      </c>
      <c r="U147" s="984">
        <f t="shared" si="86"/>
        <v>-1000</v>
      </c>
      <c r="V147" s="985">
        <f t="shared" si="87"/>
        <v>-1000</v>
      </c>
      <c r="W147" s="985">
        <f t="shared" si="88"/>
        <v>-1000</v>
      </c>
      <c r="X147" s="985">
        <f t="shared" si="89"/>
        <v>-1000</v>
      </c>
      <c r="Y147" s="989">
        <f t="shared" si="90"/>
        <v>-1000</v>
      </c>
      <c r="Z147" s="28"/>
      <c r="AA147" s="28"/>
    </row>
    <row r="148" spans="1:27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968">
        <v>0</v>
      </c>
      <c r="I148" s="969"/>
      <c r="J148" s="970"/>
      <c r="K148" s="970"/>
      <c r="L148" s="970"/>
      <c r="M148" s="971"/>
      <c r="N148" s="972"/>
      <c r="O148" s="969"/>
      <c r="P148" s="970"/>
      <c r="Q148" s="970"/>
      <c r="R148" s="970"/>
      <c r="S148" s="973"/>
      <c r="T148" s="974">
        <f t="shared" si="85"/>
        <v>0</v>
      </c>
      <c r="U148" s="969">
        <f t="shared" si="86"/>
        <v>0</v>
      </c>
      <c r="V148" s="970">
        <f t="shared" si="87"/>
        <v>0</v>
      </c>
      <c r="W148" s="970">
        <f t="shared" si="88"/>
        <v>0</v>
      </c>
      <c r="X148" s="970">
        <f t="shared" si="89"/>
        <v>0</v>
      </c>
      <c r="Y148" s="975">
        <f t="shared" si="90"/>
        <v>0</v>
      </c>
      <c r="Z148" s="28"/>
      <c r="AA148" s="28"/>
    </row>
    <row r="149" spans="1:27" ht="14">
      <c r="A149" s="26"/>
      <c r="B149" s="1116"/>
      <c r="C149" s="1231"/>
      <c r="D149" s="1119"/>
      <c r="E149" s="1122"/>
      <c r="F149" s="1243"/>
      <c r="G149" s="56" t="s">
        <v>108</v>
      </c>
      <c r="H149" s="976"/>
      <c r="I149" s="977"/>
      <c r="J149" s="978"/>
      <c r="K149" s="978"/>
      <c r="L149" s="978"/>
      <c r="M149" s="979"/>
      <c r="N149" s="980"/>
      <c r="O149" s="977"/>
      <c r="P149" s="978"/>
      <c r="Q149" s="978"/>
      <c r="R149" s="978"/>
      <c r="S149" s="981"/>
      <c r="T149" s="976">
        <f t="shared" si="85"/>
        <v>0</v>
      </c>
      <c r="U149" s="977">
        <f t="shared" si="86"/>
        <v>0</v>
      </c>
      <c r="V149" s="978">
        <f t="shared" si="87"/>
        <v>0</v>
      </c>
      <c r="W149" s="978">
        <f t="shared" si="88"/>
        <v>0</v>
      </c>
      <c r="X149" s="978">
        <f t="shared" si="89"/>
        <v>0</v>
      </c>
      <c r="Y149" s="982">
        <f t="shared" si="90"/>
        <v>0</v>
      </c>
      <c r="Z149" s="28"/>
      <c r="AA149" s="28"/>
    </row>
    <row r="150" spans="1:27" ht="14">
      <c r="A150" s="26"/>
      <c r="B150" s="1116"/>
      <c r="C150" s="1231"/>
      <c r="D150" s="1120"/>
      <c r="E150" s="1123"/>
      <c r="F150" s="1245"/>
      <c r="G150" s="57" t="s">
        <v>109</v>
      </c>
      <c r="H150" s="983"/>
      <c r="I150" s="984"/>
      <c r="J150" s="985"/>
      <c r="K150" s="985"/>
      <c r="L150" s="985"/>
      <c r="M150" s="986"/>
      <c r="N150" s="987"/>
      <c r="O150" s="984"/>
      <c r="P150" s="985"/>
      <c r="Q150" s="985"/>
      <c r="R150" s="985"/>
      <c r="S150" s="988"/>
      <c r="T150" s="983">
        <f t="shared" si="85"/>
        <v>0</v>
      </c>
      <c r="U150" s="984">
        <f t="shared" si="86"/>
        <v>0</v>
      </c>
      <c r="V150" s="985">
        <f t="shared" si="87"/>
        <v>0</v>
      </c>
      <c r="W150" s="985">
        <f t="shared" si="88"/>
        <v>0</v>
      </c>
      <c r="X150" s="985">
        <f t="shared" si="89"/>
        <v>0</v>
      </c>
      <c r="Y150" s="989">
        <f t="shared" si="90"/>
        <v>0</v>
      </c>
      <c r="Z150" s="28"/>
      <c r="AA150" s="28"/>
    </row>
    <row r="151" spans="1:27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968">
        <f>H152+H153</f>
        <v>40000</v>
      </c>
      <c r="I151" s="969">
        <f t="shared" si="91"/>
        <v>8000</v>
      </c>
      <c r="J151" s="970">
        <f t="shared" si="92"/>
        <v>8000</v>
      </c>
      <c r="K151" s="970">
        <f t="shared" si="93"/>
        <v>8000</v>
      </c>
      <c r="L151" s="970">
        <f t="shared" si="94"/>
        <v>8000</v>
      </c>
      <c r="M151" s="971">
        <f t="shared" si="95"/>
        <v>8000</v>
      </c>
      <c r="N151" s="972"/>
      <c r="O151" s="969"/>
      <c r="P151" s="970"/>
      <c r="Q151" s="970"/>
      <c r="R151" s="970"/>
      <c r="S151" s="973"/>
      <c r="T151" s="974">
        <f t="shared" si="85"/>
        <v>-40000</v>
      </c>
      <c r="U151" s="969">
        <f t="shared" si="86"/>
        <v>-8000</v>
      </c>
      <c r="V151" s="970">
        <f t="shared" si="87"/>
        <v>-8000</v>
      </c>
      <c r="W151" s="970">
        <f t="shared" si="88"/>
        <v>-8000</v>
      </c>
      <c r="X151" s="970">
        <f t="shared" si="89"/>
        <v>-8000</v>
      </c>
      <c r="Y151" s="975">
        <f t="shared" si="90"/>
        <v>-8000</v>
      </c>
      <c r="Z151" s="28"/>
      <c r="AA151" s="28"/>
    </row>
    <row r="152" spans="1:27" ht="14">
      <c r="A152" s="26"/>
      <c r="B152" s="1116"/>
      <c r="C152" s="1231"/>
      <c r="D152" s="1119"/>
      <c r="E152" s="1131"/>
      <c r="F152" s="1247"/>
      <c r="G152" s="56" t="s">
        <v>108</v>
      </c>
      <c r="H152" s="976">
        <v>0</v>
      </c>
      <c r="I152" s="977">
        <f t="shared" si="91"/>
        <v>0</v>
      </c>
      <c r="J152" s="978">
        <f t="shared" si="92"/>
        <v>0</v>
      </c>
      <c r="K152" s="978">
        <f t="shared" si="93"/>
        <v>0</v>
      </c>
      <c r="L152" s="978">
        <f t="shared" si="94"/>
        <v>0</v>
      </c>
      <c r="M152" s="979">
        <f t="shared" si="95"/>
        <v>0</v>
      </c>
      <c r="N152" s="980"/>
      <c r="O152" s="977"/>
      <c r="P152" s="978"/>
      <c r="Q152" s="978"/>
      <c r="R152" s="978"/>
      <c r="S152" s="981"/>
      <c r="T152" s="976">
        <f t="shared" si="85"/>
        <v>0</v>
      </c>
      <c r="U152" s="977">
        <f t="shared" si="86"/>
        <v>0</v>
      </c>
      <c r="V152" s="978">
        <f t="shared" si="87"/>
        <v>0</v>
      </c>
      <c r="W152" s="978">
        <f t="shared" si="88"/>
        <v>0</v>
      </c>
      <c r="X152" s="978">
        <f t="shared" si="89"/>
        <v>0</v>
      </c>
      <c r="Y152" s="982">
        <f t="shared" si="90"/>
        <v>0</v>
      </c>
      <c r="Z152" s="28"/>
      <c r="AA152" s="28"/>
    </row>
    <row r="153" spans="1:27" ht="14">
      <c r="A153" s="26"/>
      <c r="B153" s="1116"/>
      <c r="C153" s="1231"/>
      <c r="D153" s="1119"/>
      <c r="E153" s="1131"/>
      <c r="F153" s="1247"/>
      <c r="G153" s="57" t="s">
        <v>109</v>
      </c>
      <c r="H153" s="983">
        <v>40000</v>
      </c>
      <c r="I153" s="984">
        <f t="shared" si="91"/>
        <v>8000</v>
      </c>
      <c r="J153" s="985">
        <f t="shared" si="92"/>
        <v>8000</v>
      </c>
      <c r="K153" s="985">
        <f t="shared" si="93"/>
        <v>8000</v>
      </c>
      <c r="L153" s="985">
        <f t="shared" si="94"/>
        <v>8000</v>
      </c>
      <c r="M153" s="986">
        <f t="shared" si="95"/>
        <v>8000</v>
      </c>
      <c r="N153" s="987"/>
      <c r="O153" s="984"/>
      <c r="P153" s="985"/>
      <c r="Q153" s="985"/>
      <c r="R153" s="985"/>
      <c r="S153" s="988"/>
      <c r="T153" s="983">
        <f t="shared" si="85"/>
        <v>-40000</v>
      </c>
      <c r="U153" s="984">
        <f t="shared" si="86"/>
        <v>-8000</v>
      </c>
      <c r="V153" s="985">
        <f t="shared" si="87"/>
        <v>-8000</v>
      </c>
      <c r="W153" s="985">
        <f t="shared" si="88"/>
        <v>-8000</v>
      </c>
      <c r="X153" s="985">
        <f t="shared" si="89"/>
        <v>-8000</v>
      </c>
      <c r="Y153" s="989">
        <f t="shared" si="90"/>
        <v>-8000</v>
      </c>
      <c r="Z153" s="28"/>
      <c r="AA153" s="28"/>
    </row>
    <row r="154" spans="1:27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990">
        <f>H142+H145+H148+H151</f>
        <v>45000</v>
      </c>
      <c r="I154" s="991">
        <f t="shared" si="91"/>
        <v>9000</v>
      </c>
      <c r="J154" s="992">
        <f t="shared" si="92"/>
        <v>9000</v>
      </c>
      <c r="K154" s="992">
        <f t="shared" si="93"/>
        <v>9000</v>
      </c>
      <c r="L154" s="992">
        <f t="shared" si="94"/>
        <v>9000</v>
      </c>
      <c r="M154" s="993">
        <f t="shared" si="95"/>
        <v>9000</v>
      </c>
      <c r="N154" s="994"/>
      <c r="O154" s="991"/>
      <c r="P154" s="992"/>
      <c r="Q154" s="992"/>
      <c r="R154" s="992"/>
      <c r="S154" s="995"/>
      <c r="T154" s="996">
        <f t="shared" si="85"/>
        <v>-45000</v>
      </c>
      <c r="U154" s="991">
        <f t="shared" si="86"/>
        <v>-9000</v>
      </c>
      <c r="V154" s="992">
        <f t="shared" si="87"/>
        <v>-9000</v>
      </c>
      <c r="W154" s="992">
        <f t="shared" si="88"/>
        <v>-9000</v>
      </c>
      <c r="X154" s="992">
        <f t="shared" si="89"/>
        <v>-9000</v>
      </c>
      <c r="Y154" s="997">
        <f t="shared" si="90"/>
        <v>-9000</v>
      </c>
      <c r="Z154" s="12"/>
      <c r="AA154" s="41"/>
    </row>
    <row r="155" spans="1:27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998">
        <f t="shared" ref="H155:H156" si="101">H143+H146+H149+H152</f>
        <v>0</v>
      </c>
      <c r="I155" s="999">
        <f t="shared" si="91"/>
        <v>0</v>
      </c>
      <c r="J155" s="1000">
        <f t="shared" si="92"/>
        <v>0</v>
      </c>
      <c r="K155" s="1000">
        <f t="shared" si="93"/>
        <v>0</v>
      </c>
      <c r="L155" s="1000">
        <f t="shared" si="94"/>
        <v>0</v>
      </c>
      <c r="M155" s="1001">
        <f t="shared" si="95"/>
        <v>0</v>
      </c>
      <c r="N155" s="1002"/>
      <c r="O155" s="999"/>
      <c r="P155" s="1000"/>
      <c r="Q155" s="1000"/>
      <c r="R155" s="1000"/>
      <c r="S155" s="1003"/>
      <c r="T155" s="998">
        <f t="shared" si="85"/>
        <v>0</v>
      </c>
      <c r="U155" s="999">
        <f t="shared" si="86"/>
        <v>0</v>
      </c>
      <c r="V155" s="1000">
        <f t="shared" si="87"/>
        <v>0</v>
      </c>
      <c r="W155" s="1000">
        <f t="shared" si="88"/>
        <v>0</v>
      </c>
      <c r="X155" s="1000">
        <f t="shared" si="89"/>
        <v>0</v>
      </c>
      <c r="Y155" s="1004">
        <f t="shared" si="90"/>
        <v>0</v>
      </c>
      <c r="Z155" s="12"/>
      <c r="AA155" s="41"/>
    </row>
    <row r="156" spans="1:27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1005">
        <f t="shared" si="101"/>
        <v>45000</v>
      </c>
      <c r="I156" s="1006">
        <f t="shared" si="91"/>
        <v>9000</v>
      </c>
      <c r="J156" s="1007">
        <f t="shared" si="92"/>
        <v>9000</v>
      </c>
      <c r="K156" s="1007">
        <f t="shared" si="93"/>
        <v>9000</v>
      </c>
      <c r="L156" s="1007">
        <f t="shared" si="94"/>
        <v>9000</v>
      </c>
      <c r="M156" s="1008">
        <f t="shared" si="95"/>
        <v>9000</v>
      </c>
      <c r="N156" s="1009"/>
      <c r="O156" s="1006"/>
      <c r="P156" s="1007"/>
      <c r="Q156" s="1007"/>
      <c r="R156" s="1007"/>
      <c r="S156" s="1010"/>
      <c r="T156" s="1005">
        <f t="shared" si="85"/>
        <v>-45000</v>
      </c>
      <c r="U156" s="1006">
        <f t="shared" si="86"/>
        <v>-9000</v>
      </c>
      <c r="V156" s="1007">
        <f t="shared" si="87"/>
        <v>-9000</v>
      </c>
      <c r="W156" s="1007">
        <f t="shared" si="88"/>
        <v>-9000</v>
      </c>
      <c r="X156" s="1007">
        <f t="shared" si="89"/>
        <v>-9000</v>
      </c>
      <c r="Y156" s="1011">
        <f t="shared" si="90"/>
        <v>-9000</v>
      </c>
      <c r="Z156" s="15"/>
      <c r="AA156" s="15"/>
    </row>
    <row r="157" spans="1:27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31"/>
      <c r="AA157" s="31"/>
    </row>
    <row r="158" spans="1:27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879">
        <f>H159+H160</f>
        <v>65000</v>
      </c>
      <c r="I158" s="942">
        <f>H158/5</f>
        <v>13000</v>
      </c>
      <c r="J158" s="943">
        <f>H158/5</f>
        <v>13000</v>
      </c>
      <c r="K158" s="943">
        <f>H158/5</f>
        <v>13000</v>
      </c>
      <c r="L158" s="943">
        <f>H158/5</f>
        <v>13000</v>
      </c>
      <c r="M158" s="944">
        <f>H158/5</f>
        <v>13000</v>
      </c>
      <c r="N158" s="1036">
        <f>SUM(O158:S158)</f>
        <v>51928.301428571431</v>
      </c>
      <c r="O158" s="942">
        <f>O159+O160</f>
        <v>9774.4642857142862</v>
      </c>
      <c r="P158" s="943">
        <f t="shared" ref="P158:Q158" si="102">P159+P160</f>
        <v>24453.837142857141</v>
      </c>
      <c r="Q158" s="943">
        <f t="shared" si="102"/>
        <v>17700</v>
      </c>
      <c r="R158" s="943"/>
      <c r="S158" s="946"/>
      <c r="T158" s="1048">
        <f>N158-H158</f>
        <v>-13071.698571428569</v>
      </c>
      <c r="U158" s="947">
        <f t="shared" ref="U158:Y158" si="103">O158-I158</f>
        <v>-3225.5357142857138</v>
      </c>
      <c r="V158" s="948">
        <f t="shared" si="103"/>
        <v>11453.837142857141</v>
      </c>
      <c r="W158" s="948">
        <f t="shared" si="103"/>
        <v>4700</v>
      </c>
      <c r="X158" s="948">
        <f t="shared" si="103"/>
        <v>-13000</v>
      </c>
      <c r="Y158" s="949">
        <f t="shared" si="103"/>
        <v>-13000</v>
      </c>
      <c r="Z158" s="28"/>
      <c r="AA158" s="28"/>
    </row>
    <row r="159" spans="1:27" ht="14">
      <c r="A159" s="26"/>
      <c r="B159" s="1116"/>
      <c r="C159" s="1230"/>
      <c r="D159" s="1119"/>
      <c r="E159" s="1122"/>
      <c r="F159" s="1243"/>
      <c r="G159" s="53" t="s">
        <v>108</v>
      </c>
      <c r="H159" s="886">
        <v>0</v>
      </c>
      <c r="I159" s="951">
        <f t="shared" ref="I159:I163" si="104">H159/5</f>
        <v>0</v>
      </c>
      <c r="J159" s="952">
        <f t="shared" ref="J159:J163" si="105">H159/5</f>
        <v>0</v>
      </c>
      <c r="K159" s="952">
        <f t="shared" ref="K159:K163" si="106">H159/5</f>
        <v>0</v>
      </c>
      <c r="L159" s="952">
        <f t="shared" ref="L159:L163" si="107">H159/5</f>
        <v>0</v>
      </c>
      <c r="M159" s="953">
        <f t="shared" ref="M159:M163" si="108">H159/5</f>
        <v>0</v>
      </c>
      <c r="N159" s="890">
        <f t="shared" ref="N159:N160" si="109">SUM(O159:S159)</f>
        <v>8384.5714285714294</v>
      </c>
      <c r="O159" s="951">
        <f>(14+43+28)/7*292</f>
        <v>3545.7142857142858</v>
      </c>
      <c r="P159" s="952">
        <f>(54.5+26+35.5)/7*292</f>
        <v>4838.8571428571431</v>
      </c>
      <c r="Q159" s="952">
        <v>0</v>
      </c>
      <c r="R159" s="952"/>
      <c r="S159" s="955"/>
      <c r="T159" s="1049">
        <f t="shared" ref="T159:T217" si="110">N159-H159</f>
        <v>8384.5714285714294</v>
      </c>
      <c r="U159" s="956">
        <f t="shared" ref="U159:U217" si="111">O159-I159</f>
        <v>3545.7142857142858</v>
      </c>
      <c r="V159" s="957">
        <f t="shared" ref="V159:V217" si="112">P159-J159</f>
        <v>4838.8571428571431</v>
      </c>
      <c r="W159" s="957">
        <f t="shared" ref="W159:W217" si="113">Q159-K159</f>
        <v>0</v>
      </c>
      <c r="X159" s="957">
        <f t="shared" ref="X159:X217" si="114">R159-L159</f>
        <v>0</v>
      </c>
      <c r="Y159" s="958">
        <f t="shared" ref="Y159:Y217" si="115">S159-M159</f>
        <v>0</v>
      </c>
      <c r="Z159" s="28"/>
      <c r="AA159" s="28"/>
    </row>
    <row r="160" spans="1:27" ht="14">
      <c r="A160" s="26"/>
      <c r="B160" s="1116"/>
      <c r="C160" s="1230"/>
      <c r="D160" s="1119"/>
      <c r="E160" s="1122"/>
      <c r="F160" s="1243"/>
      <c r="G160" s="54" t="s">
        <v>109</v>
      </c>
      <c r="H160" s="893">
        <v>65000</v>
      </c>
      <c r="I160" s="960">
        <f t="shared" si="104"/>
        <v>13000</v>
      </c>
      <c r="J160" s="961">
        <f t="shared" si="105"/>
        <v>13000</v>
      </c>
      <c r="K160" s="961">
        <f t="shared" si="106"/>
        <v>13000</v>
      </c>
      <c r="L160" s="961">
        <f t="shared" si="107"/>
        <v>13000</v>
      </c>
      <c r="M160" s="962">
        <f t="shared" si="108"/>
        <v>13000</v>
      </c>
      <c r="N160" s="897">
        <f t="shared" si="109"/>
        <v>43543.729999999996</v>
      </c>
      <c r="O160" s="960">
        <f>5255.75+973</f>
        <v>6228.75</v>
      </c>
      <c r="P160" s="961">
        <f>8800+2764.98+5800+2250</f>
        <v>19614.98</v>
      </c>
      <c r="Q160" s="961">
        <f>7350+10350</f>
        <v>17700</v>
      </c>
      <c r="R160" s="961"/>
      <c r="S160" s="964"/>
      <c r="T160" s="1050">
        <f t="shared" si="110"/>
        <v>-21456.270000000004</v>
      </c>
      <c r="U160" s="965">
        <f t="shared" si="111"/>
        <v>-6771.25</v>
      </c>
      <c r="V160" s="966">
        <f t="shared" si="112"/>
        <v>6614.98</v>
      </c>
      <c r="W160" s="966">
        <f t="shared" si="113"/>
        <v>4700</v>
      </c>
      <c r="X160" s="966">
        <f t="shared" si="114"/>
        <v>-13000</v>
      </c>
      <c r="Y160" s="967">
        <f t="shared" si="115"/>
        <v>-13000</v>
      </c>
      <c r="Z160" s="28"/>
      <c r="AA160" s="28"/>
    </row>
    <row r="161" spans="1:27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968">
        <f>H162+H163</f>
        <v>5000</v>
      </c>
      <c r="I161" s="969">
        <f t="shared" si="104"/>
        <v>1000</v>
      </c>
      <c r="J161" s="970">
        <f t="shared" si="105"/>
        <v>1000</v>
      </c>
      <c r="K161" s="970">
        <f t="shared" si="106"/>
        <v>1000</v>
      </c>
      <c r="L161" s="970">
        <f t="shared" si="107"/>
        <v>1000</v>
      </c>
      <c r="M161" s="971">
        <f t="shared" si="108"/>
        <v>1000</v>
      </c>
      <c r="N161" s="972"/>
      <c r="O161" s="969"/>
      <c r="P161" s="970"/>
      <c r="Q161" s="970"/>
      <c r="R161" s="970"/>
      <c r="S161" s="973"/>
      <c r="T161" s="974">
        <f t="shared" si="110"/>
        <v>-5000</v>
      </c>
      <c r="U161" s="969">
        <f t="shared" si="111"/>
        <v>-1000</v>
      </c>
      <c r="V161" s="970">
        <f t="shared" si="112"/>
        <v>-1000</v>
      </c>
      <c r="W161" s="970">
        <f t="shared" si="113"/>
        <v>-1000</v>
      </c>
      <c r="X161" s="970">
        <f t="shared" si="114"/>
        <v>-1000</v>
      </c>
      <c r="Y161" s="975">
        <f t="shared" si="115"/>
        <v>-1000</v>
      </c>
      <c r="Z161" s="28"/>
      <c r="AA161" s="28"/>
    </row>
    <row r="162" spans="1:27" ht="14">
      <c r="A162" s="26"/>
      <c r="B162" s="1116"/>
      <c r="C162" s="1230"/>
      <c r="D162" s="1119"/>
      <c r="E162" s="1122"/>
      <c r="F162" s="1243"/>
      <c r="G162" s="56" t="s">
        <v>108</v>
      </c>
      <c r="H162" s="976">
        <v>0</v>
      </c>
      <c r="I162" s="977">
        <f t="shared" si="104"/>
        <v>0</v>
      </c>
      <c r="J162" s="978">
        <f t="shared" si="105"/>
        <v>0</v>
      </c>
      <c r="K162" s="978">
        <f t="shared" si="106"/>
        <v>0</v>
      </c>
      <c r="L162" s="978">
        <f t="shared" si="107"/>
        <v>0</v>
      </c>
      <c r="M162" s="979">
        <f t="shared" si="108"/>
        <v>0</v>
      </c>
      <c r="N162" s="980"/>
      <c r="O162" s="977"/>
      <c r="P162" s="978"/>
      <c r="Q162" s="978"/>
      <c r="R162" s="978"/>
      <c r="S162" s="981"/>
      <c r="T162" s="976">
        <f t="shared" si="110"/>
        <v>0</v>
      </c>
      <c r="U162" s="977">
        <f t="shared" si="111"/>
        <v>0</v>
      </c>
      <c r="V162" s="978">
        <f t="shared" si="112"/>
        <v>0</v>
      </c>
      <c r="W162" s="978">
        <f t="shared" si="113"/>
        <v>0</v>
      </c>
      <c r="X162" s="978">
        <f t="shared" si="114"/>
        <v>0</v>
      </c>
      <c r="Y162" s="982">
        <f t="shared" si="115"/>
        <v>0</v>
      </c>
      <c r="Z162" s="28"/>
      <c r="AA162" s="28"/>
    </row>
    <row r="163" spans="1:27" ht="14">
      <c r="A163" s="26"/>
      <c r="B163" s="1116"/>
      <c r="C163" s="1230"/>
      <c r="D163" s="1119"/>
      <c r="E163" s="1122"/>
      <c r="F163" s="1243"/>
      <c r="G163" s="57" t="s">
        <v>109</v>
      </c>
      <c r="H163" s="983">
        <v>5000</v>
      </c>
      <c r="I163" s="984">
        <f t="shared" si="104"/>
        <v>1000</v>
      </c>
      <c r="J163" s="985">
        <f t="shared" si="105"/>
        <v>1000</v>
      </c>
      <c r="K163" s="985">
        <f t="shared" si="106"/>
        <v>1000</v>
      </c>
      <c r="L163" s="985">
        <f t="shared" si="107"/>
        <v>1000</v>
      </c>
      <c r="M163" s="986">
        <f t="shared" si="108"/>
        <v>1000</v>
      </c>
      <c r="N163" s="987"/>
      <c r="O163" s="984"/>
      <c r="P163" s="985"/>
      <c r="Q163" s="985"/>
      <c r="R163" s="985"/>
      <c r="S163" s="988"/>
      <c r="T163" s="983">
        <f t="shared" si="110"/>
        <v>-5000</v>
      </c>
      <c r="U163" s="984">
        <f t="shared" si="111"/>
        <v>-1000</v>
      </c>
      <c r="V163" s="985">
        <f t="shared" si="112"/>
        <v>-1000</v>
      </c>
      <c r="W163" s="985">
        <f t="shared" si="113"/>
        <v>-1000</v>
      </c>
      <c r="X163" s="985">
        <f t="shared" si="114"/>
        <v>-1000</v>
      </c>
      <c r="Y163" s="989">
        <f t="shared" si="115"/>
        <v>-1000</v>
      </c>
      <c r="Z163" s="28"/>
      <c r="AA163" s="28"/>
    </row>
    <row r="164" spans="1:27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968">
        <v>0</v>
      </c>
      <c r="I164" s="969"/>
      <c r="J164" s="970"/>
      <c r="K164" s="970"/>
      <c r="L164" s="970"/>
      <c r="M164" s="971"/>
      <c r="N164" s="972"/>
      <c r="O164" s="969"/>
      <c r="P164" s="970"/>
      <c r="Q164" s="970"/>
      <c r="R164" s="970"/>
      <c r="S164" s="973"/>
      <c r="T164" s="974">
        <f t="shared" si="110"/>
        <v>0</v>
      </c>
      <c r="U164" s="969">
        <f t="shared" si="111"/>
        <v>0</v>
      </c>
      <c r="V164" s="970">
        <f t="shared" si="112"/>
        <v>0</v>
      </c>
      <c r="W164" s="970">
        <f t="shared" si="113"/>
        <v>0</v>
      </c>
      <c r="X164" s="970">
        <f t="shared" si="114"/>
        <v>0</v>
      </c>
      <c r="Y164" s="975">
        <f t="shared" si="115"/>
        <v>0</v>
      </c>
      <c r="Z164" s="28"/>
      <c r="AA164" s="28"/>
    </row>
    <row r="165" spans="1:27" ht="14">
      <c r="A165" s="26"/>
      <c r="B165" s="1116"/>
      <c r="C165" s="1230"/>
      <c r="D165" s="1119"/>
      <c r="E165" s="1122"/>
      <c r="F165" s="1237"/>
      <c r="G165" s="56" t="s">
        <v>108</v>
      </c>
      <c r="H165" s="976"/>
      <c r="I165" s="977"/>
      <c r="J165" s="978"/>
      <c r="K165" s="978"/>
      <c r="L165" s="978"/>
      <c r="M165" s="979"/>
      <c r="N165" s="980"/>
      <c r="O165" s="977"/>
      <c r="P165" s="978"/>
      <c r="Q165" s="978"/>
      <c r="R165" s="978"/>
      <c r="S165" s="981"/>
      <c r="T165" s="976">
        <f t="shared" si="110"/>
        <v>0</v>
      </c>
      <c r="U165" s="977">
        <f t="shared" si="111"/>
        <v>0</v>
      </c>
      <c r="V165" s="978">
        <f t="shared" si="112"/>
        <v>0</v>
      </c>
      <c r="W165" s="978">
        <f t="shared" si="113"/>
        <v>0</v>
      </c>
      <c r="X165" s="978">
        <f t="shared" si="114"/>
        <v>0</v>
      </c>
      <c r="Y165" s="982">
        <f t="shared" si="115"/>
        <v>0</v>
      </c>
      <c r="Z165" s="28"/>
      <c r="AA165" s="28"/>
    </row>
    <row r="166" spans="1:27" ht="14">
      <c r="A166" s="26"/>
      <c r="B166" s="1116"/>
      <c r="C166" s="1230"/>
      <c r="D166" s="1120"/>
      <c r="E166" s="1123"/>
      <c r="F166" s="1237"/>
      <c r="G166" s="57" t="s">
        <v>109</v>
      </c>
      <c r="H166" s="983"/>
      <c r="I166" s="984"/>
      <c r="J166" s="985"/>
      <c r="K166" s="985"/>
      <c r="L166" s="985"/>
      <c r="M166" s="986"/>
      <c r="N166" s="987"/>
      <c r="O166" s="984"/>
      <c r="P166" s="985"/>
      <c r="Q166" s="985"/>
      <c r="R166" s="985"/>
      <c r="S166" s="988"/>
      <c r="T166" s="983">
        <f t="shared" si="110"/>
        <v>0</v>
      </c>
      <c r="U166" s="984">
        <f t="shared" si="111"/>
        <v>0</v>
      </c>
      <c r="V166" s="985">
        <f t="shared" si="112"/>
        <v>0</v>
      </c>
      <c r="W166" s="985">
        <f t="shared" si="113"/>
        <v>0</v>
      </c>
      <c r="X166" s="985">
        <f t="shared" si="114"/>
        <v>0</v>
      </c>
      <c r="Y166" s="989">
        <f t="shared" si="115"/>
        <v>0</v>
      </c>
      <c r="Z166" s="28"/>
      <c r="AA166" s="28"/>
    </row>
    <row r="167" spans="1:27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968">
        <v>0</v>
      </c>
      <c r="I167" s="969"/>
      <c r="J167" s="970"/>
      <c r="K167" s="970"/>
      <c r="L167" s="970"/>
      <c r="M167" s="971"/>
      <c r="N167" s="972"/>
      <c r="O167" s="969"/>
      <c r="P167" s="970"/>
      <c r="Q167" s="970"/>
      <c r="R167" s="970"/>
      <c r="S167" s="973"/>
      <c r="T167" s="974">
        <f t="shared" si="110"/>
        <v>0</v>
      </c>
      <c r="U167" s="969">
        <f t="shared" si="111"/>
        <v>0</v>
      </c>
      <c r="V167" s="970">
        <f t="shared" si="112"/>
        <v>0</v>
      </c>
      <c r="W167" s="970">
        <f t="shared" si="113"/>
        <v>0</v>
      </c>
      <c r="X167" s="970">
        <f t="shared" si="114"/>
        <v>0</v>
      </c>
      <c r="Y167" s="975">
        <f t="shared" si="115"/>
        <v>0</v>
      </c>
      <c r="Z167" s="28"/>
      <c r="AA167" s="28"/>
    </row>
    <row r="168" spans="1:27" ht="14">
      <c r="A168" s="26"/>
      <c r="B168" s="1116"/>
      <c r="C168" s="1230"/>
      <c r="D168" s="1119"/>
      <c r="E168" s="1122"/>
      <c r="F168" s="1237"/>
      <c r="G168" s="56" t="s">
        <v>108</v>
      </c>
      <c r="H168" s="976"/>
      <c r="I168" s="977"/>
      <c r="J168" s="978"/>
      <c r="K168" s="978"/>
      <c r="L168" s="978"/>
      <c r="M168" s="979"/>
      <c r="N168" s="980"/>
      <c r="O168" s="977"/>
      <c r="P168" s="978"/>
      <c r="Q168" s="978"/>
      <c r="R168" s="978"/>
      <c r="S168" s="981"/>
      <c r="T168" s="976">
        <f t="shared" si="110"/>
        <v>0</v>
      </c>
      <c r="U168" s="977">
        <f t="shared" si="111"/>
        <v>0</v>
      </c>
      <c r="V168" s="978">
        <f t="shared" si="112"/>
        <v>0</v>
      </c>
      <c r="W168" s="978">
        <f t="shared" si="113"/>
        <v>0</v>
      </c>
      <c r="X168" s="978">
        <f t="shared" si="114"/>
        <v>0</v>
      </c>
      <c r="Y168" s="982">
        <f t="shared" si="115"/>
        <v>0</v>
      </c>
      <c r="Z168" s="28"/>
      <c r="AA168" s="28"/>
    </row>
    <row r="169" spans="1:27" ht="14">
      <c r="A169" s="26"/>
      <c r="B169" s="1116"/>
      <c r="C169" s="1230"/>
      <c r="D169" s="1120"/>
      <c r="E169" s="1123"/>
      <c r="F169" s="1237"/>
      <c r="G169" s="57" t="s">
        <v>109</v>
      </c>
      <c r="H169" s="983"/>
      <c r="I169" s="984"/>
      <c r="J169" s="985"/>
      <c r="K169" s="985"/>
      <c r="L169" s="985"/>
      <c r="M169" s="986"/>
      <c r="N169" s="987"/>
      <c r="O169" s="984"/>
      <c r="P169" s="985"/>
      <c r="Q169" s="985"/>
      <c r="R169" s="985"/>
      <c r="S169" s="988"/>
      <c r="T169" s="983">
        <f t="shared" si="110"/>
        <v>0</v>
      </c>
      <c r="U169" s="984">
        <f t="shared" si="111"/>
        <v>0</v>
      </c>
      <c r="V169" s="985">
        <f t="shared" si="112"/>
        <v>0</v>
      </c>
      <c r="W169" s="985">
        <f t="shared" si="113"/>
        <v>0</v>
      </c>
      <c r="X169" s="985">
        <f t="shared" si="114"/>
        <v>0</v>
      </c>
      <c r="Y169" s="989">
        <f t="shared" si="115"/>
        <v>0</v>
      </c>
      <c r="Z169" s="28"/>
      <c r="AA169" s="28"/>
    </row>
    <row r="170" spans="1:27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968">
        <f>H171+H172</f>
        <v>5000</v>
      </c>
      <c r="I170" s="969">
        <f>H170/5</f>
        <v>1000</v>
      </c>
      <c r="J170" s="970">
        <f>H170/5</f>
        <v>1000</v>
      </c>
      <c r="K170" s="970">
        <f>H170/5</f>
        <v>1000</v>
      </c>
      <c r="L170" s="970">
        <f>H170/5</f>
        <v>1000</v>
      </c>
      <c r="M170" s="971">
        <f>H170/5</f>
        <v>1000</v>
      </c>
      <c r="N170" s="972"/>
      <c r="O170" s="969"/>
      <c r="P170" s="970"/>
      <c r="Q170" s="970"/>
      <c r="R170" s="970"/>
      <c r="S170" s="973"/>
      <c r="T170" s="974">
        <f t="shared" si="110"/>
        <v>-5000</v>
      </c>
      <c r="U170" s="969">
        <f t="shared" si="111"/>
        <v>-1000</v>
      </c>
      <c r="V170" s="970">
        <f t="shared" si="112"/>
        <v>-1000</v>
      </c>
      <c r="W170" s="970">
        <f t="shared" si="113"/>
        <v>-1000</v>
      </c>
      <c r="X170" s="970">
        <f t="shared" si="114"/>
        <v>-1000</v>
      </c>
      <c r="Y170" s="975">
        <f t="shared" si="115"/>
        <v>-1000</v>
      </c>
      <c r="Z170" s="28"/>
      <c r="AA170" s="28"/>
    </row>
    <row r="171" spans="1:27" ht="14">
      <c r="A171" s="26"/>
      <c r="B171" s="1116"/>
      <c r="C171" s="1231"/>
      <c r="D171" s="1119"/>
      <c r="E171" s="1122"/>
      <c r="F171" s="1244"/>
      <c r="G171" s="56" t="s">
        <v>108</v>
      </c>
      <c r="H171" s="976">
        <v>0</v>
      </c>
      <c r="I171" s="977">
        <f t="shared" ref="I171:I175" si="116">H171/5</f>
        <v>0</v>
      </c>
      <c r="J171" s="978">
        <f t="shared" ref="J171:J175" si="117">H171/5</f>
        <v>0</v>
      </c>
      <c r="K171" s="978">
        <f t="shared" ref="K171:K175" si="118">H171/5</f>
        <v>0</v>
      </c>
      <c r="L171" s="978">
        <f t="shared" ref="L171:L175" si="119">H171/5</f>
        <v>0</v>
      </c>
      <c r="M171" s="979">
        <f t="shared" ref="M171:M175" si="120">H171/5</f>
        <v>0</v>
      </c>
      <c r="N171" s="980"/>
      <c r="O171" s="977"/>
      <c r="P171" s="978"/>
      <c r="Q171" s="978"/>
      <c r="R171" s="978"/>
      <c r="S171" s="981"/>
      <c r="T171" s="976">
        <f t="shared" si="110"/>
        <v>0</v>
      </c>
      <c r="U171" s="977">
        <f t="shared" si="111"/>
        <v>0</v>
      </c>
      <c r="V171" s="978">
        <f t="shared" si="112"/>
        <v>0</v>
      </c>
      <c r="W171" s="978">
        <f t="shared" si="113"/>
        <v>0</v>
      </c>
      <c r="X171" s="978">
        <f t="shared" si="114"/>
        <v>0</v>
      </c>
      <c r="Y171" s="982">
        <f t="shared" si="115"/>
        <v>0</v>
      </c>
      <c r="Z171" s="28"/>
      <c r="AA171" s="28"/>
    </row>
    <row r="172" spans="1:27" ht="14">
      <c r="A172" s="26"/>
      <c r="B172" s="1116"/>
      <c r="C172" s="1232"/>
      <c r="D172" s="1119"/>
      <c r="E172" s="1122"/>
      <c r="F172" s="1244"/>
      <c r="G172" s="57" t="s">
        <v>109</v>
      </c>
      <c r="H172" s="983">
        <v>5000</v>
      </c>
      <c r="I172" s="984">
        <f t="shared" si="116"/>
        <v>1000</v>
      </c>
      <c r="J172" s="985">
        <f t="shared" si="117"/>
        <v>1000</v>
      </c>
      <c r="K172" s="985">
        <f t="shared" si="118"/>
        <v>1000</v>
      </c>
      <c r="L172" s="985">
        <f t="shared" si="119"/>
        <v>1000</v>
      </c>
      <c r="M172" s="986">
        <f t="shared" si="120"/>
        <v>1000</v>
      </c>
      <c r="N172" s="987"/>
      <c r="O172" s="984"/>
      <c r="P172" s="985"/>
      <c r="Q172" s="985"/>
      <c r="R172" s="985"/>
      <c r="S172" s="988"/>
      <c r="T172" s="983">
        <f t="shared" si="110"/>
        <v>-5000</v>
      </c>
      <c r="U172" s="984">
        <f t="shared" si="111"/>
        <v>-1000</v>
      </c>
      <c r="V172" s="985">
        <f t="shared" si="112"/>
        <v>-1000</v>
      </c>
      <c r="W172" s="985">
        <f t="shared" si="113"/>
        <v>-1000</v>
      </c>
      <c r="X172" s="985">
        <f t="shared" si="114"/>
        <v>-1000</v>
      </c>
      <c r="Y172" s="989">
        <f t="shared" si="115"/>
        <v>-1000</v>
      </c>
      <c r="Z172" s="28"/>
      <c r="AA172" s="28"/>
    </row>
    <row r="173" spans="1:27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990">
        <f>H158+H161+H164+H167+H170</f>
        <v>75000</v>
      </c>
      <c r="I173" s="991">
        <f t="shared" si="116"/>
        <v>15000</v>
      </c>
      <c r="J173" s="992">
        <f t="shared" si="117"/>
        <v>15000</v>
      </c>
      <c r="K173" s="992">
        <f t="shared" si="118"/>
        <v>15000</v>
      </c>
      <c r="L173" s="992">
        <f t="shared" si="119"/>
        <v>15000</v>
      </c>
      <c r="M173" s="993">
        <f t="shared" si="120"/>
        <v>15000</v>
      </c>
      <c r="N173" s="1037">
        <f>N158+N161+N164+N167+N170</f>
        <v>51928.301428571431</v>
      </c>
      <c r="O173" s="991">
        <f t="shared" ref="O173:S173" si="121">O158+O161+O164+O167+O170</f>
        <v>9774.4642857142862</v>
      </c>
      <c r="P173" s="992">
        <f t="shared" si="121"/>
        <v>24453.837142857141</v>
      </c>
      <c r="Q173" s="992">
        <f>Q158+Q161+Q164+Q167+Q170</f>
        <v>17700</v>
      </c>
      <c r="R173" s="992">
        <f t="shared" si="121"/>
        <v>0</v>
      </c>
      <c r="S173" s="995">
        <f t="shared" si="121"/>
        <v>0</v>
      </c>
      <c r="T173" s="990">
        <f t="shared" si="110"/>
        <v>-23071.698571428569</v>
      </c>
      <c r="U173" s="991">
        <f t="shared" si="111"/>
        <v>-5225.5357142857138</v>
      </c>
      <c r="V173" s="992">
        <f t="shared" si="112"/>
        <v>9453.8371428571409</v>
      </c>
      <c r="W173" s="992">
        <f t="shared" si="113"/>
        <v>2700</v>
      </c>
      <c r="X173" s="992">
        <f t="shared" si="114"/>
        <v>-15000</v>
      </c>
      <c r="Y173" s="997">
        <f t="shared" si="115"/>
        <v>-15000</v>
      </c>
      <c r="Z173" s="12"/>
      <c r="AA173" s="41"/>
    </row>
    <row r="174" spans="1:27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998">
        <f t="shared" ref="H174:H175" si="122">H159+H162+H165+H168+H171</f>
        <v>0</v>
      </c>
      <c r="I174" s="999">
        <f t="shared" si="116"/>
        <v>0</v>
      </c>
      <c r="J174" s="1000">
        <f t="shared" si="117"/>
        <v>0</v>
      </c>
      <c r="K174" s="1000">
        <f t="shared" si="118"/>
        <v>0</v>
      </c>
      <c r="L174" s="1000">
        <f t="shared" si="119"/>
        <v>0</v>
      </c>
      <c r="M174" s="1001">
        <f t="shared" si="120"/>
        <v>0</v>
      </c>
      <c r="N174" s="1002">
        <f t="shared" ref="N174:S174" si="123">N159+N162+N165+N168+N171</f>
        <v>8384.5714285714294</v>
      </c>
      <c r="O174" s="999">
        <f t="shared" si="123"/>
        <v>3545.7142857142858</v>
      </c>
      <c r="P174" s="1000">
        <f t="shared" si="123"/>
        <v>4838.8571428571431</v>
      </c>
      <c r="Q174" s="1000">
        <f t="shared" si="123"/>
        <v>0</v>
      </c>
      <c r="R174" s="1000">
        <f t="shared" si="123"/>
        <v>0</v>
      </c>
      <c r="S174" s="1003">
        <f t="shared" si="123"/>
        <v>0</v>
      </c>
      <c r="T174" s="998">
        <f t="shared" si="110"/>
        <v>8384.5714285714294</v>
      </c>
      <c r="U174" s="999">
        <f t="shared" si="111"/>
        <v>3545.7142857142858</v>
      </c>
      <c r="V174" s="1000">
        <f t="shared" si="112"/>
        <v>4838.8571428571431</v>
      </c>
      <c r="W174" s="1000">
        <f t="shared" si="113"/>
        <v>0</v>
      </c>
      <c r="X174" s="1000">
        <f t="shared" si="114"/>
        <v>0</v>
      </c>
      <c r="Y174" s="1004">
        <f t="shared" si="115"/>
        <v>0</v>
      </c>
      <c r="Z174" s="12"/>
      <c r="AA174" s="41"/>
    </row>
    <row r="175" spans="1:27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1005">
        <f t="shared" si="122"/>
        <v>75000</v>
      </c>
      <c r="I175" s="1006">
        <f t="shared" si="116"/>
        <v>15000</v>
      </c>
      <c r="J175" s="1007">
        <f t="shared" si="117"/>
        <v>15000</v>
      </c>
      <c r="K175" s="1007">
        <f t="shared" si="118"/>
        <v>15000</v>
      </c>
      <c r="L175" s="1007">
        <f t="shared" si="119"/>
        <v>15000</v>
      </c>
      <c r="M175" s="1008">
        <f t="shared" si="120"/>
        <v>15000</v>
      </c>
      <c r="N175" s="1009">
        <f t="shared" ref="N175:S175" si="124">N160+N163+N166+N169+N172</f>
        <v>43543.729999999996</v>
      </c>
      <c r="O175" s="1006">
        <f t="shared" si="124"/>
        <v>6228.75</v>
      </c>
      <c r="P175" s="1007">
        <f t="shared" si="124"/>
        <v>19614.98</v>
      </c>
      <c r="Q175" s="1007">
        <f t="shared" si="124"/>
        <v>17700</v>
      </c>
      <c r="R175" s="1007">
        <f t="shared" si="124"/>
        <v>0</v>
      </c>
      <c r="S175" s="1010">
        <f t="shared" si="124"/>
        <v>0</v>
      </c>
      <c r="T175" s="1005">
        <f t="shared" si="110"/>
        <v>-31456.270000000004</v>
      </c>
      <c r="U175" s="1006">
        <f t="shared" si="111"/>
        <v>-8771.25</v>
      </c>
      <c r="V175" s="1007">
        <f t="shared" si="112"/>
        <v>4614.9799999999996</v>
      </c>
      <c r="W175" s="1007">
        <f t="shared" si="113"/>
        <v>2700</v>
      </c>
      <c r="X175" s="1007">
        <f t="shared" si="114"/>
        <v>-15000</v>
      </c>
      <c r="Y175" s="1011">
        <f t="shared" si="115"/>
        <v>-15000</v>
      </c>
      <c r="Z175" s="15"/>
      <c r="AA175" s="15"/>
    </row>
    <row r="176" spans="1:27" ht="14.5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1012"/>
      <c r="I176" s="942"/>
      <c r="J176" s="943"/>
      <c r="K176" s="943"/>
      <c r="L176" s="943"/>
      <c r="M176" s="944"/>
      <c r="N176" s="945"/>
      <c r="O176" s="942"/>
      <c r="P176" s="943"/>
      <c r="Q176" s="943"/>
      <c r="R176" s="943"/>
      <c r="S176" s="946"/>
      <c r="T176" s="1045">
        <f t="shared" si="110"/>
        <v>0</v>
      </c>
      <c r="U176" s="947">
        <f t="shared" si="111"/>
        <v>0</v>
      </c>
      <c r="V176" s="948">
        <f t="shared" si="112"/>
        <v>0</v>
      </c>
      <c r="W176" s="948">
        <f t="shared" si="113"/>
        <v>0</v>
      </c>
      <c r="X176" s="948">
        <f t="shared" si="114"/>
        <v>0</v>
      </c>
      <c r="Y176" s="949">
        <f t="shared" si="115"/>
        <v>0</v>
      </c>
      <c r="Z176" s="28"/>
      <c r="AA176" s="28"/>
    </row>
    <row r="177" spans="1:27" ht="14">
      <c r="A177" s="26"/>
      <c r="B177" s="1116"/>
      <c r="C177" s="1230"/>
      <c r="D177" s="1119"/>
      <c r="E177" s="1122"/>
      <c r="F177" s="1243"/>
      <c r="G177" s="53" t="s">
        <v>108</v>
      </c>
      <c r="H177" s="950"/>
      <c r="I177" s="951"/>
      <c r="J177" s="952"/>
      <c r="K177" s="952"/>
      <c r="L177" s="952"/>
      <c r="M177" s="953"/>
      <c r="N177" s="954"/>
      <c r="O177" s="951"/>
      <c r="P177" s="952"/>
      <c r="Q177" s="952"/>
      <c r="R177" s="952"/>
      <c r="S177" s="955"/>
      <c r="T177" s="1046">
        <f t="shared" si="110"/>
        <v>0</v>
      </c>
      <c r="U177" s="956">
        <f t="shared" si="111"/>
        <v>0</v>
      </c>
      <c r="V177" s="957">
        <f t="shared" si="112"/>
        <v>0</v>
      </c>
      <c r="W177" s="957">
        <f t="shared" si="113"/>
        <v>0</v>
      </c>
      <c r="X177" s="957">
        <f t="shared" si="114"/>
        <v>0</v>
      </c>
      <c r="Y177" s="958">
        <f t="shared" si="115"/>
        <v>0</v>
      </c>
      <c r="Z177" s="28"/>
      <c r="AA177" s="28"/>
    </row>
    <row r="178" spans="1:27" ht="14">
      <c r="A178" s="26"/>
      <c r="B178" s="1116"/>
      <c r="C178" s="1230"/>
      <c r="D178" s="1119"/>
      <c r="E178" s="1122"/>
      <c r="F178" s="1243"/>
      <c r="G178" s="54" t="s">
        <v>109</v>
      </c>
      <c r="H178" s="959"/>
      <c r="I178" s="960"/>
      <c r="J178" s="961"/>
      <c r="K178" s="961"/>
      <c r="L178" s="961"/>
      <c r="M178" s="962"/>
      <c r="N178" s="963"/>
      <c r="O178" s="960"/>
      <c r="P178" s="961"/>
      <c r="Q178" s="961"/>
      <c r="R178" s="961"/>
      <c r="S178" s="964"/>
      <c r="T178" s="1047">
        <f t="shared" si="110"/>
        <v>0</v>
      </c>
      <c r="U178" s="965">
        <f t="shared" si="111"/>
        <v>0</v>
      </c>
      <c r="V178" s="966">
        <f t="shared" si="112"/>
        <v>0</v>
      </c>
      <c r="W178" s="966">
        <f t="shared" si="113"/>
        <v>0</v>
      </c>
      <c r="X178" s="966">
        <f t="shared" si="114"/>
        <v>0</v>
      </c>
      <c r="Y178" s="967">
        <f t="shared" si="115"/>
        <v>0</v>
      </c>
      <c r="Z178" s="28"/>
      <c r="AA178" s="28"/>
    </row>
    <row r="179" spans="1:27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974"/>
      <c r="I179" s="969"/>
      <c r="J179" s="970"/>
      <c r="K179" s="970"/>
      <c r="L179" s="970"/>
      <c r="M179" s="971"/>
      <c r="N179" s="972"/>
      <c r="O179" s="969"/>
      <c r="P179" s="970"/>
      <c r="Q179" s="970"/>
      <c r="R179" s="970"/>
      <c r="S179" s="973"/>
      <c r="T179" s="974">
        <f t="shared" si="110"/>
        <v>0</v>
      </c>
      <c r="U179" s="969">
        <f t="shared" si="111"/>
        <v>0</v>
      </c>
      <c r="V179" s="970">
        <f t="shared" si="112"/>
        <v>0</v>
      </c>
      <c r="W179" s="970">
        <f t="shared" si="113"/>
        <v>0</v>
      </c>
      <c r="X179" s="970">
        <f t="shared" si="114"/>
        <v>0</v>
      </c>
      <c r="Y179" s="975">
        <f t="shared" si="115"/>
        <v>0</v>
      </c>
      <c r="Z179" s="28"/>
      <c r="AA179" s="28"/>
    </row>
    <row r="180" spans="1:27" ht="14">
      <c r="A180" s="26"/>
      <c r="B180" s="1116"/>
      <c r="C180" s="1230"/>
      <c r="D180" s="1119"/>
      <c r="E180" s="1122"/>
      <c r="F180" s="1243"/>
      <c r="G180" s="56" t="s">
        <v>108</v>
      </c>
      <c r="H180" s="976"/>
      <c r="I180" s="977"/>
      <c r="J180" s="978"/>
      <c r="K180" s="978"/>
      <c r="L180" s="978"/>
      <c r="M180" s="979"/>
      <c r="N180" s="980"/>
      <c r="O180" s="977"/>
      <c r="P180" s="978"/>
      <c r="Q180" s="978"/>
      <c r="R180" s="978"/>
      <c r="S180" s="981"/>
      <c r="T180" s="976">
        <f t="shared" si="110"/>
        <v>0</v>
      </c>
      <c r="U180" s="977">
        <f t="shared" si="111"/>
        <v>0</v>
      </c>
      <c r="V180" s="978">
        <f t="shared" si="112"/>
        <v>0</v>
      </c>
      <c r="W180" s="978">
        <f t="shared" si="113"/>
        <v>0</v>
      </c>
      <c r="X180" s="978">
        <f t="shared" si="114"/>
        <v>0</v>
      </c>
      <c r="Y180" s="982">
        <f t="shared" si="115"/>
        <v>0</v>
      </c>
      <c r="Z180" s="28"/>
      <c r="AA180" s="28"/>
    </row>
    <row r="181" spans="1:27" ht="14">
      <c r="A181" s="26"/>
      <c r="B181" s="1116"/>
      <c r="C181" s="1230"/>
      <c r="D181" s="1119"/>
      <c r="E181" s="1122"/>
      <c r="F181" s="1243"/>
      <c r="G181" s="57" t="s">
        <v>109</v>
      </c>
      <c r="H181" s="983"/>
      <c r="I181" s="984"/>
      <c r="J181" s="985"/>
      <c r="K181" s="985"/>
      <c r="L181" s="985"/>
      <c r="M181" s="986"/>
      <c r="N181" s="987"/>
      <c r="O181" s="984"/>
      <c r="P181" s="985"/>
      <c r="Q181" s="985"/>
      <c r="R181" s="985"/>
      <c r="S181" s="988"/>
      <c r="T181" s="983">
        <f t="shared" si="110"/>
        <v>0</v>
      </c>
      <c r="U181" s="984">
        <f t="shared" si="111"/>
        <v>0</v>
      </c>
      <c r="V181" s="985">
        <f t="shared" si="112"/>
        <v>0</v>
      </c>
      <c r="W181" s="985">
        <f t="shared" si="113"/>
        <v>0</v>
      </c>
      <c r="X181" s="985">
        <f t="shared" si="114"/>
        <v>0</v>
      </c>
      <c r="Y181" s="989">
        <f t="shared" si="115"/>
        <v>0</v>
      </c>
      <c r="Z181" s="28"/>
      <c r="AA181" s="28"/>
    </row>
    <row r="182" spans="1:27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974"/>
      <c r="I182" s="969"/>
      <c r="J182" s="970"/>
      <c r="K182" s="970"/>
      <c r="L182" s="970"/>
      <c r="M182" s="971"/>
      <c r="N182" s="972"/>
      <c r="O182" s="969"/>
      <c r="P182" s="970"/>
      <c r="Q182" s="970"/>
      <c r="R182" s="970"/>
      <c r="S182" s="973"/>
      <c r="T182" s="974">
        <f t="shared" si="110"/>
        <v>0</v>
      </c>
      <c r="U182" s="969">
        <f t="shared" si="111"/>
        <v>0</v>
      </c>
      <c r="V182" s="970">
        <f t="shared" si="112"/>
        <v>0</v>
      </c>
      <c r="W182" s="970">
        <f t="shared" si="113"/>
        <v>0</v>
      </c>
      <c r="X182" s="970">
        <f t="shared" si="114"/>
        <v>0</v>
      </c>
      <c r="Y182" s="975">
        <f t="shared" si="115"/>
        <v>0</v>
      </c>
      <c r="Z182" s="28"/>
      <c r="AA182" s="28"/>
    </row>
    <row r="183" spans="1:27" ht="14">
      <c r="A183" s="26"/>
      <c r="B183" s="1116"/>
      <c r="C183" s="1231"/>
      <c r="D183" s="1119"/>
      <c r="E183" s="1122"/>
      <c r="F183" s="1243"/>
      <c r="G183" s="56" t="s">
        <v>108</v>
      </c>
      <c r="H183" s="976"/>
      <c r="I183" s="977"/>
      <c r="J183" s="978"/>
      <c r="K183" s="978"/>
      <c r="L183" s="978"/>
      <c r="M183" s="979"/>
      <c r="N183" s="980"/>
      <c r="O183" s="977"/>
      <c r="P183" s="978"/>
      <c r="Q183" s="978"/>
      <c r="R183" s="978"/>
      <c r="S183" s="981"/>
      <c r="T183" s="976">
        <f t="shared" si="110"/>
        <v>0</v>
      </c>
      <c r="U183" s="977">
        <f t="shared" si="111"/>
        <v>0</v>
      </c>
      <c r="V183" s="978">
        <f t="shared" si="112"/>
        <v>0</v>
      </c>
      <c r="W183" s="978">
        <f t="shared" si="113"/>
        <v>0</v>
      </c>
      <c r="X183" s="978">
        <f t="shared" si="114"/>
        <v>0</v>
      </c>
      <c r="Y183" s="982">
        <f t="shared" si="115"/>
        <v>0</v>
      </c>
      <c r="Z183" s="28"/>
      <c r="AA183" s="28"/>
    </row>
    <row r="184" spans="1:27" ht="14">
      <c r="A184" s="26"/>
      <c r="B184" s="1116"/>
      <c r="C184" s="1232"/>
      <c r="D184" s="1119"/>
      <c r="E184" s="1122"/>
      <c r="F184" s="1243"/>
      <c r="G184" s="57" t="s">
        <v>109</v>
      </c>
      <c r="H184" s="983"/>
      <c r="I184" s="984"/>
      <c r="J184" s="985"/>
      <c r="K184" s="985"/>
      <c r="L184" s="985"/>
      <c r="M184" s="986"/>
      <c r="N184" s="987"/>
      <c r="O184" s="984"/>
      <c r="P184" s="985"/>
      <c r="Q184" s="985"/>
      <c r="R184" s="985"/>
      <c r="S184" s="988"/>
      <c r="T184" s="983">
        <f t="shared" si="110"/>
        <v>0</v>
      </c>
      <c r="U184" s="984">
        <f t="shared" si="111"/>
        <v>0</v>
      </c>
      <c r="V184" s="985">
        <f t="shared" si="112"/>
        <v>0</v>
      </c>
      <c r="W184" s="985">
        <f t="shared" si="113"/>
        <v>0</v>
      </c>
      <c r="X184" s="985">
        <f t="shared" si="114"/>
        <v>0</v>
      </c>
      <c r="Y184" s="989">
        <f t="shared" si="115"/>
        <v>0</v>
      </c>
      <c r="Z184" s="28"/>
      <c r="AA184" s="28"/>
    </row>
    <row r="185" spans="1:27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996"/>
      <c r="I185" s="991"/>
      <c r="J185" s="992"/>
      <c r="K185" s="992"/>
      <c r="L185" s="992"/>
      <c r="M185" s="993"/>
      <c r="N185" s="994"/>
      <c r="O185" s="991"/>
      <c r="P185" s="992"/>
      <c r="Q185" s="992"/>
      <c r="R185" s="992"/>
      <c r="S185" s="995"/>
      <c r="T185" s="996">
        <f t="shared" si="110"/>
        <v>0</v>
      </c>
      <c r="U185" s="991">
        <f t="shared" si="111"/>
        <v>0</v>
      </c>
      <c r="V185" s="992">
        <f t="shared" si="112"/>
        <v>0</v>
      </c>
      <c r="W185" s="992">
        <f t="shared" si="113"/>
        <v>0</v>
      </c>
      <c r="X185" s="992">
        <f t="shared" si="114"/>
        <v>0</v>
      </c>
      <c r="Y185" s="997">
        <f t="shared" si="115"/>
        <v>0</v>
      </c>
      <c r="Z185" s="12"/>
      <c r="AA185" s="41"/>
    </row>
    <row r="186" spans="1:27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998"/>
      <c r="I186" s="999"/>
      <c r="J186" s="1000"/>
      <c r="K186" s="1000"/>
      <c r="L186" s="1000"/>
      <c r="M186" s="1001"/>
      <c r="N186" s="1002"/>
      <c r="O186" s="999"/>
      <c r="P186" s="1000"/>
      <c r="Q186" s="1000"/>
      <c r="R186" s="1000"/>
      <c r="S186" s="1003"/>
      <c r="T186" s="998">
        <f t="shared" si="110"/>
        <v>0</v>
      </c>
      <c r="U186" s="999">
        <f t="shared" si="111"/>
        <v>0</v>
      </c>
      <c r="V186" s="1000">
        <f t="shared" si="112"/>
        <v>0</v>
      </c>
      <c r="W186" s="1000">
        <f t="shared" si="113"/>
        <v>0</v>
      </c>
      <c r="X186" s="1000">
        <f t="shared" si="114"/>
        <v>0</v>
      </c>
      <c r="Y186" s="1004">
        <f t="shared" si="115"/>
        <v>0</v>
      </c>
      <c r="Z186" s="12"/>
      <c r="AA186" s="41"/>
    </row>
    <row r="187" spans="1:27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1005"/>
      <c r="I187" s="1006"/>
      <c r="J187" s="1007"/>
      <c r="K187" s="1007"/>
      <c r="L187" s="1007"/>
      <c r="M187" s="1008"/>
      <c r="N187" s="1009"/>
      <c r="O187" s="1006"/>
      <c r="P187" s="1007"/>
      <c r="Q187" s="1007"/>
      <c r="R187" s="1007"/>
      <c r="S187" s="1010"/>
      <c r="T187" s="1005">
        <f t="shared" si="110"/>
        <v>0</v>
      </c>
      <c r="U187" s="1006">
        <f t="shared" si="111"/>
        <v>0</v>
      </c>
      <c r="V187" s="1007">
        <f t="shared" si="112"/>
        <v>0</v>
      </c>
      <c r="W187" s="1007">
        <f t="shared" si="113"/>
        <v>0</v>
      </c>
      <c r="X187" s="1007">
        <f t="shared" si="114"/>
        <v>0</v>
      </c>
      <c r="Y187" s="1011">
        <f t="shared" si="115"/>
        <v>0</v>
      </c>
      <c r="Z187" s="15"/>
      <c r="AA187" s="15"/>
    </row>
    <row r="188" spans="1:27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879">
        <f>H189+H190</f>
        <v>20000</v>
      </c>
      <c r="I188" s="942">
        <f>H188/5</f>
        <v>4000</v>
      </c>
      <c r="J188" s="943">
        <f>H188/5</f>
        <v>4000</v>
      </c>
      <c r="K188" s="943">
        <f>H188/5</f>
        <v>4000</v>
      </c>
      <c r="L188" s="943">
        <f>H188/5</f>
        <v>4000</v>
      </c>
      <c r="M188" s="944">
        <f>H188/5</f>
        <v>4000</v>
      </c>
      <c r="N188" s="1036">
        <f>SUM(O188:S188)</f>
        <v>8945</v>
      </c>
      <c r="O188" s="942"/>
      <c r="P188" s="943"/>
      <c r="Q188" s="943">
        <f>Q189+Q190</f>
        <v>8945</v>
      </c>
      <c r="R188" s="943"/>
      <c r="S188" s="946"/>
      <c r="T188" s="1045">
        <f t="shared" si="110"/>
        <v>-11055</v>
      </c>
      <c r="U188" s="947">
        <f t="shared" si="111"/>
        <v>-4000</v>
      </c>
      <c r="V188" s="948">
        <f t="shared" si="112"/>
        <v>-4000</v>
      </c>
      <c r="W188" s="948">
        <f t="shared" si="113"/>
        <v>4945</v>
      </c>
      <c r="X188" s="948">
        <f t="shared" si="114"/>
        <v>-4000</v>
      </c>
      <c r="Y188" s="949">
        <f t="shared" si="115"/>
        <v>-4000</v>
      </c>
      <c r="Z188" s="28"/>
      <c r="AA188" s="28"/>
    </row>
    <row r="189" spans="1:27" ht="14">
      <c r="A189" s="26"/>
      <c r="B189" s="1116"/>
      <c r="C189" s="1230"/>
      <c r="D189" s="1119"/>
      <c r="E189" s="1122"/>
      <c r="F189" s="1237"/>
      <c r="G189" s="53" t="s">
        <v>108</v>
      </c>
      <c r="H189" s="886">
        <v>0</v>
      </c>
      <c r="I189" s="951">
        <f t="shared" ref="I189:I208" si="125">H189/5</f>
        <v>0</v>
      </c>
      <c r="J189" s="952">
        <f t="shared" ref="J189:J208" si="126">H189/5</f>
        <v>0</v>
      </c>
      <c r="K189" s="952">
        <f t="shared" ref="K189:K208" si="127">H189/5</f>
        <v>0</v>
      </c>
      <c r="L189" s="952">
        <f t="shared" ref="L189:L208" si="128">H189/5</f>
        <v>0</v>
      </c>
      <c r="M189" s="953">
        <f t="shared" ref="M189:M208" si="129">H189/5</f>
        <v>0</v>
      </c>
      <c r="N189" s="890">
        <f t="shared" ref="N189:N190" si="130">SUM(O189:S189)</f>
        <v>0</v>
      </c>
      <c r="O189" s="951"/>
      <c r="P189" s="952"/>
      <c r="Q189" s="952">
        <v>0</v>
      </c>
      <c r="R189" s="952"/>
      <c r="S189" s="955"/>
      <c r="T189" s="1046">
        <f t="shared" si="110"/>
        <v>0</v>
      </c>
      <c r="U189" s="956">
        <f t="shared" si="111"/>
        <v>0</v>
      </c>
      <c r="V189" s="957">
        <f t="shared" si="112"/>
        <v>0</v>
      </c>
      <c r="W189" s="957">
        <f t="shared" si="113"/>
        <v>0</v>
      </c>
      <c r="X189" s="957">
        <f t="shared" si="114"/>
        <v>0</v>
      </c>
      <c r="Y189" s="958">
        <f t="shared" si="115"/>
        <v>0</v>
      </c>
      <c r="Z189" s="28"/>
      <c r="AA189" s="28"/>
    </row>
    <row r="190" spans="1:27" ht="14">
      <c r="A190" s="26"/>
      <c r="B190" s="1116"/>
      <c r="C190" s="1230"/>
      <c r="D190" s="1119"/>
      <c r="E190" s="1122"/>
      <c r="F190" s="1237"/>
      <c r="G190" s="54" t="s">
        <v>109</v>
      </c>
      <c r="H190" s="893">
        <v>20000</v>
      </c>
      <c r="I190" s="960">
        <f t="shared" si="125"/>
        <v>4000</v>
      </c>
      <c r="J190" s="961">
        <f t="shared" si="126"/>
        <v>4000</v>
      </c>
      <c r="K190" s="961">
        <f t="shared" si="127"/>
        <v>4000</v>
      </c>
      <c r="L190" s="961">
        <f t="shared" si="128"/>
        <v>4000</v>
      </c>
      <c r="M190" s="962">
        <f t="shared" si="129"/>
        <v>4000</v>
      </c>
      <c r="N190" s="897">
        <f t="shared" si="130"/>
        <v>8945</v>
      </c>
      <c r="O190" s="960"/>
      <c r="P190" s="961"/>
      <c r="Q190" s="961">
        <f>8945</f>
        <v>8945</v>
      </c>
      <c r="R190" s="961"/>
      <c r="S190" s="964"/>
      <c r="T190" s="1047">
        <f t="shared" si="110"/>
        <v>-11055</v>
      </c>
      <c r="U190" s="965">
        <f t="shared" si="111"/>
        <v>-4000</v>
      </c>
      <c r="V190" s="966">
        <f t="shared" si="112"/>
        <v>-4000</v>
      </c>
      <c r="W190" s="966">
        <f t="shared" si="113"/>
        <v>4945</v>
      </c>
      <c r="X190" s="966">
        <f t="shared" si="114"/>
        <v>-4000</v>
      </c>
      <c r="Y190" s="967">
        <f t="shared" si="115"/>
        <v>-4000</v>
      </c>
      <c r="Z190" s="28"/>
      <c r="AA190" s="28"/>
    </row>
    <row r="191" spans="1:27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968">
        <f>H192+H193</f>
        <v>20000</v>
      </c>
      <c r="I191" s="969">
        <f t="shared" si="125"/>
        <v>4000</v>
      </c>
      <c r="J191" s="970">
        <f t="shared" si="126"/>
        <v>4000</v>
      </c>
      <c r="K191" s="970">
        <f t="shared" si="127"/>
        <v>4000</v>
      </c>
      <c r="L191" s="970">
        <f t="shared" si="128"/>
        <v>4000</v>
      </c>
      <c r="M191" s="971">
        <f t="shared" si="129"/>
        <v>4000</v>
      </c>
      <c r="N191" s="972"/>
      <c r="O191" s="969"/>
      <c r="P191" s="970"/>
      <c r="Q191" s="970"/>
      <c r="R191" s="970"/>
      <c r="S191" s="973"/>
      <c r="T191" s="974">
        <f t="shared" si="110"/>
        <v>-20000</v>
      </c>
      <c r="U191" s="969">
        <f t="shared" si="111"/>
        <v>-4000</v>
      </c>
      <c r="V191" s="970">
        <f t="shared" si="112"/>
        <v>-4000</v>
      </c>
      <c r="W191" s="970">
        <f t="shared" si="113"/>
        <v>-4000</v>
      </c>
      <c r="X191" s="970">
        <f t="shared" si="114"/>
        <v>-4000</v>
      </c>
      <c r="Y191" s="975">
        <f t="shared" si="115"/>
        <v>-4000</v>
      </c>
      <c r="Z191" s="28"/>
      <c r="AA191" s="28"/>
    </row>
    <row r="192" spans="1:27" ht="14">
      <c r="A192" s="26"/>
      <c r="B192" s="1116"/>
      <c r="C192" s="1230"/>
      <c r="D192" s="1119"/>
      <c r="E192" s="1122"/>
      <c r="F192" s="1237"/>
      <c r="G192" s="56" t="s">
        <v>108</v>
      </c>
      <c r="H192" s="976">
        <v>0</v>
      </c>
      <c r="I192" s="977">
        <f t="shared" si="125"/>
        <v>0</v>
      </c>
      <c r="J192" s="978">
        <f t="shared" si="126"/>
        <v>0</v>
      </c>
      <c r="K192" s="978">
        <f t="shared" si="127"/>
        <v>0</v>
      </c>
      <c r="L192" s="978">
        <f t="shared" si="128"/>
        <v>0</v>
      </c>
      <c r="M192" s="979">
        <f t="shared" si="129"/>
        <v>0</v>
      </c>
      <c r="N192" s="980"/>
      <c r="O192" s="977"/>
      <c r="P192" s="978"/>
      <c r="Q192" s="978"/>
      <c r="R192" s="978"/>
      <c r="S192" s="981"/>
      <c r="T192" s="976">
        <f t="shared" si="110"/>
        <v>0</v>
      </c>
      <c r="U192" s="977">
        <f t="shared" si="111"/>
        <v>0</v>
      </c>
      <c r="V192" s="978">
        <f t="shared" si="112"/>
        <v>0</v>
      </c>
      <c r="W192" s="978">
        <f t="shared" si="113"/>
        <v>0</v>
      </c>
      <c r="X192" s="978">
        <f t="shared" si="114"/>
        <v>0</v>
      </c>
      <c r="Y192" s="982">
        <f t="shared" si="115"/>
        <v>0</v>
      </c>
      <c r="Z192" s="28"/>
      <c r="AA192" s="28"/>
    </row>
    <row r="193" spans="1:27" ht="14">
      <c r="A193" s="26"/>
      <c r="B193" s="1116"/>
      <c r="C193" s="1230"/>
      <c r="D193" s="1119"/>
      <c r="E193" s="1122"/>
      <c r="F193" s="1237"/>
      <c r="G193" s="57" t="s">
        <v>109</v>
      </c>
      <c r="H193" s="983">
        <v>20000</v>
      </c>
      <c r="I193" s="984">
        <f t="shared" si="125"/>
        <v>4000</v>
      </c>
      <c r="J193" s="985">
        <f t="shared" si="126"/>
        <v>4000</v>
      </c>
      <c r="K193" s="985">
        <f t="shared" si="127"/>
        <v>4000</v>
      </c>
      <c r="L193" s="985">
        <f t="shared" si="128"/>
        <v>4000</v>
      </c>
      <c r="M193" s="986">
        <f t="shared" si="129"/>
        <v>4000</v>
      </c>
      <c r="N193" s="987"/>
      <c r="O193" s="984"/>
      <c r="P193" s="985"/>
      <c r="Q193" s="985"/>
      <c r="R193" s="985"/>
      <c r="S193" s="988"/>
      <c r="T193" s="983">
        <f t="shared" si="110"/>
        <v>-20000</v>
      </c>
      <c r="U193" s="984">
        <f t="shared" si="111"/>
        <v>-4000</v>
      </c>
      <c r="V193" s="985">
        <f t="shared" si="112"/>
        <v>-4000</v>
      </c>
      <c r="W193" s="985">
        <f t="shared" si="113"/>
        <v>-4000</v>
      </c>
      <c r="X193" s="985">
        <f t="shared" si="114"/>
        <v>-4000</v>
      </c>
      <c r="Y193" s="989">
        <f t="shared" si="115"/>
        <v>-4000</v>
      </c>
      <c r="Z193" s="28"/>
      <c r="AA193" s="28"/>
    </row>
    <row r="194" spans="1:27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968">
        <f>H195+H196</f>
        <v>23048</v>
      </c>
      <c r="I194" s="969">
        <f t="shared" si="125"/>
        <v>4609.6000000000004</v>
      </c>
      <c r="J194" s="970">
        <f t="shared" si="126"/>
        <v>4609.6000000000004</v>
      </c>
      <c r="K194" s="970">
        <f t="shared" si="127"/>
        <v>4609.6000000000004</v>
      </c>
      <c r="L194" s="970">
        <f t="shared" si="128"/>
        <v>4609.6000000000004</v>
      </c>
      <c r="M194" s="971">
        <f t="shared" si="129"/>
        <v>4609.6000000000004</v>
      </c>
      <c r="N194" s="972"/>
      <c r="O194" s="969"/>
      <c r="P194" s="970"/>
      <c r="Q194" s="970"/>
      <c r="R194" s="970"/>
      <c r="S194" s="973"/>
      <c r="T194" s="974">
        <f t="shared" si="110"/>
        <v>-23048</v>
      </c>
      <c r="U194" s="969">
        <f t="shared" si="111"/>
        <v>-4609.6000000000004</v>
      </c>
      <c r="V194" s="970">
        <f t="shared" si="112"/>
        <v>-4609.6000000000004</v>
      </c>
      <c r="W194" s="970">
        <f t="shared" si="113"/>
        <v>-4609.6000000000004</v>
      </c>
      <c r="X194" s="970">
        <f t="shared" si="114"/>
        <v>-4609.6000000000004</v>
      </c>
      <c r="Y194" s="975">
        <f t="shared" si="115"/>
        <v>-4609.6000000000004</v>
      </c>
      <c r="Z194" s="28"/>
      <c r="AA194" s="28"/>
    </row>
    <row r="195" spans="1:27" ht="14">
      <c r="A195" s="26"/>
      <c r="B195" s="1116"/>
      <c r="C195" s="1230"/>
      <c r="D195" s="1119"/>
      <c r="E195" s="1122"/>
      <c r="F195" s="1237"/>
      <c r="G195" s="56" t="s">
        <v>108</v>
      </c>
      <c r="H195" s="976">
        <v>3048</v>
      </c>
      <c r="I195" s="977">
        <f t="shared" si="125"/>
        <v>609.6</v>
      </c>
      <c r="J195" s="978">
        <f t="shared" si="126"/>
        <v>609.6</v>
      </c>
      <c r="K195" s="978">
        <f t="shared" si="127"/>
        <v>609.6</v>
      </c>
      <c r="L195" s="978">
        <f t="shared" si="128"/>
        <v>609.6</v>
      </c>
      <c r="M195" s="979">
        <f t="shared" si="129"/>
        <v>609.6</v>
      </c>
      <c r="N195" s="980"/>
      <c r="O195" s="977"/>
      <c r="P195" s="978"/>
      <c r="Q195" s="978"/>
      <c r="R195" s="978"/>
      <c r="S195" s="981"/>
      <c r="T195" s="976">
        <f t="shared" si="110"/>
        <v>-3048</v>
      </c>
      <c r="U195" s="977">
        <f t="shared" si="111"/>
        <v>-609.6</v>
      </c>
      <c r="V195" s="978">
        <f t="shared" si="112"/>
        <v>-609.6</v>
      </c>
      <c r="W195" s="978">
        <f t="shared" si="113"/>
        <v>-609.6</v>
      </c>
      <c r="X195" s="978">
        <f t="shared" si="114"/>
        <v>-609.6</v>
      </c>
      <c r="Y195" s="982">
        <f t="shared" si="115"/>
        <v>-609.6</v>
      </c>
      <c r="Z195" s="28"/>
      <c r="AA195" s="28"/>
    </row>
    <row r="196" spans="1:27" ht="14">
      <c r="A196" s="26"/>
      <c r="B196" s="1116"/>
      <c r="C196" s="1230"/>
      <c r="D196" s="1119"/>
      <c r="E196" s="1122"/>
      <c r="F196" s="1237"/>
      <c r="G196" s="57" t="s">
        <v>109</v>
      </c>
      <c r="H196" s="983">
        <v>20000</v>
      </c>
      <c r="I196" s="984">
        <f t="shared" si="125"/>
        <v>4000</v>
      </c>
      <c r="J196" s="985">
        <f t="shared" si="126"/>
        <v>4000</v>
      </c>
      <c r="K196" s="985">
        <f t="shared" si="127"/>
        <v>4000</v>
      </c>
      <c r="L196" s="985">
        <f t="shared" si="128"/>
        <v>4000</v>
      </c>
      <c r="M196" s="986">
        <f t="shared" si="129"/>
        <v>4000</v>
      </c>
      <c r="N196" s="987"/>
      <c r="O196" s="984"/>
      <c r="P196" s="985"/>
      <c r="Q196" s="985"/>
      <c r="R196" s="985"/>
      <c r="S196" s="988"/>
      <c r="T196" s="983">
        <f t="shared" si="110"/>
        <v>-20000</v>
      </c>
      <c r="U196" s="984">
        <f t="shared" si="111"/>
        <v>-4000</v>
      </c>
      <c r="V196" s="985">
        <f t="shared" si="112"/>
        <v>-4000</v>
      </c>
      <c r="W196" s="985">
        <f t="shared" si="113"/>
        <v>-4000</v>
      </c>
      <c r="X196" s="985">
        <f t="shared" si="114"/>
        <v>-4000</v>
      </c>
      <c r="Y196" s="989">
        <f t="shared" si="115"/>
        <v>-4000</v>
      </c>
      <c r="Z196" s="28"/>
      <c r="AA196" s="28"/>
    </row>
    <row r="197" spans="1:27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968">
        <f>H198+H199</f>
        <v>10000</v>
      </c>
      <c r="I197" s="969">
        <f t="shared" si="125"/>
        <v>2000</v>
      </c>
      <c r="J197" s="970">
        <f t="shared" si="126"/>
        <v>2000</v>
      </c>
      <c r="K197" s="970">
        <f t="shared" si="127"/>
        <v>2000</v>
      </c>
      <c r="L197" s="970">
        <f t="shared" si="128"/>
        <v>2000</v>
      </c>
      <c r="M197" s="971">
        <f t="shared" si="129"/>
        <v>2000</v>
      </c>
      <c r="N197" s="972"/>
      <c r="O197" s="969"/>
      <c r="P197" s="970"/>
      <c r="Q197" s="970"/>
      <c r="R197" s="970"/>
      <c r="S197" s="973"/>
      <c r="T197" s="974">
        <f t="shared" si="110"/>
        <v>-10000</v>
      </c>
      <c r="U197" s="969">
        <f t="shared" si="111"/>
        <v>-2000</v>
      </c>
      <c r="V197" s="970">
        <f t="shared" si="112"/>
        <v>-2000</v>
      </c>
      <c r="W197" s="970">
        <f t="shared" si="113"/>
        <v>-2000</v>
      </c>
      <c r="X197" s="970">
        <f t="shared" si="114"/>
        <v>-2000</v>
      </c>
      <c r="Y197" s="975">
        <f t="shared" si="115"/>
        <v>-2000</v>
      </c>
      <c r="Z197" s="28"/>
      <c r="AA197" s="28"/>
    </row>
    <row r="198" spans="1:27" ht="14">
      <c r="A198" s="26"/>
      <c r="B198" s="1116"/>
      <c r="C198" s="1230"/>
      <c r="D198" s="1119"/>
      <c r="E198" s="1122"/>
      <c r="F198" s="1237"/>
      <c r="G198" s="56" t="s">
        <v>108</v>
      </c>
      <c r="H198" s="976">
        <v>0</v>
      </c>
      <c r="I198" s="977">
        <f t="shared" si="125"/>
        <v>0</v>
      </c>
      <c r="J198" s="978">
        <f t="shared" si="126"/>
        <v>0</v>
      </c>
      <c r="K198" s="978">
        <f t="shared" si="127"/>
        <v>0</v>
      </c>
      <c r="L198" s="978">
        <f t="shared" si="128"/>
        <v>0</v>
      </c>
      <c r="M198" s="979">
        <f t="shared" si="129"/>
        <v>0</v>
      </c>
      <c r="N198" s="980"/>
      <c r="O198" s="977"/>
      <c r="P198" s="978"/>
      <c r="Q198" s="978"/>
      <c r="R198" s="978"/>
      <c r="S198" s="981"/>
      <c r="T198" s="976">
        <f t="shared" si="110"/>
        <v>0</v>
      </c>
      <c r="U198" s="977">
        <f t="shared" si="111"/>
        <v>0</v>
      </c>
      <c r="V198" s="978">
        <f t="shared" si="112"/>
        <v>0</v>
      </c>
      <c r="W198" s="978">
        <f t="shared" si="113"/>
        <v>0</v>
      </c>
      <c r="X198" s="978">
        <f t="shared" si="114"/>
        <v>0</v>
      </c>
      <c r="Y198" s="982">
        <f t="shared" si="115"/>
        <v>0</v>
      </c>
      <c r="Z198" s="28"/>
      <c r="AA198" s="28"/>
    </row>
    <row r="199" spans="1:27" ht="14">
      <c r="A199" s="26"/>
      <c r="B199" s="1116"/>
      <c r="C199" s="1230"/>
      <c r="D199" s="1119"/>
      <c r="E199" s="1122"/>
      <c r="F199" s="1237"/>
      <c r="G199" s="57" t="s">
        <v>109</v>
      </c>
      <c r="H199" s="983">
        <v>10000</v>
      </c>
      <c r="I199" s="984">
        <f t="shared" si="125"/>
        <v>2000</v>
      </c>
      <c r="J199" s="985">
        <f t="shared" si="126"/>
        <v>2000</v>
      </c>
      <c r="K199" s="985">
        <f t="shared" si="127"/>
        <v>2000</v>
      </c>
      <c r="L199" s="985">
        <f t="shared" si="128"/>
        <v>2000</v>
      </c>
      <c r="M199" s="986">
        <f t="shared" si="129"/>
        <v>2000</v>
      </c>
      <c r="N199" s="987"/>
      <c r="O199" s="984"/>
      <c r="P199" s="985"/>
      <c r="Q199" s="985"/>
      <c r="R199" s="985"/>
      <c r="S199" s="988"/>
      <c r="T199" s="983">
        <f t="shared" si="110"/>
        <v>-10000</v>
      </c>
      <c r="U199" s="984">
        <f t="shared" si="111"/>
        <v>-2000</v>
      </c>
      <c r="V199" s="985">
        <f t="shared" si="112"/>
        <v>-2000</v>
      </c>
      <c r="W199" s="985">
        <f t="shared" si="113"/>
        <v>-2000</v>
      </c>
      <c r="X199" s="985">
        <f t="shared" si="114"/>
        <v>-2000</v>
      </c>
      <c r="Y199" s="989">
        <f t="shared" si="115"/>
        <v>-2000</v>
      </c>
      <c r="Z199" s="28"/>
      <c r="AA199" s="28"/>
    </row>
    <row r="200" spans="1:27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968">
        <f>H201+H202</f>
        <v>15000</v>
      </c>
      <c r="I200" s="969">
        <f t="shared" si="125"/>
        <v>3000</v>
      </c>
      <c r="J200" s="970">
        <f t="shared" si="126"/>
        <v>3000</v>
      </c>
      <c r="K200" s="970">
        <f t="shared" si="127"/>
        <v>3000</v>
      </c>
      <c r="L200" s="970">
        <f t="shared" si="128"/>
        <v>3000</v>
      </c>
      <c r="M200" s="971">
        <f t="shared" si="129"/>
        <v>3000</v>
      </c>
      <c r="N200" s="972"/>
      <c r="O200" s="969"/>
      <c r="P200" s="970"/>
      <c r="Q200" s="970"/>
      <c r="R200" s="970"/>
      <c r="S200" s="973"/>
      <c r="T200" s="974">
        <f t="shared" si="110"/>
        <v>-15000</v>
      </c>
      <c r="U200" s="969">
        <f t="shared" si="111"/>
        <v>-3000</v>
      </c>
      <c r="V200" s="970">
        <f t="shared" si="112"/>
        <v>-3000</v>
      </c>
      <c r="W200" s="970">
        <f t="shared" si="113"/>
        <v>-3000</v>
      </c>
      <c r="X200" s="970">
        <f t="shared" si="114"/>
        <v>-3000</v>
      </c>
      <c r="Y200" s="975">
        <f t="shared" si="115"/>
        <v>-3000</v>
      </c>
      <c r="Z200" s="28"/>
      <c r="AA200" s="28"/>
    </row>
    <row r="201" spans="1:27" ht="14">
      <c r="A201" s="26"/>
      <c r="B201" s="1116"/>
      <c r="C201" s="1230"/>
      <c r="D201" s="1119"/>
      <c r="E201" s="1122"/>
      <c r="F201" s="1237"/>
      <c r="G201" s="56" t="s">
        <v>108</v>
      </c>
      <c r="H201" s="976">
        <v>0</v>
      </c>
      <c r="I201" s="977">
        <f t="shared" si="125"/>
        <v>0</v>
      </c>
      <c r="J201" s="978">
        <f t="shared" si="126"/>
        <v>0</v>
      </c>
      <c r="K201" s="978">
        <f t="shared" si="127"/>
        <v>0</v>
      </c>
      <c r="L201" s="978">
        <f t="shared" si="128"/>
        <v>0</v>
      </c>
      <c r="M201" s="979">
        <f t="shared" si="129"/>
        <v>0</v>
      </c>
      <c r="N201" s="980"/>
      <c r="O201" s="977"/>
      <c r="P201" s="978"/>
      <c r="Q201" s="978"/>
      <c r="R201" s="978"/>
      <c r="S201" s="981"/>
      <c r="T201" s="976">
        <f t="shared" si="110"/>
        <v>0</v>
      </c>
      <c r="U201" s="977">
        <f t="shared" si="111"/>
        <v>0</v>
      </c>
      <c r="V201" s="978">
        <f t="shared" si="112"/>
        <v>0</v>
      </c>
      <c r="W201" s="978">
        <f t="shared" si="113"/>
        <v>0</v>
      </c>
      <c r="X201" s="978">
        <f t="shared" si="114"/>
        <v>0</v>
      </c>
      <c r="Y201" s="982">
        <f t="shared" si="115"/>
        <v>0</v>
      </c>
      <c r="Z201" s="28"/>
      <c r="AA201" s="28"/>
    </row>
    <row r="202" spans="1:27" ht="14">
      <c r="A202" s="26"/>
      <c r="B202" s="1116"/>
      <c r="C202" s="1230"/>
      <c r="D202" s="1119"/>
      <c r="E202" s="1122"/>
      <c r="F202" s="1237"/>
      <c r="G202" s="57" t="s">
        <v>109</v>
      </c>
      <c r="H202" s="983">
        <v>15000</v>
      </c>
      <c r="I202" s="984">
        <f t="shared" si="125"/>
        <v>3000</v>
      </c>
      <c r="J202" s="985">
        <f t="shared" si="126"/>
        <v>3000</v>
      </c>
      <c r="K202" s="985">
        <f t="shared" si="127"/>
        <v>3000</v>
      </c>
      <c r="L202" s="985">
        <f t="shared" si="128"/>
        <v>3000</v>
      </c>
      <c r="M202" s="986">
        <f t="shared" si="129"/>
        <v>3000</v>
      </c>
      <c r="N202" s="987"/>
      <c r="O202" s="984"/>
      <c r="P202" s="985"/>
      <c r="Q202" s="985"/>
      <c r="R202" s="985"/>
      <c r="S202" s="988"/>
      <c r="T202" s="983">
        <f t="shared" si="110"/>
        <v>-15000</v>
      </c>
      <c r="U202" s="984">
        <f t="shared" si="111"/>
        <v>-3000</v>
      </c>
      <c r="V202" s="985">
        <f t="shared" si="112"/>
        <v>-3000</v>
      </c>
      <c r="W202" s="985">
        <f t="shared" si="113"/>
        <v>-3000</v>
      </c>
      <c r="X202" s="985">
        <f t="shared" si="114"/>
        <v>-3000</v>
      </c>
      <c r="Y202" s="989">
        <f t="shared" si="115"/>
        <v>-3000</v>
      </c>
      <c r="Z202" s="28"/>
      <c r="AA202" s="28"/>
    </row>
    <row r="203" spans="1:27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968">
        <f>H204+H205</f>
        <v>7500</v>
      </c>
      <c r="I203" s="969">
        <f t="shared" si="125"/>
        <v>1500</v>
      </c>
      <c r="J203" s="970">
        <f t="shared" si="126"/>
        <v>1500</v>
      </c>
      <c r="K203" s="970">
        <f t="shared" si="127"/>
        <v>1500</v>
      </c>
      <c r="L203" s="970">
        <f t="shared" si="128"/>
        <v>1500</v>
      </c>
      <c r="M203" s="971">
        <f t="shared" si="129"/>
        <v>1500</v>
      </c>
      <c r="N203" s="972"/>
      <c r="O203" s="969"/>
      <c r="P203" s="970"/>
      <c r="Q203" s="970"/>
      <c r="R203" s="970"/>
      <c r="S203" s="973"/>
      <c r="T203" s="974">
        <f t="shared" si="110"/>
        <v>-7500</v>
      </c>
      <c r="U203" s="969">
        <f t="shared" si="111"/>
        <v>-1500</v>
      </c>
      <c r="V203" s="970">
        <f t="shared" si="112"/>
        <v>-1500</v>
      </c>
      <c r="W203" s="970">
        <f t="shared" si="113"/>
        <v>-1500</v>
      </c>
      <c r="X203" s="970">
        <f t="shared" si="114"/>
        <v>-1500</v>
      </c>
      <c r="Y203" s="975">
        <f t="shared" si="115"/>
        <v>-1500</v>
      </c>
      <c r="Z203" s="28"/>
      <c r="AA203" s="28"/>
    </row>
    <row r="204" spans="1:27" ht="14">
      <c r="A204" s="26"/>
      <c r="B204" s="1116"/>
      <c r="C204" s="1231"/>
      <c r="D204" s="1119"/>
      <c r="E204" s="1122"/>
      <c r="F204" s="1237"/>
      <c r="G204" s="56" t="s">
        <v>108</v>
      </c>
      <c r="H204" s="976">
        <v>0</v>
      </c>
      <c r="I204" s="977">
        <f t="shared" si="125"/>
        <v>0</v>
      </c>
      <c r="J204" s="978">
        <f t="shared" si="126"/>
        <v>0</v>
      </c>
      <c r="K204" s="978">
        <f t="shared" si="127"/>
        <v>0</v>
      </c>
      <c r="L204" s="978">
        <f t="shared" si="128"/>
        <v>0</v>
      </c>
      <c r="M204" s="979">
        <f t="shared" si="129"/>
        <v>0</v>
      </c>
      <c r="N204" s="980"/>
      <c r="O204" s="977"/>
      <c r="P204" s="978"/>
      <c r="Q204" s="978"/>
      <c r="R204" s="978"/>
      <c r="S204" s="981"/>
      <c r="T204" s="976">
        <f t="shared" si="110"/>
        <v>0</v>
      </c>
      <c r="U204" s="977">
        <f t="shared" si="111"/>
        <v>0</v>
      </c>
      <c r="V204" s="978">
        <f t="shared" si="112"/>
        <v>0</v>
      </c>
      <c r="W204" s="978">
        <f t="shared" si="113"/>
        <v>0</v>
      </c>
      <c r="X204" s="978">
        <f t="shared" si="114"/>
        <v>0</v>
      </c>
      <c r="Y204" s="982">
        <f t="shared" si="115"/>
        <v>0</v>
      </c>
      <c r="Z204" s="28"/>
      <c r="AA204" s="28"/>
    </row>
    <row r="205" spans="1:27" ht="14" customHeight="1">
      <c r="A205" s="26"/>
      <c r="B205" s="1116"/>
      <c r="C205" s="1231"/>
      <c r="D205" s="1119"/>
      <c r="E205" s="1122"/>
      <c r="F205" s="1244"/>
      <c r="G205" s="57" t="s">
        <v>109</v>
      </c>
      <c r="H205" s="983">
        <v>7500</v>
      </c>
      <c r="I205" s="984">
        <f t="shared" si="125"/>
        <v>1500</v>
      </c>
      <c r="J205" s="985">
        <f t="shared" si="126"/>
        <v>1500</v>
      </c>
      <c r="K205" s="985">
        <f t="shared" si="127"/>
        <v>1500</v>
      </c>
      <c r="L205" s="985">
        <f t="shared" si="128"/>
        <v>1500</v>
      </c>
      <c r="M205" s="986">
        <f t="shared" si="129"/>
        <v>1500</v>
      </c>
      <c r="N205" s="987"/>
      <c r="O205" s="984"/>
      <c r="P205" s="985"/>
      <c r="Q205" s="985"/>
      <c r="R205" s="985"/>
      <c r="S205" s="988"/>
      <c r="T205" s="983">
        <f t="shared" si="110"/>
        <v>-7500</v>
      </c>
      <c r="U205" s="984">
        <f t="shared" si="111"/>
        <v>-1500</v>
      </c>
      <c r="V205" s="985">
        <f t="shared" si="112"/>
        <v>-1500</v>
      </c>
      <c r="W205" s="985">
        <f t="shared" si="113"/>
        <v>-1500</v>
      </c>
      <c r="X205" s="985">
        <f t="shared" si="114"/>
        <v>-1500</v>
      </c>
      <c r="Y205" s="989">
        <f t="shared" si="115"/>
        <v>-1500</v>
      </c>
      <c r="Z205" s="28"/>
      <c r="AA205" s="28"/>
    </row>
    <row r="206" spans="1:27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990">
        <f>H188+H191+H194+H197+H200+H203</f>
        <v>95548</v>
      </c>
      <c r="I206" s="991">
        <f t="shared" si="125"/>
        <v>19109.599999999999</v>
      </c>
      <c r="J206" s="992">
        <f t="shared" si="126"/>
        <v>19109.599999999999</v>
      </c>
      <c r="K206" s="992">
        <f t="shared" si="127"/>
        <v>19109.599999999999</v>
      </c>
      <c r="L206" s="992">
        <f t="shared" si="128"/>
        <v>19109.599999999999</v>
      </c>
      <c r="M206" s="993">
        <f t="shared" si="129"/>
        <v>19109.599999999999</v>
      </c>
      <c r="N206" s="1037">
        <f>N188+N191+N194+N197+N200+N203</f>
        <v>8945</v>
      </c>
      <c r="O206" s="991">
        <f>O188+O191+O194+O197+O200+O203</f>
        <v>0</v>
      </c>
      <c r="P206" s="992">
        <f t="shared" ref="P206:S206" si="131">P188+P191+P194+P197+P200+P203</f>
        <v>0</v>
      </c>
      <c r="Q206" s="992">
        <f>Q188+Q191+Q194+Q197+Q200+Q203</f>
        <v>8945</v>
      </c>
      <c r="R206" s="992">
        <f t="shared" si="131"/>
        <v>0</v>
      </c>
      <c r="S206" s="995">
        <f t="shared" si="131"/>
        <v>0</v>
      </c>
      <c r="T206" s="990">
        <f t="shared" si="110"/>
        <v>-86603</v>
      </c>
      <c r="U206" s="991">
        <f t="shared" si="111"/>
        <v>-19109.599999999999</v>
      </c>
      <c r="V206" s="992">
        <f t="shared" si="112"/>
        <v>-19109.599999999999</v>
      </c>
      <c r="W206" s="992">
        <f t="shared" si="113"/>
        <v>-10164.599999999999</v>
      </c>
      <c r="X206" s="992">
        <f t="shared" si="114"/>
        <v>-19109.599999999999</v>
      </c>
      <c r="Y206" s="997">
        <f t="shared" si="115"/>
        <v>-19109.599999999999</v>
      </c>
      <c r="Z206" s="12"/>
      <c r="AA206" s="41"/>
    </row>
    <row r="207" spans="1:27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998">
        <f t="shared" ref="H207" si="132">H189+H192+H195+H198+H201+H204</f>
        <v>3048</v>
      </c>
      <c r="I207" s="999">
        <f t="shared" si="125"/>
        <v>609.6</v>
      </c>
      <c r="J207" s="1000">
        <f t="shared" si="126"/>
        <v>609.6</v>
      </c>
      <c r="K207" s="1000">
        <f t="shared" si="127"/>
        <v>609.6</v>
      </c>
      <c r="L207" s="1000">
        <f t="shared" si="128"/>
        <v>609.6</v>
      </c>
      <c r="M207" s="1001">
        <f t="shared" si="129"/>
        <v>609.6</v>
      </c>
      <c r="N207" s="1002">
        <f t="shared" ref="N207:N208" si="133">N189+N192+N195+N198+N201+N204</f>
        <v>0</v>
      </c>
      <c r="O207" s="999">
        <f>O189+O192+O195+O198+O201+O204</f>
        <v>0</v>
      </c>
      <c r="P207" s="1000">
        <f t="shared" ref="P207:S207" si="134">P189+P192+P195+P198+P201+P204</f>
        <v>0</v>
      </c>
      <c r="Q207" s="1000">
        <f t="shared" si="134"/>
        <v>0</v>
      </c>
      <c r="R207" s="1000">
        <f t="shared" si="134"/>
        <v>0</v>
      </c>
      <c r="S207" s="1003">
        <f t="shared" si="134"/>
        <v>0</v>
      </c>
      <c r="T207" s="998">
        <f t="shared" si="110"/>
        <v>-3048</v>
      </c>
      <c r="U207" s="999">
        <f t="shared" si="111"/>
        <v>-609.6</v>
      </c>
      <c r="V207" s="1000">
        <f t="shared" si="112"/>
        <v>-609.6</v>
      </c>
      <c r="W207" s="1000">
        <f t="shared" si="113"/>
        <v>-609.6</v>
      </c>
      <c r="X207" s="1000">
        <f t="shared" si="114"/>
        <v>-609.6</v>
      </c>
      <c r="Y207" s="1004">
        <f t="shared" si="115"/>
        <v>-609.6</v>
      </c>
      <c r="Z207" s="12"/>
      <c r="AA207" s="41"/>
    </row>
    <row r="208" spans="1:27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1005">
        <f>H190+H193+H196+H199+H202+H205</f>
        <v>92500</v>
      </c>
      <c r="I208" s="1006">
        <f t="shared" si="125"/>
        <v>18500</v>
      </c>
      <c r="J208" s="1007">
        <f t="shared" si="126"/>
        <v>18500</v>
      </c>
      <c r="K208" s="1007">
        <f t="shared" si="127"/>
        <v>18500</v>
      </c>
      <c r="L208" s="1007">
        <f t="shared" si="128"/>
        <v>18500</v>
      </c>
      <c r="M208" s="1008">
        <f t="shared" si="129"/>
        <v>18500</v>
      </c>
      <c r="N208" s="1009">
        <f t="shared" si="133"/>
        <v>8945</v>
      </c>
      <c r="O208" s="1006">
        <f>O190+O193+O196+O199+O202+O205</f>
        <v>0</v>
      </c>
      <c r="P208" s="1007">
        <f t="shared" ref="P208:S208" si="135">P190+P193+P196+P199+P202+P205</f>
        <v>0</v>
      </c>
      <c r="Q208" s="1007">
        <f t="shared" si="135"/>
        <v>8945</v>
      </c>
      <c r="R208" s="1007">
        <f t="shared" si="135"/>
        <v>0</v>
      </c>
      <c r="S208" s="1010">
        <f t="shared" si="135"/>
        <v>0</v>
      </c>
      <c r="T208" s="1005">
        <f t="shared" si="110"/>
        <v>-83555</v>
      </c>
      <c r="U208" s="1006">
        <f t="shared" si="111"/>
        <v>-18500</v>
      </c>
      <c r="V208" s="1007">
        <f t="shared" si="112"/>
        <v>-18500</v>
      </c>
      <c r="W208" s="1007">
        <f t="shared" si="113"/>
        <v>-9555</v>
      </c>
      <c r="X208" s="1007">
        <f t="shared" si="114"/>
        <v>-18500</v>
      </c>
      <c r="Y208" s="1011">
        <f t="shared" si="115"/>
        <v>-18500</v>
      </c>
      <c r="Z208" s="15"/>
      <c r="AA208" s="15"/>
    </row>
    <row r="209" spans="1:27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879"/>
      <c r="I209" s="942"/>
      <c r="J209" s="943"/>
      <c r="K209" s="943"/>
      <c r="L209" s="943"/>
      <c r="M209" s="944"/>
      <c r="N209" s="945"/>
      <c r="O209" s="942"/>
      <c r="P209" s="943"/>
      <c r="Q209" s="943"/>
      <c r="R209" s="943"/>
      <c r="S209" s="946"/>
      <c r="T209" s="1045">
        <f t="shared" si="110"/>
        <v>0</v>
      </c>
      <c r="U209" s="947">
        <f t="shared" si="111"/>
        <v>0</v>
      </c>
      <c r="V209" s="948">
        <f t="shared" si="112"/>
        <v>0</v>
      </c>
      <c r="W209" s="948">
        <f t="shared" si="113"/>
        <v>0</v>
      </c>
      <c r="X209" s="948">
        <f t="shared" si="114"/>
        <v>0</v>
      </c>
      <c r="Y209" s="949">
        <f t="shared" si="115"/>
        <v>0</v>
      </c>
      <c r="Z209" s="31"/>
      <c r="AA209" s="31"/>
    </row>
    <row r="210" spans="1:27" ht="14">
      <c r="A210" s="26"/>
      <c r="B210" s="1116"/>
      <c r="C210" s="1230"/>
      <c r="D210" s="1119"/>
      <c r="E210" s="1122"/>
      <c r="F210" s="1237"/>
      <c r="G210" s="53" t="s">
        <v>108</v>
      </c>
      <c r="H210" s="909"/>
      <c r="I210" s="951"/>
      <c r="J210" s="952"/>
      <c r="K210" s="952"/>
      <c r="L210" s="952"/>
      <c r="M210" s="953"/>
      <c r="N210" s="954"/>
      <c r="O210" s="951"/>
      <c r="P210" s="952"/>
      <c r="Q210" s="952"/>
      <c r="R210" s="952"/>
      <c r="S210" s="955"/>
      <c r="T210" s="1046">
        <f t="shared" si="110"/>
        <v>0</v>
      </c>
      <c r="U210" s="956">
        <f t="shared" si="111"/>
        <v>0</v>
      </c>
      <c r="V210" s="957">
        <f t="shared" si="112"/>
        <v>0</v>
      </c>
      <c r="W210" s="957">
        <f t="shared" si="113"/>
        <v>0</v>
      </c>
      <c r="X210" s="957">
        <f t="shared" si="114"/>
        <v>0</v>
      </c>
      <c r="Y210" s="958">
        <f t="shared" si="115"/>
        <v>0</v>
      </c>
      <c r="Z210" s="31"/>
      <c r="AA210" s="31"/>
    </row>
    <row r="211" spans="1:27" ht="14">
      <c r="A211" s="26"/>
      <c r="B211" s="1116"/>
      <c r="C211" s="1230"/>
      <c r="D211" s="1119"/>
      <c r="E211" s="1122"/>
      <c r="F211" s="1237"/>
      <c r="G211" s="54" t="s">
        <v>109</v>
      </c>
      <c r="H211" s="1020"/>
      <c r="I211" s="960"/>
      <c r="J211" s="961"/>
      <c r="K211" s="961"/>
      <c r="L211" s="961"/>
      <c r="M211" s="962"/>
      <c r="N211" s="963"/>
      <c r="O211" s="960"/>
      <c r="P211" s="961"/>
      <c r="Q211" s="961"/>
      <c r="R211" s="961"/>
      <c r="S211" s="964"/>
      <c r="T211" s="1047">
        <f t="shared" si="110"/>
        <v>0</v>
      </c>
      <c r="U211" s="965">
        <f t="shared" si="111"/>
        <v>0</v>
      </c>
      <c r="V211" s="966">
        <f t="shared" si="112"/>
        <v>0</v>
      </c>
      <c r="W211" s="966">
        <f t="shared" si="113"/>
        <v>0</v>
      </c>
      <c r="X211" s="966">
        <f t="shared" si="114"/>
        <v>0</v>
      </c>
      <c r="Y211" s="967">
        <f t="shared" si="115"/>
        <v>0</v>
      </c>
      <c r="Z211" s="31"/>
      <c r="AA211" s="31"/>
    </row>
    <row r="212" spans="1:27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974"/>
      <c r="I212" s="969"/>
      <c r="J212" s="970"/>
      <c r="K212" s="970"/>
      <c r="L212" s="970"/>
      <c r="M212" s="971"/>
      <c r="N212" s="972"/>
      <c r="O212" s="969"/>
      <c r="P212" s="970"/>
      <c r="Q212" s="970"/>
      <c r="R212" s="970"/>
      <c r="S212" s="973"/>
      <c r="T212" s="974">
        <f t="shared" si="110"/>
        <v>0</v>
      </c>
      <c r="U212" s="969">
        <f t="shared" si="111"/>
        <v>0</v>
      </c>
      <c r="V212" s="970">
        <f t="shared" si="112"/>
        <v>0</v>
      </c>
      <c r="W212" s="970">
        <f t="shared" si="113"/>
        <v>0</v>
      </c>
      <c r="X212" s="970">
        <f t="shared" si="114"/>
        <v>0</v>
      </c>
      <c r="Y212" s="975">
        <f t="shared" si="115"/>
        <v>0</v>
      </c>
      <c r="Z212" s="28"/>
      <c r="AA212" s="28"/>
    </row>
    <row r="213" spans="1:27" ht="14">
      <c r="A213" s="26"/>
      <c r="B213" s="1116"/>
      <c r="C213" s="1231"/>
      <c r="D213" s="1119"/>
      <c r="E213" s="1122"/>
      <c r="F213" s="1237"/>
      <c r="G213" s="56" t="s">
        <v>108</v>
      </c>
      <c r="H213" s="976"/>
      <c r="I213" s="977"/>
      <c r="J213" s="978"/>
      <c r="K213" s="978"/>
      <c r="L213" s="978"/>
      <c r="M213" s="979"/>
      <c r="N213" s="980"/>
      <c r="O213" s="977"/>
      <c r="P213" s="978"/>
      <c r="Q213" s="978"/>
      <c r="R213" s="978"/>
      <c r="S213" s="981"/>
      <c r="T213" s="976">
        <f t="shared" si="110"/>
        <v>0</v>
      </c>
      <c r="U213" s="977">
        <f t="shared" si="111"/>
        <v>0</v>
      </c>
      <c r="V213" s="978">
        <f t="shared" si="112"/>
        <v>0</v>
      </c>
      <c r="W213" s="978">
        <f t="shared" si="113"/>
        <v>0</v>
      </c>
      <c r="X213" s="978">
        <f t="shared" si="114"/>
        <v>0</v>
      </c>
      <c r="Y213" s="982">
        <f t="shared" si="115"/>
        <v>0</v>
      </c>
      <c r="Z213" s="28"/>
      <c r="AA213" s="28"/>
    </row>
    <row r="214" spans="1:27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983"/>
      <c r="I214" s="984"/>
      <c r="J214" s="985"/>
      <c r="K214" s="985"/>
      <c r="L214" s="985"/>
      <c r="M214" s="986"/>
      <c r="N214" s="987"/>
      <c r="O214" s="984"/>
      <c r="P214" s="985"/>
      <c r="Q214" s="985"/>
      <c r="R214" s="985"/>
      <c r="S214" s="988"/>
      <c r="T214" s="983">
        <f t="shared" si="110"/>
        <v>0</v>
      </c>
      <c r="U214" s="984">
        <f t="shared" si="111"/>
        <v>0</v>
      </c>
      <c r="V214" s="985">
        <f t="shared" si="112"/>
        <v>0</v>
      </c>
      <c r="W214" s="985">
        <f t="shared" si="113"/>
        <v>0</v>
      </c>
      <c r="X214" s="985">
        <f t="shared" si="114"/>
        <v>0</v>
      </c>
      <c r="Y214" s="989">
        <f t="shared" si="115"/>
        <v>0</v>
      </c>
      <c r="Z214" s="28"/>
      <c r="AA214" s="28"/>
    </row>
    <row r="215" spans="1:27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990">
        <f>H216+H217</f>
        <v>10000</v>
      </c>
      <c r="I215" s="991">
        <f>H215/5</f>
        <v>2000</v>
      </c>
      <c r="J215" s="992">
        <f>H215/5</f>
        <v>2000</v>
      </c>
      <c r="K215" s="992">
        <f>H215/5</f>
        <v>2000</v>
      </c>
      <c r="L215" s="992">
        <f>H215/5</f>
        <v>2000</v>
      </c>
      <c r="M215" s="993">
        <f>H215/5</f>
        <v>2000</v>
      </c>
      <c r="N215" s="994"/>
      <c r="O215" s="991"/>
      <c r="P215" s="992"/>
      <c r="Q215" s="992"/>
      <c r="R215" s="992"/>
      <c r="S215" s="995"/>
      <c r="T215" s="996">
        <f t="shared" si="110"/>
        <v>-10000</v>
      </c>
      <c r="U215" s="991">
        <f t="shared" si="111"/>
        <v>-2000</v>
      </c>
      <c r="V215" s="992">
        <f t="shared" si="112"/>
        <v>-2000</v>
      </c>
      <c r="W215" s="992">
        <f t="shared" si="113"/>
        <v>-2000</v>
      </c>
      <c r="X215" s="992">
        <f t="shared" si="114"/>
        <v>-2000</v>
      </c>
      <c r="Y215" s="997">
        <f t="shared" si="115"/>
        <v>-2000</v>
      </c>
      <c r="Z215" s="12"/>
      <c r="AA215" s="41"/>
    </row>
    <row r="216" spans="1:27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998">
        <v>0</v>
      </c>
      <c r="I216" s="999">
        <f t="shared" ref="I216:I217" si="136">H216/5</f>
        <v>0</v>
      </c>
      <c r="J216" s="1000">
        <f t="shared" ref="J216:J217" si="137">H216/5</f>
        <v>0</v>
      </c>
      <c r="K216" s="1000">
        <f t="shared" ref="K216:K217" si="138">H216/5</f>
        <v>0</v>
      </c>
      <c r="L216" s="1000">
        <f t="shared" ref="L216:L217" si="139">H216/5</f>
        <v>0</v>
      </c>
      <c r="M216" s="1001">
        <f t="shared" ref="M216:M217" si="140">H216/5</f>
        <v>0</v>
      </c>
      <c r="N216" s="1002"/>
      <c r="O216" s="999"/>
      <c r="P216" s="1000"/>
      <c r="Q216" s="1000"/>
      <c r="R216" s="1000"/>
      <c r="S216" s="1003"/>
      <c r="T216" s="998">
        <f t="shared" si="110"/>
        <v>0</v>
      </c>
      <c r="U216" s="999">
        <f t="shared" si="111"/>
        <v>0</v>
      </c>
      <c r="V216" s="1000">
        <f t="shared" si="112"/>
        <v>0</v>
      </c>
      <c r="W216" s="1000">
        <f t="shared" si="113"/>
        <v>0</v>
      </c>
      <c r="X216" s="1000">
        <f t="shared" si="114"/>
        <v>0</v>
      </c>
      <c r="Y216" s="1004">
        <f t="shared" si="115"/>
        <v>0</v>
      </c>
      <c r="Z216" s="12"/>
      <c r="AA216" s="41"/>
    </row>
    <row r="217" spans="1:27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1013">
        <v>10000</v>
      </c>
      <c r="I217" s="1014">
        <f t="shared" si="136"/>
        <v>2000</v>
      </c>
      <c r="J217" s="1015">
        <f t="shared" si="137"/>
        <v>2000</v>
      </c>
      <c r="K217" s="1015">
        <f t="shared" si="138"/>
        <v>2000</v>
      </c>
      <c r="L217" s="1015">
        <f t="shared" si="139"/>
        <v>2000</v>
      </c>
      <c r="M217" s="1016">
        <f t="shared" si="140"/>
        <v>2000</v>
      </c>
      <c r="N217" s="1017"/>
      <c r="O217" s="1014"/>
      <c r="P217" s="1015"/>
      <c r="Q217" s="1015"/>
      <c r="R217" s="1015"/>
      <c r="S217" s="1018"/>
      <c r="T217" s="1013">
        <f t="shared" si="110"/>
        <v>-10000</v>
      </c>
      <c r="U217" s="1014">
        <f t="shared" si="111"/>
        <v>-2000</v>
      </c>
      <c r="V217" s="1015">
        <f t="shared" si="112"/>
        <v>-2000</v>
      </c>
      <c r="W217" s="1015">
        <f t="shared" si="113"/>
        <v>-2000</v>
      </c>
      <c r="X217" s="1015">
        <f t="shared" si="114"/>
        <v>-2000</v>
      </c>
      <c r="Y217" s="1019">
        <f t="shared" si="115"/>
        <v>-2000</v>
      </c>
      <c r="Z217" s="15"/>
      <c r="AA217" s="15"/>
    </row>
    <row r="218" spans="1:27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8"/>
      <c r="AA218" s="28"/>
    </row>
    <row r="219" spans="1:27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8"/>
      <c r="AA219" s="28"/>
    </row>
    <row r="220" spans="1:27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1"/>
      <c r="AA220" s="31"/>
    </row>
    <row r="221" spans="1:27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5"/>
      <c r="AA221" s="35"/>
    </row>
    <row r="222" spans="1:27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5"/>
      <c r="AA222" s="35"/>
    </row>
    <row r="223" spans="1:27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5"/>
      <c r="AA223" s="35"/>
    </row>
    <row r="224" spans="1:27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5"/>
      <c r="AA224" s="35"/>
    </row>
    <row r="225" spans="1:27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5"/>
      <c r="AA225" s="35"/>
    </row>
    <row r="226" spans="1:27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5"/>
      <c r="AA226" s="35"/>
    </row>
    <row r="227" spans="1:27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5"/>
      <c r="AA227" s="35"/>
    </row>
    <row r="228" spans="1:27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5"/>
      <c r="AA228" s="35"/>
    </row>
    <row r="229" spans="1:27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5"/>
      <c r="AA229" s="35"/>
    </row>
    <row r="230" spans="1:27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5"/>
      <c r="AA230" s="35"/>
    </row>
    <row r="231" spans="1:27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5"/>
      <c r="AA231" s="35"/>
    </row>
    <row r="232" spans="1:27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5"/>
      <c r="AA232" s="35"/>
    </row>
    <row r="233" spans="1:27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5"/>
      <c r="AA233" s="35"/>
    </row>
    <row r="234" spans="1:27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5"/>
      <c r="AA234" s="35"/>
    </row>
    <row r="235" spans="1:27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5"/>
      <c r="AA235" s="35"/>
    </row>
    <row r="236" spans="1:27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5"/>
      <c r="AA236" s="35"/>
    </row>
    <row r="237" spans="1:27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5"/>
      <c r="AA237" s="35"/>
    </row>
    <row r="238" spans="1:27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5"/>
      <c r="AA238" s="35"/>
    </row>
    <row r="239" spans="1:27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5"/>
      <c r="AA239" s="35"/>
    </row>
    <row r="240" spans="1:27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5"/>
      <c r="AA240" s="35"/>
    </row>
    <row r="241" spans="1:27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5"/>
      <c r="AA241" s="35"/>
    </row>
    <row r="242" spans="1:27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5"/>
      <c r="AA242" s="35"/>
    </row>
    <row r="243" spans="1:27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5"/>
      <c r="AA243" s="35"/>
    </row>
    <row r="244" spans="1:27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5"/>
      <c r="AA244" s="35"/>
    </row>
    <row r="245" spans="1:27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5"/>
      <c r="AA245" s="35"/>
    </row>
    <row r="246" spans="1:27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5"/>
      <c r="AA246" s="35"/>
    </row>
    <row r="247" spans="1:27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5"/>
      <c r="AA247" s="35"/>
    </row>
    <row r="248" spans="1:27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5"/>
      <c r="AA248" s="35"/>
    </row>
    <row r="249" spans="1:27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5"/>
      <c r="AA249" s="35"/>
    </row>
    <row r="250" spans="1:27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5"/>
      <c r="AA250" s="35"/>
    </row>
    <row r="251" spans="1:27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5"/>
      <c r="AA251" s="35"/>
    </row>
    <row r="252" spans="1:27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5"/>
      <c r="AA252" s="35"/>
    </row>
    <row r="253" spans="1:27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5"/>
      <c r="AA253" s="35"/>
    </row>
    <row r="254" spans="1:27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5"/>
      <c r="AA254" s="35"/>
    </row>
    <row r="255" spans="1:27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5"/>
      <c r="AA255" s="35"/>
    </row>
    <row r="256" spans="1:27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5"/>
      <c r="AA256" s="35"/>
    </row>
    <row r="257" spans="1:27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5"/>
      <c r="AA257" s="35"/>
    </row>
    <row r="258" spans="1:27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5"/>
      <c r="AA258" s="35"/>
    </row>
    <row r="259" spans="1:27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5"/>
      <c r="AA259" s="35"/>
    </row>
    <row r="260" spans="1:27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5"/>
      <c r="AA260" s="35"/>
    </row>
    <row r="261" spans="1:27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5"/>
      <c r="AA261" s="35"/>
    </row>
    <row r="262" spans="1:27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5"/>
      <c r="AA262" s="35"/>
    </row>
    <row r="263" spans="1:27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5"/>
      <c r="AA263" s="35"/>
    </row>
    <row r="264" spans="1:27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5"/>
      <c r="AA264" s="35"/>
    </row>
    <row r="265" spans="1:27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5"/>
      <c r="AA265" s="35"/>
    </row>
    <row r="266" spans="1:27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5"/>
      <c r="AA266" s="35"/>
    </row>
    <row r="267" spans="1:27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5"/>
      <c r="AA267" s="35"/>
    </row>
    <row r="268" spans="1:27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5"/>
      <c r="AA268" s="35"/>
    </row>
    <row r="269" spans="1:27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5"/>
      <c r="AA269" s="35"/>
    </row>
    <row r="270" spans="1:27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5"/>
      <c r="AA270" s="35"/>
    </row>
    <row r="271" spans="1:27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5"/>
      <c r="AA271" s="35"/>
    </row>
    <row r="272" spans="1:27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5"/>
      <c r="AA272" s="35"/>
    </row>
    <row r="273" spans="1:27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5"/>
      <c r="AA273" s="35"/>
    </row>
    <row r="274" spans="1:27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5"/>
      <c r="AA274" s="35"/>
    </row>
    <row r="275" spans="1:27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5"/>
      <c r="AA275" s="35"/>
    </row>
    <row r="276" spans="1:27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5"/>
      <c r="AA276" s="35"/>
    </row>
    <row r="277" spans="1:27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5"/>
      <c r="AA277" s="35"/>
    </row>
    <row r="278" spans="1:27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5"/>
      <c r="AA278" s="35"/>
    </row>
    <row r="279" spans="1:27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5"/>
      <c r="AA279" s="35"/>
    </row>
    <row r="280" spans="1:27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5"/>
      <c r="AA280" s="35"/>
    </row>
    <row r="281" spans="1:27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5"/>
      <c r="AA281" s="35"/>
    </row>
    <row r="282" spans="1:27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5"/>
      <c r="AA282" s="35"/>
    </row>
    <row r="283" spans="1:27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5"/>
      <c r="AA283" s="35"/>
    </row>
    <row r="284" spans="1:27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5"/>
      <c r="AA284" s="35"/>
    </row>
    <row r="285" spans="1:27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5"/>
      <c r="AA285" s="35"/>
    </row>
    <row r="286" spans="1:27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5"/>
      <c r="AA286" s="35"/>
    </row>
    <row r="287" spans="1:27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5"/>
      <c r="AA287" s="35"/>
    </row>
    <row r="288" spans="1:27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5"/>
      <c r="AA288" s="35"/>
    </row>
    <row r="289" spans="1:27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5"/>
      <c r="AA289" s="35"/>
    </row>
    <row r="290" spans="1:27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5"/>
      <c r="AA290" s="35"/>
    </row>
    <row r="291" spans="1:27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5"/>
      <c r="AA291" s="35"/>
    </row>
    <row r="292" spans="1:27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5"/>
      <c r="AA292" s="35"/>
    </row>
    <row r="293" spans="1:27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5"/>
      <c r="AA293" s="35"/>
    </row>
    <row r="294" spans="1:27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5"/>
      <c r="AA294" s="35"/>
    </row>
    <row r="295" spans="1:27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5"/>
      <c r="AA295" s="35"/>
    </row>
    <row r="296" spans="1:27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5"/>
      <c r="AA296" s="35"/>
    </row>
    <row r="297" spans="1:27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5"/>
      <c r="AA297" s="35"/>
    </row>
    <row r="298" spans="1:27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5"/>
      <c r="AA298" s="35"/>
    </row>
    <row r="299" spans="1:27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5"/>
      <c r="AA299" s="35"/>
    </row>
    <row r="300" spans="1:27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5"/>
      <c r="AA300" s="35"/>
    </row>
    <row r="301" spans="1:27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5"/>
      <c r="AA301" s="35"/>
    </row>
    <row r="302" spans="1:27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5"/>
      <c r="AA302" s="35"/>
    </row>
    <row r="303" spans="1:27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5"/>
      <c r="AA303" s="35"/>
    </row>
    <row r="304" spans="1:27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5"/>
      <c r="AA304" s="35"/>
    </row>
    <row r="305" spans="1:27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5"/>
      <c r="AA305" s="35"/>
    </row>
    <row r="306" spans="1:27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5"/>
      <c r="AA306" s="35"/>
    </row>
    <row r="307" spans="1:27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5"/>
      <c r="AA307" s="35"/>
    </row>
    <row r="308" spans="1:27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5"/>
      <c r="AA308" s="35"/>
    </row>
    <row r="309" spans="1:27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5"/>
      <c r="AA309" s="35"/>
    </row>
    <row r="310" spans="1:27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5"/>
      <c r="AA310" s="35"/>
    </row>
    <row r="311" spans="1:27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5"/>
      <c r="AA311" s="35"/>
    </row>
    <row r="312" spans="1:27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5"/>
      <c r="AA312" s="35"/>
    </row>
    <row r="313" spans="1:27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5"/>
      <c r="AA313" s="35"/>
    </row>
    <row r="314" spans="1:27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5"/>
      <c r="AA314" s="35"/>
    </row>
    <row r="315" spans="1:27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5"/>
      <c r="AA315" s="35"/>
    </row>
    <row r="316" spans="1:27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5"/>
      <c r="AA316" s="35"/>
    </row>
    <row r="317" spans="1:27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5"/>
      <c r="AA317" s="35"/>
    </row>
    <row r="318" spans="1:27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5"/>
      <c r="AA318" s="35"/>
    </row>
    <row r="319" spans="1:27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5"/>
      <c r="AA319" s="35"/>
    </row>
    <row r="320" spans="1:27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5"/>
      <c r="AA320" s="35"/>
    </row>
    <row r="321" spans="1:27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5"/>
      <c r="AA321" s="35"/>
    </row>
    <row r="322" spans="1:27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5"/>
      <c r="AA322" s="35"/>
    </row>
    <row r="323" spans="1:27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5"/>
      <c r="AA323" s="35"/>
    </row>
    <row r="324" spans="1:27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5"/>
      <c r="AA324" s="35"/>
    </row>
    <row r="325" spans="1:27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5"/>
      <c r="AA325" s="35"/>
    </row>
    <row r="326" spans="1:27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5"/>
      <c r="AA326" s="35"/>
    </row>
    <row r="327" spans="1:27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5"/>
      <c r="AA327" s="35"/>
    </row>
    <row r="328" spans="1:27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5"/>
      <c r="AA328" s="35"/>
    </row>
    <row r="329" spans="1:27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5"/>
      <c r="AA329" s="35"/>
    </row>
    <row r="330" spans="1:27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5"/>
      <c r="AA330" s="35"/>
    </row>
    <row r="331" spans="1:27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5"/>
      <c r="AA331" s="35"/>
    </row>
    <row r="332" spans="1:27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5"/>
      <c r="AA332" s="35"/>
    </row>
    <row r="333" spans="1:27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5"/>
      <c r="AA333" s="35"/>
    </row>
    <row r="334" spans="1:27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5"/>
      <c r="AA334" s="35"/>
    </row>
    <row r="335" spans="1:27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5"/>
      <c r="AA335" s="35"/>
    </row>
    <row r="336" spans="1:27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5"/>
      <c r="AA336" s="35"/>
    </row>
    <row r="337" spans="1:27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5"/>
      <c r="AA337" s="35"/>
    </row>
    <row r="338" spans="1:27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5"/>
      <c r="AA338" s="35"/>
    </row>
    <row r="339" spans="1:27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5"/>
      <c r="AA339" s="35"/>
    </row>
    <row r="340" spans="1:27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5"/>
      <c r="AA340" s="35"/>
    </row>
    <row r="341" spans="1:27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5"/>
      <c r="AA341" s="35"/>
    </row>
    <row r="342" spans="1:27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5"/>
      <c r="AA342" s="35"/>
    </row>
    <row r="343" spans="1:27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5"/>
      <c r="AA343" s="35"/>
    </row>
    <row r="344" spans="1:27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5"/>
      <c r="AA344" s="35"/>
    </row>
    <row r="345" spans="1:27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5"/>
      <c r="AA345" s="35"/>
    </row>
    <row r="346" spans="1:27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5"/>
      <c r="AA346" s="35"/>
    </row>
    <row r="347" spans="1:27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5"/>
      <c r="AA347" s="35"/>
    </row>
    <row r="348" spans="1:27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5"/>
      <c r="AA348" s="35"/>
    </row>
    <row r="349" spans="1:27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5"/>
      <c r="AA349" s="35"/>
    </row>
    <row r="350" spans="1:27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5"/>
      <c r="AA350" s="35"/>
    </row>
    <row r="351" spans="1:27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5"/>
      <c r="AA351" s="35"/>
    </row>
    <row r="352" spans="1:27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5"/>
      <c r="AA352" s="35"/>
    </row>
    <row r="353" spans="1:27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5"/>
      <c r="AA353" s="35"/>
    </row>
    <row r="354" spans="1:27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5"/>
      <c r="AA354" s="35"/>
    </row>
    <row r="355" spans="1:27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5"/>
      <c r="AA355" s="35"/>
    </row>
    <row r="356" spans="1:27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5"/>
      <c r="AA356" s="35"/>
    </row>
    <row r="357" spans="1:27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5"/>
      <c r="AA357" s="35"/>
    </row>
    <row r="358" spans="1:27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5"/>
      <c r="AA358" s="35"/>
    </row>
    <row r="359" spans="1:27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5"/>
      <c r="AA359" s="35"/>
    </row>
    <row r="360" spans="1:27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5"/>
      <c r="AA360" s="35"/>
    </row>
    <row r="361" spans="1:27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5"/>
      <c r="AA361" s="35"/>
    </row>
    <row r="362" spans="1:27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5"/>
      <c r="AA362" s="35"/>
    </row>
    <row r="363" spans="1:27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5"/>
      <c r="AA363" s="35"/>
    </row>
    <row r="364" spans="1:27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5"/>
      <c r="AA364" s="35"/>
    </row>
    <row r="365" spans="1:27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5"/>
      <c r="AA365" s="35"/>
    </row>
    <row r="366" spans="1:27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5"/>
      <c r="AA366" s="35"/>
    </row>
    <row r="367" spans="1:27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5"/>
      <c r="AA367" s="35"/>
    </row>
    <row r="368" spans="1:27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5"/>
      <c r="AA368" s="35"/>
    </row>
    <row r="369" spans="1:27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5"/>
      <c r="AA369" s="35"/>
    </row>
    <row r="370" spans="1:27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5"/>
      <c r="AA370" s="35"/>
    </row>
    <row r="371" spans="1:27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5"/>
      <c r="AA371" s="35"/>
    </row>
    <row r="372" spans="1:27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5"/>
      <c r="AA372" s="35"/>
    </row>
    <row r="373" spans="1:27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5"/>
      <c r="AA373" s="35"/>
    </row>
    <row r="374" spans="1:27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5"/>
      <c r="AA374" s="35"/>
    </row>
    <row r="375" spans="1:27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5"/>
      <c r="AA375" s="35"/>
    </row>
    <row r="376" spans="1:27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5"/>
      <c r="AA376" s="35"/>
    </row>
    <row r="377" spans="1:27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5"/>
      <c r="AA377" s="35"/>
    </row>
    <row r="378" spans="1:27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5"/>
      <c r="AA378" s="35"/>
    </row>
    <row r="379" spans="1:27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5"/>
      <c r="AA379" s="35"/>
    </row>
    <row r="380" spans="1:27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5"/>
      <c r="AA380" s="35"/>
    </row>
    <row r="381" spans="1:27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5"/>
      <c r="AA381" s="35"/>
    </row>
    <row r="382" spans="1:27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5"/>
      <c r="AA382" s="35"/>
    </row>
    <row r="383" spans="1:27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5"/>
      <c r="AA383" s="35"/>
    </row>
    <row r="384" spans="1:27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5"/>
      <c r="AA384" s="35"/>
    </row>
    <row r="385" spans="1:27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5"/>
      <c r="AA385" s="35"/>
    </row>
    <row r="386" spans="1:27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5"/>
      <c r="AA386" s="35"/>
    </row>
    <row r="387" spans="1:27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5"/>
      <c r="AA387" s="35"/>
    </row>
    <row r="388" spans="1:27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5"/>
      <c r="AA388" s="35"/>
    </row>
    <row r="389" spans="1:27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5"/>
      <c r="AA389" s="35"/>
    </row>
    <row r="390" spans="1:27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5"/>
      <c r="AA390" s="35"/>
    </row>
    <row r="391" spans="1:27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5"/>
      <c r="AA391" s="35"/>
    </row>
    <row r="392" spans="1:27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5"/>
      <c r="AA392" s="35"/>
    </row>
    <row r="393" spans="1:27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5"/>
      <c r="AA393" s="35"/>
    </row>
    <row r="394" spans="1:27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5"/>
      <c r="AA394" s="35"/>
    </row>
    <row r="395" spans="1:27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5"/>
      <c r="AA395" s="35"/>
    </row>
    <row r="396" spans="1:27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5"/>
      <c r="AA396" s="35"/>
    </row>
    <row r="397" spans="1:27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5"/>
      <c r="AA397" s="35"/>
    </row>
    <row r="398" spans="1:27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5"/>
      <c r="AA398" s="35"/>
    </row>
    <row r="399" spans="1:27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5"/>
      <c r="AA399" s="35"/>
    </row>
    <row r="400" spans="1:27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5"/>
      <c r="AA400" s="35"/>
    </row>
    <row r="401" spans="1:27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5"/>
      <c r="AA401" s="35"/>
    </row>
    <row r="402" spans="1:27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5"/>
      <c r="AA402" s="35"/>
    </row>
    <row r="403" spans="1:27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5"/>
      <c r="AA403" s="35"/>
    </row>
    <row r="404" spans="1:27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5"/>
      <c r="AA404" s="35"/>
    </row>
    <row r="405" spans="1:27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5"/>
      <c r="AA405" s="35"/>
    </row>
    <row r="406" spans="1:27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5"/>
      <c r="AA406" s="35"/>
    </row>
    <row r="407" spans="1:27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5"/>
      <c r="AA407" s="35"/>
    </row>
    <row r="408" spans="1:27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5"/>
      <c r="AA408" s="35"/>
    </row>
    <row r="409" spans="1:27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5"/>
      <c r="AA409" s="35"/>
    </row>
    <row r="410" spans="1:27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5"/>
      <c r="AA410" s="35"/>
    </row>
    <row r="411" spans="1:27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5"/>
      <c r="AA411" s="35"/>
    </row>
    <row r="412" spans="1:27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5"/>
      <c r="AA412" s="35"/>
    </row>
    <row r="413" spans="1:27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5"/>
      <c r="AA413" s="35"/>
    </row>
    <row r="414" spans="1:27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5"/>
      <c r="AA414" s="35"/>
    </row>
    <row r="415" spans="1:27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5"/>
      <c r="AA415" s="35"/>
    </row>
    <row r="416" spans="1:27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5"/>
      <c r="AA416" s="35"/>
    </row>
    <row r="417" spans="1:27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5"/>
      <c r="AA417" s="35"/>
    </row>
    <row r="418" spans="1:27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5"/>
      <c r="AA418" s="35"/>
    </row>
    <row r="419" spans="1:27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5"/>
      <c r="AA419" s="35"/>
    </row>
    <row r="420" spans="1:27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5"/>
      <c r="AA420" s="35"/>
    </row>
    <row r="421" spans="1:27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5"/>
      <c r="AA421" s="35"/>
    </row>
    <row r="422" spans="1:27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5"/>
      <c r="AA422" s="35"/>
    </row>
    <row r="423" spans="1:27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5"/>
      <c r="AA423" s="35"/>
    </row>
    <row r="424" spans="1:27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5"/>
      <c r="AA424" s="35"/>
    </row>
    <row r="425" spans="1:27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5"/>
      <c r="AA425" s="35"/>
    </row>
    <row r="426" spans="1:27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5"/>
      <c r="AA426" s="35"/>
    </row>
    <row r="427" spans="1:27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5"/>
      <c r="AA427" s="35"/>
    </row>
    <row r="428" spans="1:27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5"/>
      <c r="AA428" s="35"/>
    </row>
    <row r="429" spans="1:27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5"/>
      <c r="AA429" s="35"/>
    </row>
    <row r="430" spans="1:27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5"/>
      <c r="AA430" s="35"/>
    </row>
    <row r="431" spans="1:27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5"/>
      <c r="AA431" s="35"/>
    </row>
    <row r="432" spans="1:27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5"/>
      <c r="AA432" s="35"/>
    </row>
    <row r="433" spans="1:27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5"/>
      <c r="AA433" s="35"/>
    </row>
    <row r="434" spans="1:27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5"/>
      <c r="AA434" s="35"/>
    </row>
    <row r="435" spans="1:27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5"/>
      <c r="AA435" s="35"/>
    </row>
    <row r="436" spans="1:27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5"/>
      <c r="AA436" s="35"/>
    </row>
    <row r="437" spans="1:27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5"/>
      <c r="AA437" s="35"/>
    </row>
    <row r="438" spans="1:27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5"/>
      <c r="AA438" s="35"/>
    </row>
    <row r="439" spans="1:27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5"/>
      <c r="AA439" s="35"/>
    </row>
    <row r="440" spans="1:27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5"/>
      <c r="AA440" s="35"/>
    </row>
    <row r="441" spans="1:27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5"/>
      <c r="AA441" s="35"/>
    </row>
    <row r="442" spans="1:27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5"/>
      <c r="AA442" s="35"/>
    </row>
    <row r="443" spans="1:27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5"/>
      <c r="AA443" s="35"/>
    </row>
    <row r="444" spans="1:27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5"/>
      <c r="AA444" s="35"/>
    </row>
    <row r="445" spans="1:27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5"/>
      <c r="AA445" s="35"/>
    </row>
    <row r="446" spans="1:27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5"/>
      <c r="AA446" s="35"/>
    </row>
    <row r="447" spans="1:27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5"/>
      <c r="AA447" s="35"/>
    </row>
    <row r="448" spans="1:27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5"/>
      <c r="AA448" s="35"/>
    </row>
    <row r="449" spans="1:27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5"/>
      <c r="AA449" s="35"/>
    </row>
    <row r="450" spans="1:27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5"/>
      <c r="AA450" s="35"/>
    </row>
    <row r="451" spans="1:27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5"/>
      <c r="AA451" s="35"/>
    </row>
    <row r="452" spans="1:27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5"/>
      <c r="AA452" s="35"/>
    </row>
    <row r="453" spans="1:27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5"/>
      <c r="AA453" s="35"/>
    </row>
    <row r="454" spans="1:27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5"/>
      <c r="AA454" s="35"/>
    </row>
    <row r="455" spans="1:27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5"/>
      <c r="AA455" s="35"/>
    </row>
    <row r="456" spans="1:27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5"/>
      <c r="AA456" s="35"/>
    </row>
    <row r="457" spans="1:27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5"/>
      <c r="AA457" s="35"/>
    </row>
    <row r="458" spans="1:27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5"/>
      <c r="AA458" s="35"/>
    </row>
    <row r="459" spans="1:27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5"/>
      <c r="AA459" s="35"/>
    </row>
    <row r="460" spans="1:27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5"/>
      <c r="AA460" s="35"/>
    </row>
    <row r="461" spans="1:27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5"/>
      <c r="AA461" s="35"/>
    </row>
    <row r="462" spans="1:27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5"/>
      <c r="AA462" s="35"/>
    </row>
    <row r="463" spans="1:27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5"/>
      <c r="AA463" s="35"/>
    </row>
    <row r="464" spans="1:27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5"/>
      <c r="AA464" s="35"/>
    </row>
    <row r="465" spans="1:27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5"/>
      <c r="AA465" s="35"/>
    </row>
    <row r="466" spans="1:27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5"/>
      <c r="AA466" s="35"/>
    </row>
    <row r="467" spans="1:27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5"/>
      <c r="AA467" s="35"/>
    </row>
    <row r="468" spans="1:27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5"/>
      <c r="AA468" s="35"/>
    </row>
    <row r="469" spans="1:27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5"/>
      <c r="AA469" s="35"/>
    </row>
    <row r="470" spans="1:27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5"/>
      <c r="AA470" s="35"/>
    </row>
    <row r="471" spans="1:27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5"/>
      <c r="AA471" s="35"/>
    </row>
    <row r="472" spans="1:27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5"/>
      <c r="AA472" s="35"/>
    </row>
    <row r="473" spans="1:27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5"/>
      <c r="AA473" s="35"/>
    </row>
    <row r="474" spans="1:27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5"/>
      <c r="AA474" s="35"/>
    </row>
    <row r="475" spans="1:27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5"/>
      <c r="AA475" s="35"/>
    </row>
    <row r="476" spans="1:27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5"/>
      <c r="AA476" s="35"/>
    </row>
    <row r="477" spans="1:27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5"/>
      <c r="AA477" s="35"/>
    </row>
    <row r="478" spans="1:27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5"/>
      <c r="AA478" s="35"/>
    </row>
    <row r="479" spans="1:27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5"/>
      <c r="AA479" s="35"/>
    </row>
    <row r="480" spans="1:27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5"/>
      <c r="AA480" s="35"/>
    </row>
    <row r="481" spans="1:27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5"/>
      <c r="AA481" s="35"/>
    </row>
    <row r="482" spans="1:27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5"/>
      <c r="AA482" s="35"/>
    </row>
    <row r="483" spans="1:27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5"/>
      <c r="AA483" s="35"/>
    </row>
    <row r="484" spans="1:27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5"/>
      <c r="AA484" s="35"/>
    </row>
    <row r="485" spans="1:27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5"/>
      <c r="AA485" s="35"/>
    </row>
    <row r="486" spans="1:27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5"/>
      <c r="AA486" s="35"/>
    </row>
    <row r="487" spans="1:27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5"/>
      <c r="AA487" s="35"/>
    </row>
    <row r="488" spans="1:27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5"/>
      <c r="AA488" s="35"/>
    </row>
    <row r="489" spans="1:27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5"/>
      <c r="AA489" s="35"/>
    </row>
    <row r="490" spans="1:27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5"/>
      <c r="AA490" s="35"/>
    </row>
    <row r="491" spans="1:27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5"/>
      <c r="AA491" s="35"/>
    </row>
    <row r="492" spans="1:27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5"/>
      <c r="AA492" s="35"/>
    </row>
    <row r="493" spans="1:27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5"/>
      <c r="AA493" s="35"/>
    </row>
    <row r="494" spans="1:27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5"/>
      <c r="AA494" s="35"/>
    </row>
    <row r="495" spans="1:27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5"/>
      <c r="AA495" s="35"/>
    </row>
    <row r="496" spans="1:27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5"/>
      <c r="AA496" s="35"/>
    </row>
    <row r="497" spans="1:27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5"/>
      <c r="AA497" s="35"/>
    </row>
    <row r="498" spans="1:27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5"/>
      <c r="AA498" s="35"/>
    </row>
    <row r="499" spans="1:27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5"/>
      <c r="AA499" s="35"/>
    </row>
    <row r="500" spans="1:27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5"/>
      <c r="AA500" s="35"/>
    </row>
    <row r="501" spans="1:27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5"/>
      <c r="AA501" s="35"/>
    </row>
    <row r="502" spans="1:27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5"/>
      <c r="AA502" s="35"/>
    </row>
    <row r="503" spans="1:27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5"/>
      <c r="AA503" s="35"/>
    </row>
    <row r="504" spans="1:27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5"/>
      <c r="AA504" s="35"/>
    </row>
    <row r="505" spans="1:27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5"/>
      <c r="AA505" s="35"/>
    </row>
    <row r="506" spans="1:27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5"/>
      <c r="AA506" s="35"/>
    </row>
    <row r="507" spans="1:27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5"/>
      <c r="AA507" s="35"/>
    </row>
    <row r="508" spans="1:27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5"/>
      <c r="AA508" s="35"/>
    </row>
    <row r="509" spans="1:27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5"/>
      <c r="AA509" s="35"/>
    </row>
    <row r="510" spans="1:27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5"/>
      <c r="AA510" s="35"/>
    </row>
    <row r="511" spans="1:27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5"/>
      <c r="AA511" s="35"/>
    </row>
    <row r="512" spans="1:27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5"/>
      <c r="AA512" s="35"/>
    </row>
    <row r="513" spans="1:27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5"/>
      <c r="AA513" s="35"/>
    </row>
    <row r="514" spans="1:27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5"/>
      <c r="AA514" s="35"/>
    </row>
    <row r="515" spans="1:27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5"/>
      <c r="AA515" s="35"/>
    </row>
    <row r="516" spans="1:27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5"/>
      <c r="AA516" s="35"/>
    </row>
    <row r="517" spans="1:27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5"/>
      <c r="AA517" s="35"/>
    </row>
    <row r="518" spans="1:27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5"/>
      <c r="AA518" s="35"/>
    </row>
    <row r="519" spans="1:27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5"/>
      <c r="AA519" s="35"/>
    </row>
    <row r="520" spans="1:27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5"/>
      <c r="AA520" s="35"/>
    </row>
    <row r="521" spans="1:27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5"/>
      <c r="AA521" s="35"/>
    </row>
    <row r="522" spans="1:27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5"/>
      <c r="AA522" s="35"/>
    </row>
    <row r="523" spans="1:27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5"/>
      <c r="AA523" s="35"/>
    </row>
    <row r="524" spans="1:27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5"/>
      <c r="AA524" s="35"/>
    </row>
    <row r="525" spans="1:27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5"/>
      <c r="AA525" s="35"/>
    </row>
    <row r="526" spans="1:27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5"/>
      <c r="AA526" s="35"/>
    </row>
    <row r="527" spans="1:27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5"/>
      <c r="AA527" s="35"/>
    </row>
    <row r="528" spans="1:27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5"/>
      <c r="AA528" s="35"/>
    </row>
    <row r="529" spans="1:27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5"/>
      <c r="AA529" s="35"/>
    </row>
    <row r="530" spans="1:27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5"/>
      <c r="AA530" s="35"/>
    </row>
    <row r="531" spans="1:27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5"/>
      <c r="AA531" s="35"/>
    </row>
    <row r="532" spans="1:27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5"/>
      <c r="AA532" s="35"/>
    </row>
    <row r="533" spans="1:27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5"/>
      <c r="AA533" s="35"/>
    </row>
    <row r="534" spans="1:27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5"/>
      <c r="AA534" s="35"/>
    </row>
    <row r="535" spans="1:27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5"/>
      <c r="AA535" s="35"/>
    </row>
    <row r="536" spans="1:27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5"/>
      <c r="AA536" s="35"/>
    </row>
    <row r="537" spans="1:27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5"/>
      <c r="AA537" s="35"/>
    </row>
    <row r="538" spans="1:27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5"/>
      <c r="AA538" s="35"/>
    </row>
    <row r="539" spans="1:27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5"/>
      <c r="AA539" s="35"/>
    </row>
    <row r="540" spans="1:27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5"/>
      <c r="AA540" s="35"/>
    </row>
    <row r="541" spans="1:27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5"/>
      <c r="AA541" s="35"/>
    </row>
    <row r="542" spans="1:27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5"/>
      <c r="AA542" s="35"/>
    </row>
    <row r="543" spans="1:27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5"/>
      <c r="AA543" s="35"/>
    </row>
    <row r="544" spans="1:27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5"/>
      <c r="AA544" s="35"/>
    </row>
    <row r="545" spans="1:27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5"/>
      <c r="AA545" s="35"/>
    </row>
    <row r="546" spans="1:27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5"/>
      <c r="AA546" s="35"/>
    </row>
    <row r="547" spans="1:27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5"/>
      <c r="AA547" s="35"/>
    </row>
    <row r="548" spans="1:27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5"/>
      <c r="AA548" s="35"/>
    </row>
    <row r="549" spans="1:27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5"/>
      <c r="AA549" s="35"/>
    </row>
    <row r="550" spans="1:27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5"/>
      <c r="AA550" s="35"/>
    </row>
    <row r="551" spans="1:27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5"/>
      <c r="AA551" s="35"/>
    </row>
    <row r="552" spans="1:27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5"/>
      <c r="AA552" s="35"/>
    </row>
    <row r="553" spans="1:27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5"/>
      <c r="AA553" s="35"/>
    </row>
    <row r="554" spans="1:27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5"/>
      <c r="AA554" s="35"/>
    </row>
    <row r="555" spans="1:27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5"/>
      <c r="AA555" s="35"/>
    </row>
    <row r="556" spans="1:27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5"/>
      <c r="AA556" s="35"/>
    </row>
    <row r="557" spans="1:27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5"/>
      <c r="AA557" s="35"/>
    </row>
    <row r="558" spans="1:27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5"/>
      <c r="AA558" s="35"/>
    </row>
    <row r="559" spans="1:27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5"/>
      <c r="AA559" s="35"/>
    </row>
    <row r="560" spans="1:27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5"/>
      <c r="AA560" s="35"/>
    </row>
    <row r="561" spans="1:27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5"/>
      <c r="AA561" s="35"/>
    </row>
    <row r="562" spans="1:27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5"/>
      <c r="AA562" s="35"/>
    </row>
    <row r="563" spans="1:27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5"/>
      <c r="AA563" s="35"/>
    </row>
    <row r="564" spans="1:27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5"/>
      <c r="AA564" s="35"/>
    </row>
    <row r="565" spans="1:27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5"/>
      <c r="AA565" s="35"/>
    </row>
    <row r="566" spans="1:27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5"/>
      <c r="AA566" s="35"/>
    </row>
    <row r="567" spans="1:27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5"/>
      <c r="AA567" s="35"/>
    </row>
    <row r="568" spans="1:27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5"/>
      <c r="AA568" s="35"/>
    </row>
    <row r="569" spans="1:27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5"/>
      <c r="AA569" s="35"/>
    </row>
    <row r="570" spans="1:27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5"/>
      <c r="AA570" s="35"/>
    </row>
    <row r="571" spans="1:27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5"/>
      <c r="AA571" s="35"/>
    </row>
    <row r="572" spans="1:27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5"/>
      <c r="AA572" s="35"/>
    </row>
    <row r="573" spans="1:27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5"/>
      <c r="AA573" s="35"/>
    </row>
    <row r="574" spans="1:27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5"/>
      <c r="AA574" s="35"/>
    </row>
    <row r="575" spans="1:27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5"/>
      <c r="AA575" s="35"/>
    </row>
    <row r="576" spans="1:27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5"/>
      <c r="AA576" s="35"/>
    </row>
    <row r="577" spans="1:27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5"/>
      <c r="AA577" s="35"/>
    </row>
    <row r="578" spans="1:27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5"/>
      <c r="AA578" s="35"/>
    </row>
    <row r="579" spans="1:27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5"/>
      <c r="AA579" s="35"/>
    </row>
    <row r="580" spans="1:27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5"/>
      <c r="AA580" s="35"/>
    </row>
    <row r="581" spans="1:27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5"/>
      <c r="AA581" s="35"/>
    </row>
    <row r="582" spans="1:27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5"/>
      <c r="AA582" s="35"/>
    </row>
    <row r="583" spans="1:27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5"/>
      <c r="AA583" s="35"/>
    </row>
    <row r="584" spans="1:27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5"/>
      <c r="AA584" s="35"/>
    </row>
    <row r="585" spans="1:27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5"/>
      <c r="AA585" s="35"/>
    </row>
    <row r="586" spans="1:27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5"/>
      <c r="AA586" s="35"/>
    </row>
    <row r="587" spans="1:27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5"/>
      <c r="AA587" s="35"/>
    </row>
    <row r="588" spans="1:27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5"/>
      <c r="AA588" s="35"/>
    </row>
    <row r="589" spans="1:27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5"/>
      <c r="AA589" s="35"/>
    </row>
    <row r="590" spans="1:27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5"/>
      <c r="AA590" s="35"/>
    </row>
    <row r="591" spans="1:27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5"/>
      <c r="AA591" s="35"/>
    </row>
    <row r="592" spans="1:27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5"/>
      <c r="AA592" s="35"/>
    </row>
    <row r="593" spans="1:27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5"/>
      <c r="AA593" s="35"/>
    </row>
    <row r="594" spans="1:27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5"/>
      <c r="AA594" s="35"/>
    </row>
    <row r="595" spans="1:27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5"/>
      <c r="AA595" s="35"/>
    </row>
    <row r="596" spans="1:27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5"/>
      <c r="AA596" s="35"/>
    </row>
    <row r="597" spans="1:27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5"/>
      <c r="AA597" s="35"/>
    </row>
    <row r="598" spans="1:27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5"/>
      <c r="AA598" s="35"/>
    </row>
    <row r="599" spans="1:27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5"/>
      <c r="AA599" s="35"/>
    </row>
    <row r="600" spans="1:27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5"/>
      <c r="AA600" s="35"/>
    </row>
    <row r="601" spans="1:27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5"/>
      <c r="AA601" s="35"/>
    </row>
    <row r="602" spans="1:27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5"/>
      <c r="AA602" s="35"/>
    </row>
    <row r="603" spans="1:27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5"/>
      <c r="AA603" s="35"/>
    </row>
    <row r="604" spans="1:27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5"/>
      <c r="AA604" s="35"/>
    </row>
    <row r="605" spans="1:27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5"/>
      <c r="AA605" s="35"/>
    </row>
    <row r="606" spans="1:27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5"/>
      <c r="AA606" s="35"/>
    </row>
    <row r="607" spans="1:27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5"/>
      <c r="AA607" s="35"/>
    </row>
    <row r="608" spans="1:27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5"/>
      <c r="AA608" s="35"/>
    </row>
    <row r="609" spans="1:27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5"/>
      <c r="AA609" s="35"/>
    </row>
    <row r="610" spans="1:27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5"/>
      <c r="AA610" s="35"/>
    </row>
    <row r="611" spans="1:27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5"/>
      <c r="AA611" s="35"/>
    </row>
    <row r="612" spans="1:27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5"/>
      <c r="AA612" s="35"/>
    </row>
    <row r="613" spans="1:27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5"/>
      <c r="AA613" s="35"/>
    </row>
    <row r="614" spans="1:27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5"/>
      <c r="AA614" s="35"/>
    </row>
    <row r="615" spans="1:27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5"/>
      <c r="AA615" s="35"/>
    </row>
    <row r="616" spans="1:27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5"/>
      <c r="AA616" s="35"/>
    </row>
    <row r="617" spans="1:27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5"/>
      <c r="AA617" s="35"/>
    </row>
    <row r="618" spans="1:27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5"/>
      <c r="AA618" s="35"/>
    </row>
    <row r="619" spans="1:27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5"/>
      <c r="AA619" s="35"/>
    </row>
    <row r="620" spans="1:27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5"/>
      <c r="AA620" s="35"/>
    </row>
    <row r="621" spans="1:27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5"/>
      <c r="AA621" s="35"/>
    </row>
    <row r="622" spans="1:27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5"/>
      <c r="AA622" s="35"/>
    </row>
    <row r="623" spans="1:27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5"/>
      <c r="AA623" s="35"/>
    </row>
    <row r="624" spans="1:27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5"/>
      <c r="AA624" s="35"/>
    </row>
    <row r="625" spans="1:27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5"/>
      <c r="AA625" s="35"/>
    </row>
    <row r="626" spans="1:27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5"/>
      <c r="AA626" s="35"/>
    </row>
    <row r="627" spans="1:27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5"/>
      <c r="AA627" s="35"/>
    </row>
    <row r="628" spans="1:27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5"/>
      <c r="AA628" s="35"/>
    </row>
    <row r="629" spans="1:27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5"/>
      <c r="AA629" s="35"/>
    </row>
    <row r="630" spans="1:27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5"/>
      <c r="AA630" s="35"/>
    </row>
    <row r="631" spans="1:27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5"/>
      <c r="AA631" s="35"/>
    </row>
    <row r="632" spans="1:27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5"/>
      <c r="AA632" s="35"/>
    </row>
    <row r="633" spans="1:27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5"/>
      <c r="AA633" s="35"/>
    </row>
    <row r="634" spans="1:27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5"/>
      <c r="AA634" s="35"/>
    </row>
    <row r="635" spans="1:27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5"/>
      <c r="AA635" s="35"/>
    </row>
    <row r="636" spans="1:27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5"/>
      <c r="AA636" s="35"/>
    </row>
    <row r="637" spans="1:27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5"/>
      <c r="AA637" s="35"/>
    </row>
    <row r="638" spans="1:27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5"/>
      <c r="AA638" s="35"/>
    </row>
    <row r="639" spans="1:27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5"/>
      <c r="AA639" s="35"/>
    </row>
    <row r="640" spans="1:27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5"/>
      <c r="AA640" s="35"/>
    </row>
    <row r="641" spans="1:27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5"/>
      <c r="AA641" s="35"/>
    </row>
    <row r="642" spans="1:27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5"/>
      <c r="AA642" s="35"/>
    </row>
    <row r="643" spans="1:27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5"/>
      <c r="AA643" s="35"/>
    </row>
    <row r="644" spans="1:27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5"/>
      <c r="AA644" s="35"/>
    </row>
    <row r="645" spans="1:27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5"/>
      <c r="AA645" s="35"/>
    </row>
    <row r="646" spans="1:27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5"/>
      <c r="AA646" s="35"/>
    </row>
    <row r="647" spans="1:27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5"/>
      <c r="AA647" s="35"/>
    </row>
    <row r="648" spans="1:27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5"/>
      <c r="AA648" s="35"/>
    </row>
    <row r="649" spans="1:27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5"/>
      <c r="AA649" s="35"/>
    </row>
    <row r="650" spans="1:27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5"/>
      <c r="AA650" s="35"/>
    </row>
    <row r="651" spans="1:27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5"/>
      <c r="AA651" s="35"/>
    </row>
    <row r="652" spans="1:27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5"/>
      <c r="AA652" s="35"/>
    </row>
    <row r="653" spans="1:27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5"/>
      <c r="AA653" s="35"/>
    </row>
    <row r="654" spans="1:27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5"/>
      <c r="AA654" s="35"/>
    </row>
    <row r="655" spans="1:27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5"/>
      <c r="AA655" s="35"/>
    </row>
    <row r="656" spans="1:27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5"/>
      <c r="AA656" s="35"/>
    </row>
    <row r="657" spans="1:27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5"/>
      <c r="AA657" s="35"/>
    </row>
    <row r="658" spans="1:27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5"/>
      <c r="AA658" s="35"/>
    </row>
    <row r="659" spans="1:27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5"/>
      <c r="AA659" s="35"/>
    </row>
    <row r="660" spans="1:27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5"/>
      <c r="AA660" s="35"/>
    </row>
    <row r="661" spans="1:27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5"/>
      <c r="AA661" s="35"/>
    </row>
    <row r="662" spans="1:27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5"/>
      <c r="AA662" s="35"/>
    </row>
    <row r="663" spans="1:27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5"/>
      <c r="AA663" s="35"/>
    </row>
    <row r="664" spans="1:27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5"/>
      <c r="AA664" s="35"/>
    </row>
    <row r="665" spans="1:27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5"/>
      <c r="AA665" s="35"/>
    </row>
    <row r="666" spans="1:27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5"/>
      <c r="AA666" s="35"/>
    </row>
    <row r="667" spans="1:27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5"/>
      <c r="AA667" s="35"/>
    </row>
    <row r="668" spans="1:27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5"/>
      <c r="AA668" s="35"/>
    </row>
    <row r="669" spans="1:27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5"/>
      <c r="AA669" s="35"/>
    </row>
    <row r="670" spans="1:27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5"/>
      <c r="AA670" s="35"/>
    </row>
    <row r="671" spans="1:27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5"/>
      <c r="AA671" s="35"/>
    </row>
    <row r="672" spans="1:27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5"/>
      <c r="AA672" s="35"/>
    </row>
    <row r="673" spans="1:27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5"/>
      <c r="AA673" s="35"/>
    </row>
    <row r="674" spans="1:27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5"/>
      <c r="AA674" s="35"/>
    </row>
    <row r="675" spans="1:27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5"/>
      <c r="AA675" s="35"/>
    </row>
    <row r="676" spans="1:27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5"/>
      <c r="AA676" s="35"/>
    </row>
    <row r="677" spans="1:27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5"/>
      <c r="AA677" s="35"/>
    </row>
    <row r="678" spans="1:27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5"/>
      <c r="AA678" s="35"/>
    </row>
    <row r="679" spans="1:27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5"/>
      <c r="AA679" s="35"/>
    </row>
    <row r="680" spans="1:27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5"/>
      <c r="AA680" s="35"/>
    </row>
    <row r="681" spans="1:27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5"/>
      <c r="AA681" s="35"/>
    </row>
    <row r="682" spans="1:27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5"/>
      <c r="AA682" s="35"/>
    </row>
    <row r="683" spans="1:27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5"/>
      <c r="AA683" s="35"/>
    </row>
    <row r="684" spans="1:27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5"/>
      <c r="AA684" s="35"/>
    </row>
    <row r="685" spans="1:27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5"/>
      <c r="AA685" s="35"/>
    </row>
    <row r="686" spans="1:27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5"/>
      <c r="AA686" s="35"/>
    </row>
    <row r="687" spans="1:27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5"/>
      <c r="AA687" s="35"/>
    </row>
    <row r="688" spans="1:27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5"/>
      <c r="AA688" s="35"/>
    </row>
    <row r="689" spans="1:27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5"/>
      <c r="AA689" s="35"/>
    </row>
    <row r="690" spans="1:27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5"/>
      <c r="AA690" s="35"/>
    </row>
    <row r="691" spans="1:27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5"/>
      <c r="AA691" s="35"/>
    </row>
    <row r="692" spans="1:27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5"/>
      <c r="AA692" s="35"/>
    </row>
    <row r="693" spans="1:27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5"/>
      <c r="AA693" s="35"/>
    </row>
    <row r="694" spans="1:27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5"/>
      <c r="AA694" s="35"/>
    </row>
    <row r="695" spans="1:27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5"/>
      <c r="AA695" s="35"/>
    </row>
    <row r="696" spans="1:27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5"/>
      <c r="AA696" s="35"/>
    </row>
    <row r="697" spans="1:27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5"/>
      <c r="AA697" s="35"/>
    </row>
    <row r="698" spans="1:27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5"/>
      <c r="AA698" s="35"/>
    </row>
    <row r="699" spans="1:27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5"/>
      <c r="AA699" s="35"/>
    </row>
    <row r="700" spans="1:27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5"/>
      <c r="AA700" s="35"/>
    </row>
    <row r="701" spans="1:27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5"/>
      <c r="AA701" s="35"/>
    </row>
    <row r="702" spans="1:27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5"/>
      <c r="AA702" s="35"/>
    </row>
    <row r="703" spans="1:27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5"/>
      <c r="AA703" s="35"/>
    </row>
    <row r="704" spans="1:27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5"/>
      <c r="AA704" s="35"/>
    </row>
    <row r="705" spans="1:27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5"/>
      <c r="AA705" s="35"/>
    </row>
    <row r="706" spans="1:27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5"/>
      <c r="AA706" s="35"/>
    </row>
    <row r="707" spans="1:27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5"/>
      <c r="AA707" s="35"/>
    </row>
    <row r="708" spans="1:27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5"/>
      <c r="AA708" s="35"/>
    </row>
    <row r="709" spans="1:27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5"/>
      <c r="AA709" s="35"/>
    </row>
    <row r="710" spans="1:27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5"/>
      <c r="AA710" s="35"/>
    </row>
    <row r="711" spans="1:27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5"/>
      <c r="AA711" s="35"/>
    </row>
    <row r="712" spans="1:27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5"/>
      <c r="AA712" s="35"/>
    </row>
    <row r="713" spans="1:27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5"/>
      <c r="AA713" s="35"/>
    </row>
    <row r="714" spans="1:27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5"/>
      <c r="AA714" s="35"/>
    </row>
    <row r="715" spans="1:27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5"/>
      <c r="AA715" s="35"/>
    </row>
    <row r="716" spans="1:27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5"/>
      <c r="AA716" s="35"/>
    </row>
    <row r="717" spans="1:27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5"/>
      <c r="AA717" s="35"/>
    </row>
    <row r="718" spans="1:27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5"/>
      <c r="AA718" s="35"/>
    </row>
    <row r="719" spans="1:27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5"/>
      <c r="AA719" s="35"/>
    </row>
    <row r="720" spans="1:27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5"/>
      <c r="AA720" s="35"/>
    </row>
    <row r="721" spans="1:27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5"/>
      <c r="AA721" s="35"/>
    </row>
    <row r="722" spans="1:27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5"/>
      <c r="AA722" s="35"/>
    </row>
    <row r="723" spans="1:27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5"/>
      <c r="AA723" s="35"/>
    </row>
    <row r="724" spans="1:27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5"/>
      <c r="AA724" s="35"/>
    </row>
    <row r="725" spans="1:27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5"/>
      <c r="AA725" s="35"/>
    </row>
    <row r="726" spans="1:27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5"/>
      <c r="AA726" s="35"/>
    </row>
    <row r="727" spans="1:27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5"/>
      <c r="AA727" s="35"/>
    </row>
    <row r="728" spans="1:27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5"/>
      <c r="AA728" s="35"/>
    </row>
    <row r="729" spans="1:27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5"/>
      <c r="AA729" s="35"/>
    </row>
    <row r="730" spans="1:27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5"/>
      <c r="AA730" s="35"/>
    </row>
    <row r="731" spans="1:27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5"/>
      <c r="AA731" s="35"/>
    </row>
    <row r="732" spans="1:27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5"/>
      <c r="AA732" s="35"/>
    </row>
    <row r="733" spans="1:27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5"/>
      <c r="AA733" s="35"/>
    </row>
    <row r="734" spans="1:27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5"/>
      <c r="AA734" s="35"/>
    </row>
    <row r="735" spans="1:27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5"/>
      <c r="AA735" s="35"/>
    </row>
    <row r="736" spans="1:27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5"/>
      <c r="AA736" s="35"/>
    </row>
    <row r="737" spans="1:27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5"/>
      <c r="AA737" s="35"/>
    </row>
    <row r="738" spans="1:27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5"/>
      <c r="AA738" s="35"/>
    </row>
    <row r="739" spans="1:27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5"/>
      <c r="AA739" s="35"/>
    </row>
    <row r="740" spans="1:27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5"/>
      <c r="AA740" s="35"/>
    </row>
    <row r="741" spans="1:27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5"/>
      <c r="AA741" s="35"/>
    </row>
    <row r="742" spans="1:27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5"/>
      <c r="AA742" s="35"/>
    </row>
    <row r="743" spans="1:27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5"/>
      <c r="AA743" s="35"/>
    </row>
    <row r="744" spans="1:27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5"/>
      <c r="AA744" s="35"/>
    </row>
    <row r="745" spans="1:27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5"/>
      <c r="AA745" s="35"/>
    </row>
    <row r="746" spans="1:27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5"/>
      <c r="AA746" s="35"/>
    </row>
    <row r="747" spans="1:27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5"/>
      <c r="AA747" s="35"/>
    </row>
    <row r="748" spans="1:27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5"/>
      <c r="AA748" s="35"/>
    </row>
    <row r="749" spans="1:27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5"/>
      <c r="AA749" s="35"/>
    </row>
    <row r="750" spans="1:27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5"/>
      <c r="AA750" s="35"/>
    </row>
    <row r="751" spans="1:27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5"/>
      <c r="AA751" s="35"/>
    </row>
    <row r="752" spans="1:27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5"/>
      <c r="AA752" s="35"/>
    </row>
    <row r="753" spans="1:27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5"/>
      <c r="AA753" s="35"/>
    </row>
    <row r="754" spans="1:27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5"/>
      <c r="AA754" s="35"/>
    </row>
    <row r="755" spans="1:27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5"/>
      <c r="AA755" s="35"/>
    </row>
    <row r="756" spans="1:27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5"/>
      <c r="AA756" s="35"/>
    </row>
    <row r="757" spans="1:27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5"/>
      <c r="AA757" s="35"/>
    </row>
    <row r="758" spans="1:27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5"/>
      <c r="AA758" s="35"/>
    </row>
    <row r="759" spans="1:27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5"/>
      <c r="AA759" s="35"/>
    </row>
    <row r="760" spans="1:27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5"/>
      <c r="AA760" s="35"/>
    </row>
    <row r="761" spans="1:27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5"/>
      <c r="AA761" s="35"/>
    </row>
    <row r="762" spans="1:27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5"/>
      <c r="AA762" s="35"/>
    </row>
    <row r="763" spans="1:27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5"/>
      <c r="AA763" s="35"/>
    </row>
    <row r="764" spans="1:27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5"/>
      <c r="AA764" s="35"/>
    </row>
    <row r="765" spans="1:27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5"/>
      <c r="AA765" s="35"/>
    </row>
    <row r="766" spans="1:27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5"/>
      <c r="AA766" s="35"/>
    </row>
    <row r="767" spans="1:27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5"/>
      <c r="AA767" s="35"/>
    </row>
    <row r="768" spans="1:27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5"/>
      <c r="AA768" s="35"/>
    </row>
    <row r="769" spans="1:27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5"/>
      <c r="AA769" s="35"/>
    </row>
    <row r="770" spans="1:27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5"/>
      <c r="AA770" s="35"/>
    </row>
    <row r="771" spans="1:27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5"/>
      <c r="AA771" s="35"/>
    </row>
    <row r="772" spans="1:27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5"/>
      <c r="AA772" s="35"/>
    </row>
    <row r="773" spans="1:27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5"/>
      <c r="AA773" s="35"/>
    </row>
    <row r="774" spans="1:27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5"/>
      <c r="AA774" s="35"/>
    </row>
    <row r="775" spans="1:27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5"/>
      <c r="AA775" s="35"/>
    </row>
    <row r="776" spans="1:27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5"/>
      <c r="AA776" s="35"/>
    </row>
    <row r="777" spans="1:27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5"/>
      <c r="AA777" s="35"/>
    </row>
    <row r="778" spans="1:27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5"/>
      <c r="AA778" s="35"/>
    </row>
    <row r="779" spans="1:27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5"/>
      <c r="AA779" s="35"/>
    </row>
    <row r="780" spans="1:27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5"/>
      <c r="AA780" s="35"/>
    </row>
    <row r="781" spans="1:27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5"/>
      <c r="AA781" s="35"/>
    </row>
    <row r="782" spans="1:27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5"/>
      <c r="AA782" s="35"/>
    </row>
    <row r="783" spans="1:27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5"/>
      <c r="AA783" s="35"/>
    </row>
    <row r="784" spans="1:27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5"/>
      <c r="AA784" s="35"/>
    </row>
    <row r="785" spans="1:27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5"/>
      <c r="AA785" s="35"/>
    </row>
    <row r="786" spans="1:27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5"/>
      <c r="AA786" s="35"/>
    </row>
    <row r="787" spans="1:27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5"/>
      <c r="AA787" s="35"/>
    </row>
    <row r="788" spans="1:27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5"/>
      <c r="AA788" s="35"/>
    </row>
    <row r="789" spans="1:27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5"/>
      <c r="AA789" s="35"/>
    </row>
    <row r="790" spans="1:27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5"/>
      <c r="AA790" s="35"/>
    </row>
    <row r="791" spans="1:27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5"/>
      <c r="AA791" s="35"/>
    </row>
    <row r="792" spans="1:27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5"/>
      <c r="AA792" s="35"/>
    </row>
    <row r="793" spans="1:27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5"/>
      <c r="AA793" s="35"/>
    </row>
    <row r="794" spans="1:27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5"/>
      <c r="AA794" s="35"/>
    </row>
    <row r="795" spans="1:27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5"/>
      <c r="AA795" s="35"/>
    </row>
    <row r="796" spans="1:27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5"/>
      <c r="AA796" s="35"/>
    </row>
    <row r="797" spans="1:27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5"/>
      <c r="AA797" s="35"/>
    </row>
    <row r="798" spans="1:27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5"/>
      <c r="AA798" s="35"/>
    </row>
    <row r="799" spans="1:27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5"/>
      <c r="AA799" s="35"/>
    </row>
    <row r="800" spans="1:27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5"/>
      <c r="AA800" s="35"/>
    </row>
    <row r="801" spans="1:27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5"/>
      <c r="AA801" s="35"/>
    </row>
    <row r="802" spans="1:27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5"/>
      <c r="AA802" s="35"/>
    </row>
    <row r="803" spans="1:27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5"/>
      <c r="AA803" s="35"/>
    </row>
    <row r="804" spans="1:27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5"/>
      <c r="AA804" s="35"/>
    </row>
    <row r="805" spans="1:27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5"/>
      <c r="AA805" s="35"/>
    </row>
    <row r="806" spans="1:27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5"/>
      <c r="AA806" s="35"/>
    </row>
    <row r="807" spans="1:27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5"/>
      <c r="AA807" s="35"/>
    </row>
    <row r="808" spans="1:27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5"/>
      <c r="AA808" s="35"/>
    </row>
    <row r="809" spans="1:27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5"/>
      <c r="AA809" s="35"/>
    </row>
    <row r="810" spans="1:27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5"/>
      <c r="AA810" s="35"/>
    </row>
    <row r="811" spans="1:27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5"/>
      <c r="AA811" s="35"/>
    </row>
    <row r="812" spans="1:27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5"/>
      <c r="AA812" s="35"/>
    </row>
    <row r="813" spans="1:27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5"/>
      <c r="AA813" s="35"/>
    </row>
    <row r="814" spans="1:27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5"/>
      <c r="AA814" s="35"/>
    </row>
    <row r="815" spans="1:27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5"/>
      <c r="AA815" s="35"/>
    </row>
    <row r="816" spans="1:27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5"/>
      <c r="AA816" s="35"/>
    </row>
    <row r="817" spans="1:27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5"/>
      <c r="AA817" s="35"/>
    </row>
    <row r="818" spans="1:27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5"/>
      <c r="AA818" s="35"/>
    </row>
    <row r="819" spans="1:27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5"/>
      <c r="AA819" s="35"/>
    </row>
    <row r="820" spans="1:27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5"/>
      <c r="AA820" s="35"/>
    </row>
    <row r="821" spans="1:27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5"/>
      <c r="AA821" s="35"/>
    </row>
    <row r="822" spans="1:27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5"/>
      <c r="AA822" s="35"/>
    </row>
    <row r="823" spans="1:27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5"/>
      <c r="AA823" s="35"/>
    </row>
    <row r="824" spans="1:27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5"/>
      <c r="AA824" s="35"/>
    </row>
    <row r="825" spans="1:27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5"/>
      <c r="AA825" s="35"/>
    </row>
    <row r="826" spans="1:27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5"/>
      <c r="AA826" s="35"/>
    </row>
    <row r="827" spans="1:27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5"/>
      <c r="AA827" s="35"/>
    </row>
    <row r="828" spans="1:27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5"/>
      <c r="AA828" s="35"/>
    </row>
    <row r="829" spans="1:27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5"/>
      <c r="AA829" s="35"/>
    </row>
    <row r="830" spans="1:27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5"/>
      <c r="AA830" s="35"/>
    </row>
    <row r="831" spans="1:27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5"/>
      <c r="AA831" s="35"/>
    </row>
    <row r="832" spans="1:27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5"/>
      <c r="AA832" s="35"/>
    </row>
    <row r="833" spans="1:27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5"/>
      <c r="AA833" s="35"/>
    </row>
    <row r="834" spans="1:27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5"/>
      <c r="AA834" s="35"/>
    </row>
    <row r="835" spans="1:27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5"/>
      <c r="AA835" s="35"/>
    </row>
    <row r="836" spans="1:27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5"/>
      <c r="AA836" s="35"/>
    </row>
    <row r="837" spans="1:27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5"/>
      <c r="AA837" s="35"/>
    </row>
    <row r="838" spans="1:27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5"/>
      <c r="AA838" s="35"/>
    </row>
    <row r="839" spans="1:27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5"/>
      <c r="AA839" s="35"/>
    </row>
    <row r="840" spans="1:27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5"/>
      <c r="AA840" s="35"/>
    </row>
    <row r="841" spans="1:27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5"/>
      <c r="AA841" s="35"/>
    </row>
    <row r="842" spans="1:27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5"/>
      <c r="AA842" s="35"/>
    </row>
    <row r="843" spans="1:27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5"/>
      <c r="AA843" s="35"/>
    </row>
    <row r="844" spans="1:27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5"/>
      <c r="AA844" s="35"/>
    </row>
    <row r="845" spans="1:27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5"/>
      <c r="AA845" s="35"/>
    </row>
    <row r="846" spans="1:27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5"/>
      <c r="AA846" s="35"/>
    </row>
    <row r="847" spans="1:27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5"/>
      <c r="AA847" s="35"/>
    </row>
    <row r="848" spans="1:27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5"/>
      <c r="AA848" s="35"/>
    </row>
    <row r="849" spans="1:27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5"/>
      <c r="AA849" s="35"/>
    </row>
    <row r="850" spans="1:27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5"/>
      <c r="AA850" s="35"/>
    </row>
    <row r="851" spans="1:27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5"/>
      <c r="AA851" s="35"/>
    </row>
    <row r="852" spans="1:27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5"/>
      <c r="AA852" s="35"/>
    </row>
    <row r="853" spans="1:27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5"/>
      <c r="AA853" s="35"/>
    </row>
    <row r="854" spans="1:27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5"/>
      <c r="AA854" s="35"/>
    </row>
    <row r="855" spans="1:27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5"/>
      <c r="AA855" s="35"/>
    </row>
    <row r="856" spans="1:27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5"/>
      <c r="AA856" s="35"/>
    </row>
    <row r="857" spans="1:27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5"/>
      <c r="AA857" s="35"/>
    </row>
    <row r="858" spans="1:27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5"/>
      <c r="AA858" s="35"/>
    </row>
    <row r="859" spans="1:27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5"/>
      <c r="AA859" s="35"/>
    </row>
    <row r="860" spans="1:27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5"/>
      <c r="AA860" s="35"/>
    </row>
    <row r="861" spans="1:27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5"/>
      <c r="AA861" s="35"/>
    </row>
    <row r="862" spans="1:27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5"/>
      <c r="AA862" s="35"/>
    </row>
    <row r="863" spans="1:27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5"/>
      <c r="AA863" s="35"/>
    </row>
    <row r="864" spans="1:27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5"/>
      <c r="AA864" s="35"/>
    </row>
    <row r="865" spans="1:27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5"/>
      <c r="AA865" s="35"/>
    </row>
    <row r="866" spans="1:27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5"/>
      <c r="AA866" s="35"/>
    </row>
    <row r="867" spans="1:27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5"/>
      <c r="AA867" s="35"/>
    </row>
    <row r="868" spans="1:27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5"/>
      <c r="AA868" s="35"/>
    </row>
    <row r="869" spans="1:27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5"/>
      <c r="AA869" s="35"/>
    </row>
    <row r="870" spans="1:27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5"/>
      <c r="AA870" s="35"/>
    </row>
    <row r="871" spans="1:27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5"/>
      <c r="AA871" s="35"/>
    </row>
    <row r="872" spans="1:27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5"/>
      <c r="AA872" s="35"/>
    </row>
    <row r="873" spans="1:27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5"/>
      <c r="AA873" s="35"/>
    </row>
    <row r="874" spans="1:27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5"/>
      <c r="AA874" s="35"/>
    </row>
    <row r="875" spans="1:27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5"/>
      <c r="AA875" s="35"/>
    </row>
    <row r="876" spans="1:27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5"/>
      <c r="AA876" s="35"/>
    </row>
    <row r="877" spans="1:27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5"/>
      <c r="AA877" s="35"/>
    </row>
    <row r="878" spans="1:27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5"/>
      <c r="AA878" s="35"/>
    </row>
    <row r="879" spans="1:27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5"/>
      <c r="AA879" s="35"/>
    </row>
    <row r="880" spans="1:27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5"/>
      <c r="AA880" s="35"/>
    </row>
    <row r="881" spans="1:27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5"/>
      <c r="AA881" s="35"/>
    </row>
    <row r="882" spans="1:27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5"/>
      <c r="AA882" s="35"/>
    </row>
    <row r="883" spans="1:27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5"/>
      <c r="AA883" s="35"/>
    </row>
    <row r="884" spans="1:27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5"/>
      <c r="AA884" s="35"/>
    </row>
    <row r="885" spans="1:27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5"/>
      <c r="AA885" s="35"/>
    </row>
    <row r="886" spans="1:27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5"/>
      <c r="AA886" s="35"/>
    </row>
    <row r="887" spans="1:27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5"/>
      <c r="AA887" s="35"/>
    </row>
    <row r="888" spans="1:27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5"/>
      <c r="AA888" s="35"/>
    </row>
    <row r="889" spans="1:27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5"/>
      <c r="AA889" s="35"/>
    </row>
    <row r="890" spans="1:27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5"/>
      <c r="AA890" s="35"/>
    </row>
    <row r="891" spans="1:27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5"/>
      <c r="AA891" s="35"/>
    </row>
    <row r="892" spans="1:27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5"/>
      <c r="AA892" s="35"/>
    </row>
    <row r="893" spans="1:27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5"/>
      <c r="AA893" s="35"/>
    </row>
    <row r="894" spans="1:27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5"/>
      <c r="AA894" s="35"/>
    </row>
    <row r="895" spans="1:27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5"/>
      <c r="AA895" s="35"/>
    </row>
    <row r="896" spans="1:27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5"/>
      <c r="AA896" s="35"/>
    </row>
    <row r="897" spans="1:27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5"/>
      <c r="AA897" s="35"/>
    </row>
    <row r="898" spans="1:27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5"/>
      <c r="AA898" s="35"/>
    </row>
    <row r="899" spans="1:27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5"/>
      <c r="AA899" s="35"/>
    </row>
    <row r="900" spans="1:27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5"/>
      <c r="AA900" s="35"/>
    </row>
    <row r="901" spans="1:27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5"/>
      <c r="AA901" s="35"/>
    </row>
    <row r="902" spans="1:27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5"/>
      <c r="AA902" s="35"/>
    </row>
    <row r="903" spans="1:27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5"/>
      <c r="AA903" s="35"/>
    </row>
    <row r="904" spans="1:27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5"/>
      <c r="AA904" s="35"/>
    </row>
    <row r="905" spans="1:27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5"/>
      <c r="AA905" s="35"/>
    </row>
    <row r="906" spans="1:27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5"/>
      <c r="AA906" s="35"/>
    </row>
    <row r="907" spans="1:27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5"/>
      <c r="AA907" s="35"/>
    </row>
    <row r="908" spans="1:27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5"/>
      <c r="AA908" s="35"/>
    </row>
    <row r="909" spans="1:27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5"/>
      <c r="AA909" s="35"/>
    </row>
    <row r="910" spans="1:27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5"/>
      <c r="AA910" s="35"/>
    </row>
    <row r="911" spans="1:27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5"/>
      <c r="AA911" s="35"/>
    </row>
    <row r="912" spans="1:27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5"/>
      <c r="AA912" s="35"/>
    </row>
    <row r="913" spans="1:27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5"/>
      <c r="AA913" s="35"/>
    </row>
    <row r="914" spans="1:27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5"/>
      <c r="AA914" s="35"/>
    </row>
    <row r="915" spans="1:27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5"/>
      <c r="AA915" s="35"/>
    </row>
    <row r="916" spans="1:27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5"/>
      <c r="AA916" s="35"/>
    </row>
    <row r="917" spans="1:27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5"/>
      <c r="AA917" s="35"/>
    </row>
    <row r="918" spans="1:27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5"/>
      <c r="AA918" s="35"/>
    </row>
    <row r="919" spans="1:27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5"/>
      <c r="AA919" s="35"/>
    </row>
    <row r="920" spans="1:27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5"/>
      <c r="AA920" s="35"/>
    </row>
    <row r="921" spans="1:27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5"/>
      <c r="AA921" s="35"/>
    </row>
    <row r="922" spans="1:27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5"/>
      <c r="AA922" s="35"/>
    </row>
    <row r="923" spans="1:27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5"/>
      <c r="AA923" s="35"/>
    </row>
    <row r="924" spans="1:27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5"/>
      <c r="AA924" s="35"/>
    </row>
    <row r="925" spans="1:27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5"/>
      <c r="AA925" s="35"/>
    </row>
    <row r="926" spans="1:27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5"/>
      <c r="AA926" s="35"/>
    </row>
    <row r="927" spans="1:27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5"/>
      <c r="AA927" s="35"/>
    </row>
    <row r="928" spans="1:27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5"/>
      <c r="AA928" s="35"/>
    </row>
    <row r="929" spans="1:27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5"/>
      <c r="AA929" s="35"/>
    </row>
    <row r="930" spans="1:27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5"/>
      <c r="AA930" s="35"/>
    </row>
    <row r="931" spans="1:27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5"/>
      <c r="AA931" s="35"/>
    </row>
    <row r="932" spans="1:27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5"/>
      <c r="AA932" s="35"/>
    </row>
    <row r="933" spans="1:27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5"/>
      <c r="AA933" s="35"/>
    </row>
    <row r="934" spans="1:27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5"/>
      <c r="AA934" s="35"/>
    </row>
    <row r="935" spans="1:27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5"/>
      <c r="AA935" s="35"/>
    </row>
    <row r="936" spans="1:27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5"/>
      <c r="AA936" s="35"/>
    </row>
    <row r="937" spans="1:27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5"/>
      <c r="AA937" s="35"/>
    </row>
    <row r="938" spans="1:27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5"/>
      <c r="AA938" s="35"/>
    </row>
    <row r="939" spans="1:27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5"/>
      <c r="AA939" s="35"/>
    </row>
    <row r="940" spans="1:27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5"/>
      <c r="AA940" s="35"/>
    </row>
    <row r="941" spans="1:27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5"/>
      <c r="AA941" s="35"/>
    </row>
    <row r="942" spans="1:27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5"/>
      <c r="AA942" s="35"/>
    </row>
    <row r="943" spans="1:27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5"/>
      <c r="AA943" s="35"/>
    </row>
    <row r="944" spans="1:27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5"/>
      <c r="AA944" s="35"/>
    </row>
    <row r="945" spans="1:27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5"/>
      <c r="AA945" s="35"/>
    </row>
    <row r="946" spans="1:27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5"/>
      <c r="AA946" s="35"/>
    </row>
    <row r="947" spans="1:27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5"/>
      <c r="AA947" s="35"/>
    </row>
    <row r="948" spans="1:27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5"/>
      <c r="AA948" s="35"/>
    </row>
    <row r="949" spans="1:27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5"/>
      <c r="AA949" s="35"/>
    </row>
    <row r="950" spans="1:27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5"/>
      <c r="AA950" s="35"/>
    </row>
    <row r="951" spans="1:27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5"/>
      <c r="AA951" s="35"/>
    </row>
    <row r="952" spans="1:27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5"/>
      <c r="AA952" s="35"/>
    </row>
    <row r="953" spans="1:27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5"/>
      <c r="AA953" s="35"/>
    </row>
    <row r="954" spans="1:27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5"/>
      <c r="AA954" s="35"/>
    </row>
    <row r="955" spans="1:27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5"/>
      <c r="AA955" s="35"/>
    </row>
    <row r="956" spans="1:27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5"/>
      <c r="AA956" s="35"/>
    </row>
    <row r="957" spans="1:27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5"/>
      <c r="AA957" s="35"/>
    </row>
    <row r="958" spans="1:27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5"/>
      <c r="AA958" s="35"/>
    </row>
    <row r="959" spans="1:27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5"/>
      <c r="AA959" s="35"/>
    </row>
    <row r="960" spans="1:27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5"/>
      <c r="AA960" s="35"/>
    </row>
    <row r="961" spans="1:27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5"/>
      <c r="AA961" s="35"/>
    </row>
    <row r="962" spans="1:27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5"/>
      <c r="AA962" s="35"/>
    </row>
    <row r="963" spans="1:27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5"/>
      <c r="AA963" s="35"/>
    </row>
    <row r="964" spans="1:27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5"/>
      <c r="AA964" s="35"/>
    </row>
    <row r="965" spans="1:27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5"/>
      <c r="AA965" s="35"/>
    </row>
    <row r="966" spans="1:27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5"/>
      <c r="AA966" s="35"/>
    </row>
    <row r="967" spans="1:27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5"/>
      <c r="AA967" s="35"/>
    </row>
    <row r="968" spans="1:27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5"/>
      <c r="AA968" s="35"/>
    </row>
    <row r="969" spans="1:27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5"/>
      <c r="AA969" s="35"/>
    </row>
    <row r="970" spans="1:27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5"/>
      <c r="AA970" s="35"/>
    </row>
    <row r="971" spans="1:27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5"/>
      <c r="AA971" s="35"/>
    </row>
    <row r="972" spans="1:27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5"/>
      <c r="AA972" s="35"/>
    </row>
    <row r="973" spans="1:27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5"/>
      <c r="AA973" s="35"/>
    </row>
    <row r="974" spans="1:27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5"/>
      <c r="AA974" s="35"/>
    </row>
    <row r="975" spans="1:27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5"/>
      <c r="AA975" s="35"/>
    </row>
    <row r="976" spans="1:27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5"/>
      <c r="AA976" s="35"/>
    </row>
    <row r="977" spans="1:27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5"/>
      <c r="AA977" s="35"/>
    </row>
    <row r="978" spans="1:27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5"/>
      <c r="AA978" s="35"/>
    </row>
    <row r="979" spans="1:27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5"/>
      <c r="AA979" s="35"/>
    </row>
    <row r="980" spans="1:27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5"/>
      <c r="AA980" s="35"/>
    </row>
    <row r="981" spans="1:27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5"/>
      <c r="AA981" s="35"/>
    </row>
    <row r="982" spans="1:27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5"/>
      <c r="AA982" s="35"/>
    </row>
    <row r="983" spans="1:27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5"/>
      <c r="AA983" s="35"/>
    </row>
    <row r="984" spans="1:27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5"/>
      <c r="AA984" s="35"/>
    </row>
    <row r="985" spans="1:27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5"/>
      <c r="AA985" s="35"/>
    </row>
    <row r="986" spans="1:27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5"/>
      <c r="AA986" s="35"/>
    </row>
    <row r="987" spans="1:27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5"/>
      <c r="AA987" s="35"/>
    </row>
    <row r="988" spans="1:27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5"/>
      <c r="AA988" s="35"/>
    </row>
    <row r="989" spans="1:27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5"/>
      <c r="AA989" s="35"/>
    </row>
    <row r="990" spans="1:27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5"/>
      <c r="AA990" s="35"/>
    </row>
    <row r="991" spans="1:27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5"/>
      <c r="AA991" s="35"/>
    </row>
    <row r="992" spans="1:27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5"/>
      <c r="AA992" s="35"/>
    </row>
    <row r="993" spans="1:27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5"/>
      <c r="AA993" s="35"/>
    </row>
    <row r="994" spans="1:27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5"/>
      <c r="AA994" s="35"/>
    </row>
    <row r="995" spans="1:27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5"/>
      <c r="AA995" s="35"/>
    </row>
    <row r="996" spans="1:27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5"/>
      <c r="AA996" s="35"/>
    </row>
    <row r="997" spans="1:27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5"/>
      <c r="AA997" s="35"/>
    </row>
    <row r="998" spans="1:27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5"/>
      <c r="AA998" s="35"/>
    </row>
    <row r="999" spans="1:27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5"/>
      <c r="AA999" s="35"/>
    </row>
    <row r="1000" spans="1:27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5"/>
      <c r="AA1000" s="35"/>
    </row>
    <row r="1001" spans="1:27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5"/>
      <c r="AA1001" s="35"/>
    </row>
    <row r="1002" spans="1:27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5"/>
      <c r="AA1002" s="35"/>
    </row>
    <row r="1003" spans="1:27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5"/>
      <c r="AA1003" s="35"/>
    </row>
    <row r="1004" spans="1:27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5"/>
      <c r="AA1004" s="35"/>
    </row>
    <row r="1005" spans="1:27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5"/>
      <c r="AA1005" s="35"/>
    </row>
    <row r="1006" spans="1:27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5"/>
      <c r="AA1006" s="35"/>
    </row>
    <row r="1007" spans="1:27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5"/>
      <c r="AA1007" s="35"/>
    </row>
    <row r="1008" spans="1:27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5"/>
      <c r="AA1008" s="35"/>
    </row>
    <row r="1009" spans="1:27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5"/>
      <c r="AA1009" s="35"/>
    </row>
    <row r="1010" spans="1:27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5"/>
      <c r="AA1010" s="35"/>
    </row>
    <row r="1011" spans="1:27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5"/>
      <c r="AA1011" s="35"/>
    </row>
    <row r="1012" spans="1:27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5"/>
      <c r="AA1012" s="35"/>
    </row>
    <row r="1013" spans="1:27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5"/>
      <c r="AA1013" s="35"/>
    </row>
    <row r="1014" spans="1:27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5"/>
      <c r="AA1014" s="35"/>
    </row>
    <row r="1015" spans="1:27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5"/>
      <c r="AA1015" s="35"/>
    </row>
    <row r="1016" spans="1:27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5"/>
      <c r="AA1016" s="35"/>
    </row>
    <row r="1017" spans="1:27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5"/>
      <c r="AA1017" s="35"/>
    </row>
    <row r="1018" spans="1:27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5"/>
      <c r="AA1018" s="35"/>
    </row>
    <row r="1019" spans="1:27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5"/>
      <c r="AA1019" s="35"/>
    </row>
    <row r="1020" spans="1:27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5"/>
      <c r="AA1020" s="35"/>
    </row>
    <row r="1021" spans="1:27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5"/>
      <c r="AA1021" s="35"/>
    </row>
    <row r="1022" spans="1:27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5"/>
      <c r="AA1022" s="35"/>
    </row>
    <row r="1023" spans="1:27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5"/>
      <c r="AA1023" s="35"/>
    </row>
    <row r="1024" spans="1:27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5"/>
      <c r="AA1024" s="35"/>
    </row>
    <row r="1025" spans="1:27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5"/>
      <c r="AA1025" s="35"/>
    </row>
    <row r="1026" spans="1:27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5"/>
      <c r="AA1026" s="35"/>
    </row>
    <row r="1027" spans="1:27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5"/>
      <c r="AA1027" s="35"/>
    </row>
    <row r="1028" spans="1:27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5"/>
      <c r="AA1028" s="35"/>
    </row>
    <row r="1029" spans="1:27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5"/>
      <c r="AA1029" s="35"/>
    </row>
    <row r="1030" spans="1:27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5"/>
      <c r="AA1030" s="35"/>
    </row>
    <row r="1031" spans="1:27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5"/>
      <c r="AA1031" s="35"/>
    </row>
    <row r="1032" spans="1:27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5"/>
      <c r="AA1032" s="35"/>
    </row>
    <row r="1033" spans="1:27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5"/>
      <c r="AA1033" s="35"/>
    </row>
    <row r="1034" spans="1:27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5"/>
      <c r="AA1034" s="35"/>
    </row>
    <row r="1035" spans="1:27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5"/>
      <c r="AA1035" s="35"/>
    </row>
    <row r="1036" spans="1:27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5"/>
      <c r="AA1036" s="35"/>
    </row>
    <row r="1037" spans="1:27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5"/>
      <c r="AA1037" s="35"/>
    </row>
    <row r="1038" spans="1:27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5"/>
      <c r="AA1038" s="35"/>
    </row>
    <row r="1039" spans="1:27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5"/>
      <c r="AA1039" s="35"/>
    </row>
    <row r="1040" spans="1:27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5"/>
      <c r="AA1040" s="35"/>
    </row>
    <row r="1041" spans="1:27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5"/>
      <c r="AA1041" s="35"/>
    </row>
    <row r="1042" spans="1:27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5"/>
      <c r="AA1042" s="35"/>
    </row>
    <row r="1043" spans="1:27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5"/>
      <c r="AA1043" s="35"/>
    </row>
    <row r="1044" spans="1:27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5"/>
      <c r="AA1044" s="35"/>
    </row>
    <row r="1045" spans="1:27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5"/>
      <c r="AA1045" s="35"/>
    </row>
    <row r="1046" spans="1:27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5"/>
      <c r="AA1046" s="35"/>
    </row>
    <row r="1047" spans="1:27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5"/>
      <c r="AA1047" s="35"/>
    </row>
    <row r="1048" spans="1:27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5"/>
      <c r="AA1048" s="35"/>
    </row>
    <row r="1049" spans="1:27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5"/>
      <c r="AA1049" s="35"/>
    </row>
    <row r="1050" spans="1:27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5"/>
      <c r="AA1050" s="35"/>
    </row>
    <row r="1051" spans="1:27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5"/>
      <c r="AA1051" s="35"/>
    </row>
    <row r="1052" spans="1:27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5"/>
      <c r="AA1052" s="35"/>
    </row>
    <row r="1053" spans="1:27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5"/>
      <c r="AA1053" s="35"/>
    </row>
    <row r="1054" spans="1:27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5"/>
      <c r="AA1054" s="35"/>
    </row>
    <row r="1055" spans="1:27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5"/>
      <c r="AA1055" s="35"/>
    </row>
    <row r="1056" spans="1:27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5"/>
      <c r="AA1056" s="35"/>
    </row>
    <row r="1057" spans="1:27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5"/>
      <c r="AA1057" s="35"/>
    </row>
    <row r="1058" spans="1:27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5"/>
      <c r="AA1058" s="35"/>
    </row>
    <row r="1059" spans="1:27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5"/>
      <c r="AA1059" s="35"/>
    </row>
    <row r="1060" spans="1:27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5"/>
      <c r="AA1060" s="35"/>
    </row>
    <row r="1061" spans="1:27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5"/>
      <c r="AA1061" s="35"/>
    </row>
    <row r="1062" spans="1:27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5"/>
      <c r="AA1062" s="35"/>
    </row>
    <row r="1063" spans="1:27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5"/>
      <c r="AA1063" s="35"/>
    </row>
    <row r="1064" spans="1:27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5"/>
      <c r="AA1064" s="35"/>
    </row>
    <row r="1065" spans="1:27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5"/>
      <c r="AA1065" s="35"/>
    </row>
    <row r="1066" spans="1:27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5"/>
      <c r="AA1066" s="35"/>
    </row>
    <row r="1067" spans="1:27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5"/>
      <c r="AA1067" s="35"/>
    </row>
    <row r="1068" spans="1:27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5"/>
      <c r="AA1068" s="35"/>
    </row>
    <row r="1069" spans="1:27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5"/>
      <c r="AA1069" s="35"/>
    </row>
    <row r="1070" spans="1:27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5"/>
      <c r="AA1070" s="35"/>
    </row>
    <row r="1071" spans="1:27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5"/>
      <c r="AA1071" s="35"/>
    </row>
    <row r="1072" spans="1:27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5"/>
      <c r="AA1072" s="35"/>
    </row>
    <row r="1073" spans="1:27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5"/>
      <c r="AA1073" s="35"/>
    </row>
    <row r="1074" spans="1:27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5"/>
      <c r="AA1074" s="35"/>
    </row>
    <row r="1075" spans="1:27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5"/>
      <c r="AA1075" s="35"/>
    </row>
    <row r="1076" spans="1:27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5"/>
      <c r="AA1076" s="35"/>
    </row>
    <row r="1077" spans="1:27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5"/>
      <c r="AA1077" s="35"/>
    </row>
    <row r="1078" spans="1:27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5"/>
      <c r="AA1078" s="35"/>
    </row>
    <row r="1079" spans="1:27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5"/>
      <c r="AA1079" s="35"/>
    </row>
    <row r="1080" spans="1:27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5"/>
      <c r="AA1080" s="35"/>
    </row>
    <row r="1081" spans="1:27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5"/>
      <c r="AA1081" s="35"/>
    </row>
    <row r="1082" spans="1:27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5"/>
      <c r="AA1082" s="35"/>
    </row>
    <row r="1083" spans="1:27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5"/>
      <c r="AA1083" s="35"/>
    </row>
    <row r="1084" spans="1:27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5"/>
      <c r="AA1084" s="35"/>
    </row>
    <row r="1085" spans="1:27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5"/>
      <c r="AA1085" s="35"/>
    </row>
    <row r="1086" spans="1:27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5"/>
      <c r="AA1086" s="35"/>
    </row>
    <row r="1087" spans="1:27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5"/>
      <c r="AA1087" s="35"/>
    </row>
    <row r="1088" spans="1:27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5"/>
      <c r="AA1088" s="35"/>
    </row>
    <row r="1089" spans="1:27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5"/>
      <c r="AA1089" s="35"/>
    </row>
    <row r="1090" spans="1:27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5"/>
      <c r="AA1090" s="35"/>
    </row>
    <row r="1091" spans="1:27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5"/>
      <c r="AA1091" s="35"/>
    </row>
    <row r="1092" spans="1:27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5"/>
      <c r="AA1092" s="35"/>
    </row>
    <row r="1093" spans="1:27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5"/>
      <c r="AA1093" s="35"/>
    </row>
    <row r="1094" spans="1:27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5"/>
      <c r="AA1094" s="35"/>
    </row>
    <row r="1095" spans="1:27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5"/>
      <c r="AA1095" s="35"/>
    </row>
    <row r="1096" spans="1:27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5"/>
      <c r="AA1096" s="35"/>
    </row>
    <row r="1097" spans="1:27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5"/>
      <c r="AA1097" s="35"/>
    </row>
    <row r="1098" spans="1:27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5"/>
      <c r="AA1098" s="35"/>
    </row>
    <row r="1099" spans="1:27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5"/>
      <c r="AA1099" s="35"/>
    </row>
    <row r="1100" spans="1:27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5"/>
      <c r="AA1100" s="35"/>
    </row>
    <row r="1101" spans="1:27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5"/>
      <c r="AA1101" s="35"/>
    </row>
    <row r="1102" spans="1:27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5"/>
      <c r="AA1102" s="35"/>
    </row>
    <row r="1103" spans="1:27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5"/>
      <c r="AA1103" s="35"/>
    </row>
    <row r="1104" spans="1:27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5"/>
      <c r="AA1104" s="35"/>
    </row>
    <row r="1105" spans="1:27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5"/>
      <c r="AA1105" s="35"/>
    </row>
    <row r="1106" spans="1:27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5"/>
      <c r="AA1106" s="35"/>
    </row>
    <row r="1107" spans="1:27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5"/>
      <c r="AA1107" s="35"/>
    </row>
    <row r="1108" spans="1:27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5"/>
      <c r="AA1108" s="35"/>
    </row>
    <row r="1109" spans="1:27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5"/>
      <c r="AA1109" s="35"/>
    </row>
    <row r="1110" spans="1:27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5"/>
      <c r="AA1110" s="35"/>
    </row>
    <row r="1111" spans="1:27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5"/>
      <c r="AA1111" s="35"/>
    </row>
    <row r="1112" spans="1:27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5"/>
      <c r="AA1112" s="35"/>
    </row>
    <row r="1113" spans="1:27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5"/>
      <c r="AA1113" s="35"/>
    </row>
    <row r="1114" spans="1:27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5"/>
      <c r="AA1114" s="35"/>
    </row>
    <row r="1115" spans="1:27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5"/>
      <c r="AA1115" s="35"/>
    </row>
    <row r="1116" spans="1:27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5"/>
      <c r="AA1116" s="35"/>
    </row>
    <row r="1117" spans="1:27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5"/>
      <c r="AA1117" s="35"/>
    </row>
    <row r="1118" spans="1:27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5"/>
      <c r="AA1118" s="35"/>
    </row>
    <row r="1119" spans="1:27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5"/>
      <c r="AA1119" s="35"/>
    </row>
    <row r="1120" spans="1:27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5"/>
      <c r="AA1120" s="35"/>
    </row>
    <row r="1121" spans="1:27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5"/>
      <c r="AA1121" s="35"/>
    </row>
    <row r="1122" spans="1:27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5"/>
      <c r="AA1122" s="35"/>
    </row>
    <row r="1123" spans="1:27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5"/>
      <c r="AA1123" s="35"/>
    </row>
    <row r="1124" spans="1:27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5"/>
      <c r="AA1124" s="35"/>
    </row>
    <row r="1125" spans="1:27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5"/>
      <c r="AA1125" s="35"/>
    </row>
    <row r="1126" spans="1:27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5"/>
      <c r="AA1126" s="35"/>
    </row>
    <row r="1127" spans="1:27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5"/>
      <c r="AA1127" s="35"/>
    </row>
    <row r="1128" spans="1:27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5"/>
      <c r="AA1128" s="35"/>
    </row>
    <row r="1129" spans="1:27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5"/>
      <c r="AA1129" s="35"/>
    </row>
    <row r="1130" spans="1:27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5"/>
      <c r="AA1130" s="35"/>
    </row>
    <row r="1131" spans="1:27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5"/>
      <c r="AA1131" s="35"/>
    </row>
    <row r="1132" spans="1:27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5"/>
      <c r="AA1132" s="35"/>
    </row>
    <row r="1133" spans="1:27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5"/>
      <c r="AA1133" s="35"/>
    </row>
    <row r="1134" spans="1:27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5"/>
      <c r="AA1134" s="35"/>
    </row>
    <row r="1135" spans="1:27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5"/>
      <c r="AA1135" s="35"/>
    </row>
    <row r="1136" spans="1:27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5"/>
      <c r="AA1136" s="35"/>
    </row>
    <row r="1137" spans="1:27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5"/>
      <c r="AA1137" s="35"/>
    </row>
    <row r="1138" spans="1:27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5"/>
      <c r="AA1138" s="35"/>
    </row>
    <row r="1139" spans="1:27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5"/>
      <c r="AA1139" s="35"/>
    </row>
    <row r="1140" spans="1:27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5"/>
      <c r="AA1140" s="35"/>
    </row>
    <row r="1141" spans="1:27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5"/>
      <c r="AA1141" s="35"/>
    </row>
    <row r="1142" spans="1:27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5"/>
      <c r="AA1142" s="35"/>
    </row>
    <row r="1143" spans="1:27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5"/>
      <c r="AA1143" s="35"/>
    </row>
    <row r="1144" spans="1:27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5"/>
      <c r="AA1144" s="35"/>
    </row>
    <row r="1145" spans="1:27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5"/>
      <c r="AA1145" s="35"/>
    </row>
    <row r="1146" spans="1:27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5"/>
      <c r="AA1146" s="35"/>
    </row>
    <row r="1147" spans="1:27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5"/>
      <c r="AA1147" s="35"/>
    </row>
    <row r="1148" spans="1:27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5"/>
      <c r="AA1148" s="35"/>
    </row>
    <row r="1149" spans="1:27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5"/>
      <c r="AA1149" s="35"/>
    </row>
    <row r="1150" spans="1:27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5"/>
      <c r="AA1150" s="35"/>
    </row>
    <row r="1151" spans="1:27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5"/>
      <c r="AA1151" s="35"/>
    </row>
    <row r="1152" spans="1:27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5"/>
      <c r="AA1152" s="35"/>
    </row>
    <row r="1153" spans="1:27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5"/>
      <c r="AA1153" s="35"/>
    </row>
    <row r="1154" spans="1:27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5"/>
      <c r="AA1154" s="35"/>
    </row>
    <row r="1155" spans="1:27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5"/>
      <c r="AA1155" s="35"/>
    </row>
    <row r="1156" spans="1:27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5"/>
      <c r="AA1156" s="35"/>
    </row>
    <row r="1157" spans="1:27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5"/>
      <c r="AA1157" s="35"/>
    </row>
    <row r="1158" spans="1:27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5"/>
      <c r="AA1158" s="35"/>
    </row>
    <row r="1159" spans="1:27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5"/>
      <c r="AA1159" s="35"/>
    </row>
    <row r="1160" spans="1:27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5"/>
      <c r="AA1160" s="35"/>
    </row>
    <row r="1161" spans="1:27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5"/>
      <c r="AA1161" s="35"/>
    </row>
    <row r="1162" spans="1:27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5"/>
      <c r="AA1162" s="35"/>
    </row>
    <row r="1163" spans="1:27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5"/>
      <c r="AA1163" s="35"/>
    </row>
    <row r="1164" spans="1:27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5"/>
      <c r="AA1164" s="35"/>
    </row>
    <row r="1165" spans="1:27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5"/>
      <c r="AA1165" s="35"/>
    </row>
    <row r="1166" spans="1:27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5"/>
      <c r="AA1166" s="35"/>
    </row>
    <row r="1167" spans="1:27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5"/>
      <c r="AA1167" s="35"/>
    </row>
    <row r="1168" spans="1:27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5"/>
      <c r="AA1168" s="35"/>
    </row>
    <row r="1169" spans="1:27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5"/>
      <c r="AA1169" s="35"/>
    </row>
    <row r="1170" spans="1:27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5"/>
      <c r="AA1170" s="35"/>
    </row>
    <row r="1171" spans="1:27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5"/>
      <c r="AA1171" s="35"/>
    </row>
    <row r="1172" spans="1:27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5"/>
      <c r="AA1172" s="35"/>
    </row>
    <row r="1173" spans="1:27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5"/>
      <c r="AA1173" s="35"/>
    </row>
    <row r="1174" spans="1:27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5"/>
      <c r="AA1174" s="35"/>
    </row>
    <row r="1175" spans="1:27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5"/>
      <c r="AA1175" s="35"/>
    </row>
    <row r="1176" spans="1:27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5"/>
      <c r="AA1176" s="35"/>
    </row>
    <row r="1177" spans="1:27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5"/>
      <c r="AA1177" s="35"/>
    </row>
    <row r="1178" spans="1:27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5"/>
      <c r="AA1178" s="35"/>
    </row>
    <row r="1179" spans="1:27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5"/>
      <c r="AA1179" s="35"/>
    </row>
    <row r="1180" spans="1:27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5"/>
      <c r="AA1180" s="35"/>
    </row>
    <row r="1181" spans="1:27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5"/>
      <c r="AA1181" s="35"/>
    </row>
    <row r="1182" spans="1:27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5"/>
      <c r="AA1182" s="35"/>
    </row>
    <row r="1183" spans="1:27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5"/>
      <c r="AA1183" s="35"/>
    </row>
    <row r="1184" spans="1:27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5"/>
      <c r="AA1184" s="35"/>
    </row>
    <row r="1185" spans="1:27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5"/>
      <c r="AA1185" s="35"/>
    </row>
    <row r="1186" spans="1:27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5"/>
      <c r="AA1186" s="35"/>
    </row>
    <row r="1187" spans="1:27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5"/>
      <c r="AA1187" s="35"/>
    </row>
    <row r="1188" spans="1:27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5"/>
      <c r="AA1188" s="35"/>
    </row>
    <row r="1189" spans="1:27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5"/>
      <c r="AA1189" s="35"/>
    </row>
    <row r="1190" spans="1:27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5"/>
      <c r="AA1190" s="35"/>
    </row>
    <row r="1191" spans="1:27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5"/>
      <c r="AA1191" s="35"/>
    </row>
    <row r="1192" spans="1:27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5"/>
      <c r="AA1192" s="35"/>
    </row>
    <row r="1193" spans="1:27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5"/>
      <c r="AA1193" s="35"/>
    </row>
    <row r="1194" spans="1:27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5"/>
      <c r="AA1194" s="35"/>
    </row>
    <row r="1195" spans="1:27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5"/>
      <c r="AA1195" s="35"/>
    </row>
    <row r="1196" spans="1:27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5"/>
      <c r="AA1196" s="35"/>
    </row>
    <row r="1197" spans="1:27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5"/>
      <c r="AA1197" s="35"/>
    </row>
    <row r="1198" spans="1:27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5"/>
      <c r="AA1198" s="35"/>
    </row>
    <row r="1199" spans="1:27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5"/>
      <c r="AA1199" s="35"/>
    </row>
    <row r="1200" spans="1:27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5"/>
      <c r="AA1200" s="35"/>
    </row>
    <row r="1201" spans="1:27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5"/>
      <c r="AA1201" s="35"/>
    </row>
    <row r="1202" spans="1:27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5"/>
      <c r="AA1202" s="35"/>
    </row>
    <row r="1203" spans="1:27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5"/>
      <c r="AA1203" s="35"/>
    </row>
    <row r="1204" spans="1:27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5"/>
      <c r="AA1204" s="35"/>
    </row>
    <row r="1205" spans="1:27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5"/>
      <c r="AA1205" s="35"/>
    </row>
    <row r="1206" spans="1:27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5"/>
      <c r="AA1206" s="35"/>
    </row>
    <row r="1207" spans="1:27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5"/>
      <c r="AA1207" s="35"/>
    </row>
    <row r="1208" spans="1:27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5"/>
      <c r="AA1208" s="35"/>
    </row>
    <row r="1209" spans="1:27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5"/>
      <c r="AA1209" s="35"/>
    </row>
    <row r="1210" spans="1:27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5"/>
      <c r="AA1210" s="35"/>
    </row>
    <row r="1211" spans="1:27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5"/>
      <c r="AA1211" s="35"/>
    </row>
    <row r="1212" spans="1:27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5"/>
      <c r="AA1212" s="35"/>
    </row>
    <row r="1213" spans="1:27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5"/>
      <c r="AA1213" s="35"/>
    </row>
    <row r="1214" spans="1:27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5"/>
      <c r="AA1214" s="35"/>
    </row>
    <row r="1215" spans="1:27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5"/>
      <c r="AA1215" s="35"/>
    </row>
    <row r="1216" spans="1:27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5"/>
      <c r="AA1216" s="35"/>
    </row>
    <row r="1217" spans="1:27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5"/>
      <c r="AA1217" s="35"/>
    </row>
    <row r="1218" spans="1:27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5"/>
      <c r="AA1218" s="35"/>
    </row>
    <row r="1219" spans="1:27" ht="21" customHeight="1">
      <c r="A1219" s="26"/>
      <c r="Z1219" s="35"/>
      <c r="AA1219" s="35"/>
    </row>
    <row r="1220" spans="1:27" ht="21" customHeight="1">
      <c r="A1220" s="26"/>
      <c r="Z1220" s="35"/>
      <c r="AA1220" s="35"/>
    </row>
    <row r="1221" spans="1:27" ht="21" customHeight="1">
      <c r="A1221" s="26"/>
      <c r="Z1221" s="35"/>
      <c r="AA1221" s="35"/>
    </row>
    <row r="1222" spans="1:27" ht="21" customHeight="1">
      <c r="A1222" s="26"/>
      <c r="Z1222" s="35"/>
      <c r="AA1222" s="35"/>
    </row>
    <row r="1223" spans="1:27" ht="21" customHeight="1">
      <c r="A1223" s="26"/>
    </row>
  </sheetData>
  <mergeCells count="217">
    <mergeCell ref="G3:Y3"/>
    <mergeCell ref="B2:Y2"/>
    <mergeCell ref="B3:D3"/>
    <mergeCell ref="E3:F3"/>
    <mergeCell ref="B4:F4"/>
    <mergeCell ref="G4:Y4"/>
    <mergeCell ref="B7:F9"/>
    <mergeCell ref="B13:F15"/>
    <mergeCell ref="H5:M5"/>
    <mergeCell ref="N5:S5"/>
    <mergeCell ref="T5:Y5"/>
    <mergeCell ref="B5:B6"/>
    <mergeCell ref="C5:C6"/>
    <mergeCell ref="D5:D6"/>
    <mergeCell ref="E5:E6"/>
    <mergeCell ref="F5:F6"/>
    <mergeCell ref="G5:G6"/>
    <mergeCell ref="D30:D32"/>
    <mergeCell ref="E30:E32"/>
    <mergeCell ref="F30:F32"/>
    <mergeCell ref="B16:F18"/>
    <mergeCell ref="B19:F21"/>
    <mergeCell ref="B27:B113"/>
    <mergeCell ref="C27:C44"/>
    <mergeCell ref="D27:D29"/>
    <mergeCell ref="E27:E29"/>
    <mergeCell ref="F27:F29"/>
    <mergeCell ref="D42:D44"/>
    <mergeCell ref="E42:E44"/>
    <mergeCell ref="F42:F44"/>
    <mergeCell ref="D39:D41"/>
    <mergeCell ref="E39:E41"/>
    <mergeCell ref="F39:F41"/>
    <mergeCell ref="D36:D38"/>
    <mergeCell ref="E36:E38"/>
    <mergeCell ref="F36:F38"/>
    <mergeCell ref="D33:D35"/>
    <mergeCell ref="E33:E35"/>
    <mergeCell ref="F33:F35"/>
    <mergeCell ref="C45:E47"/>
    <mergeCell ref="F45:F47"/>
    <mergeCell ref="C60:E62"/>
    <mergeCell ref="F60:F62"/>
    <mergeCell ref="D54:D56"/>
    <mergeCell ref="E54:E56"/>
    <mergeCell ref="F54:F56"/>
    <mergeCell ref="F51:F53"/>
    <mergeCell ref="C48:C59"/>
    <mergeCell ref="D48:D50"/>
    <mergeCell ref="E48:E50"/>
    <mergeCell ref="F48:F50"/>
    <mergeCell ref="D51:D53"/>
    <mergeCell ref="E51:E53"/>
    <mergeCell ref="D57:D59"/>
    <mergeCell ref="E57:E59"/>
    <mergeCell ref="F57:F59"/>
    <mergeCell ref="D69:D71"/>
    <mergeCell ref="E69:E71"/>
    <mergeCell ref="F69:F71"/>
    <mergeCell ref="D66:D68"/>
    <mergeCell ref="E66:E68"/>
    <mergeCell ref="F66:F68"/>
    <mergeCell ref="C63:C74"/>
    <mergeCell ref="D63:D65"/>
    <mergeCell ref="E63:E65"/>
    <mergeCell ref="F63:F65"/>
    <mergeCell ref="C75:E77"/>
    <mergeCell ref="F75:F77"/>
    <mergeCell ref="C78:C86"/>
    <mergeCell ref="D78:D80"/>
    <mergeCell ref="E78:E80"/>
    <mergeCell ref="F78:F80"/>
    <mergeCell ref="D72:D74"/>
    <mergeCell ref="E72:E74"/>
    <mergeCell ref="F72:F74"/>
    <mergeCell ref="D81:D83"/>
    <mergeCell ref="E81:E83"/>
    <mergeCell ref="F81:F83"/>
    <mergeCell ref="D84:D86"/>
    <mergeCell ref="E84:E86"/>
    <mergeCell ref="F84:F86"/>
    <mergeCell ref="C87:E89"/>
    <mergeCell ref="F87:F89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C99:C110"/>
    <mergeCell ref="D99:D101"/>
    <mergeCell ref="E99:E101"/>
    <mergeCell ref="F99:F101"/>
    <mergeCell ref="D102:D104"/>
    <mergeCell ref="D108:D110"/>
    <mergeCell ref="E108:E110"/>
    <mergeCell ref="F108:F110"/>
    <mergeCell ref="C111:E113"/>
    <mergeCell ref="F111:F113"/>
    <mergeCell ref="E102:E104"/>
    <mergeCell ref="F102:F104"/>
    <mergeCell ref="D105:D107"/>
    <mergeCell ref="E105:E107"/>
    <mergeCell ref="F105:F107"/>
    <mergeCell ref="F121:F123"/>
    <mergeCell ref="C124:E126"/>
    <mergeCell ref="F124:F126"/>
    <mergeCell ref="D118:D120"/>
    <mergeCell ref="E118:E120"/>
    <mergeCell ref="F118:F120"/>
    <mergeCell ref="D121:D123"/>
    <mergeCell ref="E121:E123"/>
    <mergeCell ref="C115:C123"/>
    <mergeCell ref="D115:D117"/>
    <mergeCell ref="E115:E117"/>
    <mergeCell ref="F115:F117"/>
    <mergeCell ref="C154:E156"/>
    <mergeCell ref="F154:F156"/>
    <mergeCell ref="D130:D132"/>
    <mergeCell ref="E130:E132"/>
    <mergeCell ref="F130:F132"/>
    <mergeCell ref="C139:E141"/>
    <mergeCell ref="F139:F141"/>
    <mergeCell ref="C142:C153"/>
    <mergeCell ref="D142:D144"/>
    <mergeCell ref="E142:E144"/>
    <mergeCell ref="F142:F144"/>
    <mergeCell ref="D145:D147"/>
    <mergeCell ref="E145:E147"/>
    <mergeCell ref="C127:C138"/>
    <mergeCell ref="D127:D129"/>
    <mergeCell ref="E127:E129"/>
    <mergeCell ref="F127:F129"/>
    <mergeCell ref="D133:D135"/>
    <mergeCell ref="E133:E135"/>
    <mergeCell ref="F133:F135"/>
    <mergeCell ref="D136:D138"/>
    <mergeCell ref="E136:E138"/>
    <mergeCell ref="F136:F138"/>
    <mergeCell ref="E170:E172"/>
    <mergeCell ref="F170:F172"/>
    <mergeCell ref="C173:E175"/>
    <mergeCell ref="F173:F175"/>
    <mergeCell ref="D167:D169"/>
    <mergeCell ref="E167:E169"/>
    <mergeCell ref="F167:F169"/>
    <mergeCell ref="C158:C172"/>
    <mergeCell ref="D158:D160"/>
    <mergeCell ref="E158:E160"/>
    <mergeCell ref="F158:F160"/>
    <mergeCell ref="D164:D166"/>
    <mergeCell ref="E164:E166"/>
    <mergeCell ref="F164:F166"/>
    <mergeCell ref="D161:D163"/>
    <mergeCell ref="E161:E163"/>
    <mergeCell ref="F176:F178"/>
    <mergeCell ref="D191:D193"/>
    <mergeCell ref="E191:E193"/>
    <mergeCell ref="F191:F193"/>
    <mergeCell ref="C185:E187"/>
    <mergeCell ref="F185:F187"/>
    <mergeCell ref="C188:C205"/>
    <mergeCell ref="D188:D190"/>
    <mergeCell ref="E188:E190"/>
    <mergeCell ref="F188:F190"/>
    <mergeCell ref="D203:D205"/>
    <mergeCell ref="E203:E205"/>
    <mergeCell ref="F203:F205"/>
    <mergeCell ref="D200:D202"/>
    <mergeCell ref="D212:D214"/>
    <mergeCell ref="E212:E214"/>
    <mergeCell ref="F212:F214"/>
    <mergeCell ref="C206:E208"/>
    <mergeCell ref="F206:F208"/>
    <mergeCell ref="C209:C214"/>
    <mergeCell ref="D209:D211"/>
    <mergeCell ref="E209:E211"/>
    <mergeCell ref="F209:F211"/>
    <mergeCell ref="B10:F12"/>
    <mergeCell ref="B23:F25"/>
    <mergeCell ref="B22:Y22"/>
    <mergeCell ref="D194:D196"/>
    <mergeCell ref="B114:Y114"/>
    <mergeCell ref="B26:Y26"/>
    <mergeCell ref="D179:D181"/>
    <mergeCell ref="E179:E181"/>
    <mergeCell ref="F179:F181"/>
    <mergeCell ref="D182:D184"/>
    <mergeCell ref="D176:D178"/>
    <mergeCell ref="E176:E178"/>
    <mergeCell ref="C215:E217"/>
    <mergeCell ref="F215:F217"/>
    <mergeCell ref="B157:Y157"/>
    <mergeCell ref="E197:E199"/>
    <mergeCell ref="F197:F199"/>
    <mergeCell ref="C176:C184"/>
    <mergeCell ref="B158:B217"/>
    <mergeCell ref="F145:F147"/>
    <mergeCell ref="D148:D150"/>
    <mergeCell ref="E148:E150"/>
    <mergeCell ref="F148:F150"/>
    <mergeCell ref="D151:D153"/>
    <mergeCell ref="E151:E153"/>
    <mergeCell ref="F151:F153"/>
    <mergeCell ref="B115:B156"/>
    <mergeCell ref="F161:F163"/>
    <mergeCell ref="D170:D172"/>
    <mergeCell ref="E200:E202"/>
    <mergeCell ref="F200:F202"/>
    <mergeCell ref="D197:D199"/>
    <mergeCell ref="E182:E184"/>
    <mergeCell ref="F182:F184"/>
    <mergeCell ref="E194:E196"/>
    <mergeCell ref="F194:F196"/>
  </mergeCells>
  <conditionalFormatting sqref="AA3:AA4 F33:F34 F36 F63 F57:F58 F84 F90:F94 F99:F103 F105:F109 F66 F69 F78:F81 F72 F209 F142:F143 F127:F128 F130:F131 F136:F137 F133:F134 F151 F148:F149 C45 F27:F28 F30:F31 F51:F54">
    <cfRule type="cellIs" dxfId="2450" priority="127" operator="equal">
      <formula>1</formula>
    </cfRule>
  </conditionalFormatting>
  <conditionalFormatting sqref="AA5">
    <cfRule type="cellIs" dxfId="2449" priority="128" operator="equal">
      <formula>2</formula>
    </cfRule>
  </conditionalFormatting>
  <conditionalFormatting sqref="AA6:AA7 F33:F34 F36 F63 F57:F58 F84 F90:F94 F99:F103 F105:F109 F66 F69 F78:F81 F72 F209 F142:F143 F127:F128 F130:F131 F136:F137 F133:F134 F151 F148:F149 C45 F27:F28 F30:F31 F51:F54">
    <cfRule type="cellIs" dxfId="2448" priority="129" operator="equal">
      <formula>3</formula>
    </cfRule>
  </conditionalFormatting>
  <conditionalFormatting sqref="F158 F145:F146 F115 F118 F121">
    <cfRule type="cellIs" dxfId="2447" priority="130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446" priority="131" operator="equal">
      <formula>2</formula>
    </cfRule>
  </conditionalFormatting>
  <conditionalFormatting sqref="F158 F145:F146 F115 F118 F121">
    <cfRule type="cellIs" dxfId="2445" priority="132" operator="equal">
      <formula>3</formula>
    </cfRule>
  </conditionalFormatting>
  <conditionalFormatting sqref="F176 F179">
    <cfRule type="cellIs" dxfId="2444" priority="124" operator="equal">
      <formula>1</formula>
    </cfRule>
  </conditionalFormatting>
  <conditionalFormatting sqref="F176 F179">
    <cfRule type="cellIs" dxfId="2443" priority="125" operator="equal">
      <formula>2</formula>
    </cfRule>
  </conditionalFormatting>
  <conditionalFormatting sqref="F176 F179">
    <cfRule type="cellIs" dxfId="2442" priority="126" operator="equal">
      <formula>3</formula>
    </cfRule>
  </conditionalFormatting>
  <conditionalFormatting sqref="F188">
    <cfRule type="cellIs" dxfId="2441" priority="121" operator="equal">
      <formula>1</formula>
    </cfRule>
  </conditionalFormatting>
  <conditionalFormatting sqref="F188">
    <cfRule type="cellIs" dxfId="2440" priority="122" operator="equal">
      <formula>2</formula>
    </cfRule>
  </conditionalFormatting>
  <conditionalFormatting sqref="F188">
    <cfRule type="cellIs" dxfId="2439" priority="123" operator="equal">
      <formula>3</formula>
    </cfRule>
  </conditionalFormatting>
  <conditionalFormatting sqref="F161">
    <cfRule type="cellIs" dxfId="2438" priority="118" operator="equal">
      <formula>1</formula>
    </cfRule>
  </conditionalFormatting>
  <conditionalFormatting sqref="F161">
    <cfRule type="cellIs" dxfId="2437" priority="119" operator="equal">
      <formula>2</formula>
    </cfRule>
  </conditionalFormatting>
  <conditionalFormatting sqref="F161">
    <cfRule type="cellIs" dxfId="2436" priority="120" operator="equal">
      <formula>3</formula>
    </cfRule>
  </conditionalFormatting>
  <conditionalFormatting sqref="F170:F171">
    <cfRule type="cellIs" dxfId="2435" priority="109" operator="equal">
      <formula>1</formula>
    </cfRule>
  </conditionalFormatting>
  <conditionalFormatting sqref="F164:F165">
    <cfRule type="cellIs" dxfId="2434" priority="115" operator="equal">
      <formula>1</formula>
    </cfRule>
  </conditionalFormatting>
  <conditionalFormatting sqref="F164:F165">
    <cfRule type="cellIs" dxfId="2433" priority="116" operator="equal">
      <formula>2</formula>
    </cfRule>
  </conditionalFormatting>
  <conditionalFormatting sqref="F164:F165">
    <cfRule type="cellIs" dxfId="2432" priority="117" operator="equal">
      <formula>3</formula>
    </cfRule>
  </conditionalFormatting>
  <conditionalFormatting sqref="F167:F168">
    <cfRule type="cellIs" dxfId="2431" priority="112" operator="equal">
      <formula>1</formula>
    </cfRule>
  </conditionalFormatting>
  <conditionalFormatting sqref="F167:F168">
    <cfRule type="cellIs" dxfId="2430" priority="113" operator="equal">
      <formula>2</formula>
    </cfRule>
  </conditionalFormatting>
  <conditionalFormatting sqref="F167:F168">
    <cfRule type="cellIs" dxfId="2429" priority="114" operator="equal">
      <formula>3</formula>
    </cfRule>
  </conditionalFormatting>
  <conditionalFormatting sqref="F170:F171">
    <cfRule type="cellIs" dxfId="2428" priority="110" operator="equal">
      <formula>2</formula>
    </cfRule>
  </conditionalFormatting>
  <conditionalFormatting sqref="F170:F171">
    <cfRule type="cellIs" dxfId="2427" priority="111" operator="equal">
      <formula>3</formula>
    </cfRule>
  </conditionalFormatting>
  <conditionalFormatting sqref="F182:F183">
    <cfRule type="cellIs" dxfId="2426" priority="106" operator="equal">
      <formula>1</formula>
    </cfRule>
  </conditionalFormatting>
  <conditionalFormatting sqref="F182:F183">
    <cfRule type="cellIs" dxfId="2425" priority="107" operator="equal">
      <formula>2</formula>
    </cfRule>
  </conditionalFormatting>
  <conditionalFormatting sqref="F182:F183">
    <cfRule type="cellIs" dxfId="2424" priority="108" operator="equal">
      <formula>3</formula>
    </cfRule>
  </conditionalFormatting>
  <conditionalFormatting sqref="F191">
    <cfRule type="cellIs" dxfId="2423" priority="103" operator="equal">
      <formula>1</formula>
    </cfRule>
  </conditionalFormatting>
  <conditionalFormatting sqref="F191">
    <cfRule type="cellIs" dxfId="2422" priority="104" operator="equal">
      <formula>2</formula>
    </cfRule>
  </conditionalFormatting>
  <conditionalFormatting sqref="F191">
    <cfRule type="cellIs" dxfId="2421" priority="105" operator="equal">
      <formula>3</formula>
    </cfRule>
  </conditionalFormatting>
  <conditionalFormatting sqref="F194">
    <cfRule type="cellIs" dxfId="2420" priority="100" operator="equal">
      <formula>1</formula>
    </cfRule>
  </conditionalFormatting>
  <conditionalFormatting sqref="F194">
    <cfRule type="cellIs" dxfId="2419" priority="101" operator="equal">
      <formula>2</formula>
    </cfRule>
  </conditionalFormatting>
  <conditionalFormatting sqref="F194">
    <cfRule type="cellIs" dxfId="2418" priority="102" operator="equal">
      <formula>3</formula>
    </cfRule>
  </conditionalFormatting>
  <conditionalFormatting sqref="F197">
    <cfRule type="cellIs" dxfId="2417" priority="97" operator="equal">
      <formula>1</formula>
    </cfRule>
  </conditionalFormatting>
  <conditionalFormatting sqref="F197">
    <cfRule type="cellIs" dxfId="2416" priority="98" operator="equal">
      <formula>2</formula>
    </cfRule>
  </conditionalFormatting>
  <conditionalFormatting sqref="F197">
    <cfRule type="cellIs" dxfId="2415" priority="99" operator="equal">
      <formula>3</formula>
    </cfRule>
  </conditionalFormatting>
  <conditionalFormatting sqref="F200">
    <cfRule type="cellIs" dxfId="2414" priority="94" operator="equal">
      <formula>1</formula>
    </cfRule>
  </conditionalFormatting>
  <conditionalFormatting sqref="F200">
    <cfRule type="cellIs" dxfId="2413" priority="95" operator="equal">
      <formula>2</formula>
    </cfRule>
  </conditionalFormatting>
  <conditionalFormatting sqref="F200">
    <cfRule type="cellIs" dxfId="2412" priority="96" operator="equal">
      <formula>3</formula>
    </cfRule>
  </conditionalFormatting>
  <conditionalFormatting sqref="F203">
    <cfRule type="cellIs" dxfId="2411" priority="91" operator="equal">
      <formula>1</formula>
    </cfRule>
  </conditionalFormatting>
  <conditionalFormatting sqref="F203">
    <cfRule type="cellIs" dxfId="2410" priority="92" operator="equal">
      <formula>2</formula>
    </cfRule>
  </conditionalFormatting>
  <conditionalFormatting sqref="F203">
    <cfRule type="cellIs" dxfId="2409" priority="93" operator="equal">
      <formula>3</formula>
    </cfRule>
  </conditionalFormatting>
  <conditionalFormatting sqref="F212">
    <cfRule type="cellIs" dxfId="2408" priority="88" operator="equal">
      <formula>1</formula>
    </cfRule>
  </conditionalFormatting>
  <conditionalFormatting sqref="F212">
    <cfRule type="cellIs" dxfId="2407" priority="89" operator="equal">
      <formula>3</formula>
    </cfRule>
  </conditionalFormatting>
  <conditionalFormatting sqref="F212">
    <cfRule type="cellIs" dxfId="2406" priority="90" operator="equal">
      <formula>2</formula>
    </cfRule>
  </conditionalFormatting>
  <conditionalFormatting sqref="F48">
    <cfRule type="cellIs" dxfId="2405" priority="85" operator="equal">
      <formula>1</formula>
    </cfRule>
  </conditionalFormatting>
  <conditionalFormatting sqref="F48">
    <cfRule type="cellIs" dxfId="2404" priority="86" operator="equal">
      <formula>3</formula>
    </cfRule>
  </conditionalFormatting>
  <conditionalFormatting sqref="F48">
    <cfRule type="cellIs" dxfId="2403" priority="87" operator="equal">
      <formula>2</formula>
    </cfRule>
  </conditionalFormatting>
  <conditionalFormatting sqref="F45:F47">
    <cfRule type="cellIs" dxfId="2402" priority="82" operator="equal">
      <formula>1</formula>
    </cfRule>
  </conditionalFormatting>
  <conditionalFormatting sqref="F45:F47">
    <cfRule type="cellIs" dxfId="2401" priority="83" operator="equal">
      <formula>3</formula>
    </cfRule>
  </conditionalFormatting>
  <conditionalFormatting sqref="F45:F47">
    <cfRule type="cellIs" dxfId="2400" priority="84" operator="equal">
      <formula>2</formula>
    </cfRule>
  </conditionalFormatting>
  <conditionalFormatting sqref="F39">
    <cfRule type="cellIs" dxfId="2399" priority="79" operator="equal">
      <formula>1</formula>
    </cfRule>
  </conditionalFormatting>
  <conditionalFormatting sqref="F39">
    <cfRule type="cellIs" dxfId="2398" priority="80" operator="equal">
      <formula>3</formula>
    </cfRule>
  </conditionalFormatting>
  <conditionalFormatting sqref="F39">
    <cfRule type="cellIs" dxfId="2397" priority="81" operator="equal">
      <formula>2</formula>
    </cfRule>
  </conditionalFormatting>
  <conditionalFormatting sqref="F42">
    <cfRule type="cellIs" dxfId="2396" priority="76" operator="equal">
      <formula>1</formula>
    </cfRule>
  </conditionalFormatting>
  <conditionalFormatting sqref="F42">
    <cfRule type="cellIs" dxfId="2395" priority="77" operator="equal">
      <formula>3</formula>
    </cfRule>
  </conditionalFormatting>
  <conditionalFormatting sqref="F42">
    <cfRule type="cellIs" dxfId="2394" priority="78" operator="equal">
      <formula>2</formula>
    </cfRule>
  </conditionalFormatting>
  <conditionalFormatting sqref="C60">
    <cfRule type="cellIs" dxfId="2393" priority="73" operator="equal">
      <formula>1</formula>
    </cfRule>
  </conditionalFormatting>
  <conditionalFormatting sqref="C60">
    <cfRule type="cellIs" dxfId="2392" priority="74" operator="equal">
      <formula>3</formula>
    </cfRule>
  </conditionalFormatting>
  <conditionalFormatting sqref="C60">
    <cfRule type="cellIs" dxfId="2391" priority="75" operator="equal">
      <formula>2</formula>
    </cfRule>
  </conditionalFormatting>
  <conditionalFormatting sqref="F60:F62">
    <cfRule type="cellIs" dxfId="2390" priority="70" operator="equal">
      <formula>1</formula>
    </cfRule>
  </conditionalFormatting>
  <conditionalFormatting sqref="F60:F62">
    <cfRule type="cellIs" dxfId="2389" priority="71" operator="equal">
      <formula>3</formula>
    </cfRule>
  </conditionalFormatting>
  <conditionalFormatting sqref="F60:F62">
    <cfRule type="cellIs" dxfId="2388" priority="72" operator="equal">
      <formula>2</formula>
    </cfRule>
  </conditionalFormatting>
  <conditionalFormatting sqref="C75">
    <cfRule type="cellIs" dxfId="2387" priority="67" operator="equal">
      <formula>1</formula>
    </cfRule>
  </conditionalFormatting>
  <conditionalFormatting sqref="C75">
    <cfRule type="cellIs" dxfId="2386" priority="68" operator="equal">
      <formula>3</formula>
    </cfRule>
  </conditionalFormatting>
  <conditionalFormatting sqref="C75">
    <cfRule type="cellIs" dxfId="2385" priority="69" operator="equal">
      <formula>2</formula>
    </cfRule>
  </conditionalFormatting>
  <conditionalFormatting sqref="F75:F77">
    <cfRule type="cellIs" dxfId="2384" priority="64" operator="equal">
      <formula>1</formula>
    </cfRule>
  </conditionalFormatting>
  <conditionalFormatting sqref="F75:F77">
    <cfRule type="cellIs" dxfId="2383" priority="65" operator="equal">
      <formula>3</formula>
    </cfRule>
  </conditionalFormatting>
  <conditionalFormatting sqref="F75:F77">
    <cfRule type="cellIs" dxfId="2382" priority="66" operator="equal">
      <formula>2</formula>
    </cfRule>
  </conditionalFormatting>
  <conditionalFormatting sqref="C87">
    <cfRule type="cellIs" dxfId="2381" priority="61" operator="equal">
      <formula>1</formula>
    </cfRule>
  </conditionalFormatting>
  <conditionalFormatting sqref="C87">
    <cfRule type="cellIs" dxfId="2380" priority="62" operator="equal">
      <formula>3</formula>
    </cfRule>
  </conditionalFormatting>
  <conditionalFormatting sqref="C87">
    <cfRule type="cellIs" dxfId="2379" priority="63" operator="equal">
      <formula>2</formula>
    </cfRule>
  </conditionalFormatting>
  <conditionalFormatting sqref="F87:F89">
    <cfRule type="cellIs" dxfId="2378" priority="58" operator="equal">
      <formula>1</formula>
    </cfRule>
  </conditionalFormatting>
  <conditionalFormatting sqref="F87:F89">
    <cfRule type="cellIs" dxfId="2377" priority="59" operator="equal">
      <formula>3</formula>
    </cfRule>
  </conditionalFormatting>
  <conditionalFormatting sqref="F87:F89">
    <cfRule type="cellIs" dxfId="2376" priority="60" operator="equal">
      <formula>2</formula>
    </cfRule>
  </conditionalFormatting>
  <conditionalFormatting sqref="C96">
    <cfRule type="cellIs" dxfId="2375" priority="55" operator="equal">
      <formula>1</formula>
    </cfRule>
  </conditionalFormatting>
  <conditionalFormatting sqref="C96">
    <cfRule type="cellIs" dxfId="2374" priority="56" operator="equal">
      <formula>3</formula>
    </cfRule>
  </conditionalFormatting>
  <conditionalFormatting sqref="C96">
    <cfRule type="cellIs" dxfId="2373" priority="57" operator="equal">
      <formula>2</formula>
    </cfRule>
  </conditionalFormatting>
  <conditionalFormatting sqref="F96:F98">
    <cfRule type="cellIs" dxfId="2372" priority="52" operator="equal">
      <formula>1</formula>
    </cfRule>
  </conditionalFormatting>
  <conditionalFormatting sqref="F96:F98">
    <cfRule type="cellIs" dxfId="2371" priority="53" operator="equal">
      <formula>3</formula>
    </cfRule>
  </conditionalFormatting>
  <conditionalFormatting sqref="F96:F98">
    <cfRule type="cellIs" dxfId="2370" priority="54" operator="equal">
      <formula>2</formula>
    </cfRule>
  </conditionalFormatting>
  <conditionalFormatting sqref="C111">
    <cfRule type="cellIs" dxfId="2369" priority="49" operator="equal">
      <formula>1</formula>
    </cfRule>
  </conditionalFormatting>
  <conditionalFormatting sqref="C111">
    <cfRule type="cellIs" dxfId="2368" priority="50" operator="equal">
      <formula>3</formula>
    </cfRule>
  </conditionalFormatting>
  <conditionalFormatting sqref="C111">
    <cfRule type="cellIs" dxfId="2367" priority="51" operator="equal">
      <formula>2</formula>
    </cfRule>
  </conditionalFormatting>
  <conditionalFormatting sqref="F111:F113">
    <cfRule type="cellIs" dxfId="2366" priority="46" operator="equal">
      <formula>1</formula>
    </cfRule>
  </conditionalFormatting>
  <conditionalFormatting sqref="F111:F113">
    <cfRule type="cellIs" dxfId="2365" priority="47" operator="equal">
      <formula>3</formula>
    </cfRule>
  </conditionalFormatting>
  <conditionalFormatting sqref="F111:F113">
    <cfRule type="cellIs" dxfId="2364" priority="48" operator="equal">
      <formula>2</formula>
    </cfRule>
  </conditionalFormatting>
  <conditionalFormatting sqref="C124">
    <cfRule type="cellIs" dxfId="2363" priority="43" operator="equal">
      <formula>1</formula>
    </cfRule>
  </conditionalFormatting>
  <conditionalFormatting sqref="C124">
    <cfRule type="cellIs" dxfId="2362" priority="44" operator="equal">
      <formula>3</formula>
    </cfRule>
  </conditionalFormatting>
  <conditionalFormatting sqref="C124">
    <cfRule type="cellIs" dxfId="2361" priority="45" operator="equal">
      <formula>2</formula>
    </cfRule>
  </conditionalFormatting>
  <conditionalFormatting sqref="F124:F126">
    <cfRule type="cellIs" dxfId="2360" priority="40" operator="equal">
      <formula>1</formula>
    </cfRule>
  </conditionalFormatting>
  <conditionalFormatting sqref="F124:F126">
    <cfRule type="cellIs" dxfId="2359" priority="41" operator="equal">
      <formula>3</formula>
    </cfRule>
  </conditionalFormatting>
  <conditionalFormatting sqref="F124:F126">
    <cfRule type="cellIs" dxfId="2358" priority="42" operator="equal">
      <formula>2</formula>
    </cfRule>
  </conditionalFormatting>
  <conditionalFormatting sqref="C139">
    <cfRule type="cellIs" dxfId="2357" priority="37" operator="equal">
      <formula>1</formula>
    </cfRule>
  </conditionalFormatting>
  <conditionalFormatting sqref="C139">
    <cfRule type="cellIs" dxfId="2356" priority="38" operator="equal">
      <formula>3</formula>
    </cfRule>
  </conditionalFormatting>
  <conditionalFormatting sqref="C139">
    <cfRule type="cellIs" dxfId="2355" priority="39" operator="equal">
      <formula>2</formula>
    </cfRule>
  </conditionalFormatting>
  <conditionalFormatting sqref="F139:F141">
    <cfRule type="cellIs" dxfId="2354" priority="34" operator="equal">
      <formula>1</formula>
    </cfRule>
  </conditionalFormatting>
  <conditionalFormatting sqref="F139:F141">
    <cfRule type="cellIs" dxfId="2353" priority="35" operator="equal">
      <formula>3</formula>
    </cfRule>
  </conditionalFormatting>
  <conditionalFormatting sqref="F139:F141">
    <cfRule type="cellIs" dxfId="2352" priority="36" operator="equal">
      <formula>2</formula>
    </cfRule>
  </conditionalFormatting>
  <conditionalFormatting sqref="C154">
    <cfRule type="cellIs" dxfId="2351" priority="31" operator="equal">
      <formula>1</formula>
    </cfRule>
  </conditionalFormatting>
  <conditionalFormatting sqref="C154">
    <cfRule type="cellIs" dxfId="2350" priority="32" operator="equal">
      <formula>3</formula>
    </cfRule>
  </conditionalFormatting>
  <conditionalFormatting sqref="C154">
    <cfRule type="cellIs" dxfId="2349" priority="33" operator="equal">
      <formula>2</formula>
    </cfRule>
  </conditionalFormatting>
  <conditionalFormatting sqref="F154:F156">
    <cfRule type="cellIs" dxfId="2348" priority="28" operator="equal">
      <formula>1</formula>
    </cfRule>
  </conditionalFormatting>
  <conditionalFormatting sqref="F154:F156">
    <cfRule type="cellIs" dxfId="2347" priority="29" operator="equal">
      <formula>3</formula>
    </cfRule>
  </conditionalFormatting>
  <conditionalFormatting sqref="F154:F156">
    <cfRule type="cellIs" dxfId="2346" priority="30" operator="equal">
      <formula>2</formula>
    </cfRule>
  </conditionalFormatting>
  <conditionalFormatting sqref="C173">
    <cfRule type="cellIs" dxfId="2345" priority="25" operator="equal">
      <formula>1</formula>
    </cfRule>
  </conditionalFormatting>
  <conditionalFormatting sqref="C173">
    <cfRule type="cellIs" dxfId="2344" priority="26" operator="equal">
      <formula>3</formula>
    </cfRule>
  </conditionalFormatting>
  <conditionalFormatting sqref="C173">
    <cfRule type="cellIs" dxfId="2343" priority="27" operator="equal">
      <formula>2</formula>
    </cfRule>
  </conditionalFormatting>
  <conditionalFormatting sqref="F173:F175">
    <cfRule type="cellIs" dxfId="2342" priority="22" operator="equal">
      <formula>1</formula>
    </cfRule>
  </conditionalFormatting>
  <conditionalFormatting sqref="F173:F175">
    <cfRule type="cellIs" dxfId="2341" priority="23" operator="equal">
      <formula>3</formula>
    </cfRule>
  </conditionalFormatting>
  <conditionalFormatting sqref="F173:F175">
    <cfRule type="cellIs" dxfId="2340" priority="24" operator="equal">
      <formula>2</formula>
    </cfRule>
  </conditionalFormatting>
  <conditionalFormatting sqref="C185">
    <cfRule type="cellIs" dxfId="2339" priority="19" operator="equal">
      <formula>1</formula>
    </cfRule>
  </conditionalFormatting>
  <conditionalFormatting sqref="C185">
    <cfRule type="cellIs" dxfId="2338" priority="20" operator="equal">
      <formula>3</formula>
    </cfRule>
  </conditionalFormatting>
  <conditionalFormatting sqref="C185">
    <cfRule type="cellIs" dxfId="2337" priority="21" operator="equal">
      <formula>2</formula>
    </cfRule>
  </conditionalFormatting>
  <conditionalFormatting sqref="F185:F187">
    <cfRule type="cellIs" dxfId="2336" priority="16" operator="equal">
      <formula>1</formula>
    </cfRule>
  </conditionalFormatting>
  <conditionalFormatting sqref="F185:F187">
    <cfRule type="cellIs" dxfId="2335" priority="17" operator="equal">
      <formula>3</formula>
    </cfRule>
  </conditionalFormatting>
  <conditionalFormatting sqref="F185:F187">
    <cfRule type="cellIs" dxfId="2334" priority="18" operator="equal">
      <formula>2</formula>
    </cfRule>
  </conditionalFormatting>
  <conditionalFormatting sqref="C206">
    <cfRule type="cellIs" dxfId="2333" priority="13" operator="equal">
      <formula>1</formula>
    </cfRule>
  </conditionalFormatting>
  <conditionalFormatting sqref="C206">
    <cfRule type="cellIs" dxfId="2332" priority="14" operator="equal">
      <formula>3</formula>
    </cfRule>
  </conditionalFormatting>
  <conditionalFormatting sqref="C206">
    <cfRule type="cellIs" dxfId="2331" priority="15" operator="equal">
      <formula>2</formula>
    </cfRule>
  </conditionalFormatting>
  <conditionalFormatting sqref="F206:F208">
    <cfRule type="cellIs" dxfId="2330" priority="10" operator="equal">
      <formula>1</formula>
    </cfRule>
  </conditionalFormatting>
  <conditionalFormatting sqref="F206:F208">
    <cfRule type="cellIs" dxfId="2329" priority="11" operator="equal">
      <formula>3</formula>
    </cfRule>
  </conditionalFormatting>
  <conditionalFormatting sqref="F206:F208">
    <cfRule type="cellIs" dxfId="2328" priority="12" operator="equal">
      <formula>2</formula>
    </cfRule>
  </conditionalFormatting>
  <conditionalFormatting sqref="C215">
    <cfRule type="cellIs" dxfId="2327" priority="7" operator="equal">
      <formula>1</formula>
    </cfRule>
  </conditionalFormatting>
  <conditionalFormatting sqref="C215">
    <cfRule type="cellIs" dxfId="2326" priority="8" operator="equal">
      <formula>3</formula>
    </cfRule>
  </conditionalFormatting>
  <conditionalFormatting sqref="C215">
    <cfRule type="cellIs" dxfId="2325" priority="9" operator="equal">
      <formula>2</formula>
    </cfRule>
  </conditionalFormatting>
  <conditionalFormatting sqref="F215:F217">
    <cfRule type="cellIs" dxfId="2324" priority="4" operator="equal">
      <formula>1</formula>
    </cfRule>
  </conditionalFormatting>
  <conditionalFormatting sqref="F215:F217">
    <cfRule type="cellIs" dxfId="2323" priority="5" operator="equal">
      <formula>3</formula>
    </cfRule>
  </conditionalFormatting>
  <conditionalFormatting sqref="F215:F217">
    <cfRule type="cellIs" dxfId="2322" priority="6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3"/>
  <sheetViews>
    <sheetView zoomScale="70" zoomScaleNormal="70" workbookViewId="0">
      <selection activeCell="B2" sqref="B2:Y2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1" width="7.1796875" style="38" bestFit="1" customWidth="1"/>
    <col min="12" max="12" width="6.453125" style="38" bestFit="1" customWidth="1"/>
    <col min="13" max="13" width="6.81640625" style="38" bestFit="1" customWidth="1"/>
    <col min="14" max="14" width="8.54296875" style="38" bestFit="1" customWidth="1"/>
    <col min="15" max="15" width="6.81640625" style="38" bestFit="1" customWidth="1"/>
    <col min="16" max="17" width="7.363281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3.26953125" style="38" customWidth="1"/>
    <col min="27" max="27" width="20.08984375" style="38" bestFit="1" customWidth="1"/>
    <col min="28" max="16384" width="14.453125" style="38"/>
  </cols>
  <sheetData>
    <row r="1" spans="1:27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6"/>
      <c r="AA1" s="36"/>
    </row>
    <row r="2" spans="1:27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37"/>
      <c r="AA2" s="37" t="s">
        <v>0</v>
      </c>
    </row>
    <row r="3" spans="1:27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9"/>
      <c r="AA3" s="9"/>
    </row>
    <row r="4" spans="1:27" ht="19" customHeight="1">
      <c r="A4" s="1"/>
      <c r="B4" s="1198" t="s">
        <v>112</v>
      </c>
      <c r="C4" s="1198"/>
      <c r="D4" s="1198"/>
      <c r="E4" s="1198"/>
      <c r="F4" s="1198"/>
      <c r="G4" s="1284" t="s">
        <v>172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"/>
      <c r="AA4" s="11">
        <v>1</v>
      </c>
    </row>
    <row r="5" spans="1:27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"/>
      <c r="AA5" s="11">
        <v>2</v>
      </c>
    </row>
    <row r="6" spans="1:27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"/>
      <c r="AA6" s="11">
        <v>3</v>
      </c>
    </row>
    <row r="7" spans="1:27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1051">
        <f>H10+H13+H16+H19</f>
        <v>120304.48000000001</v>
      </c>
      <c r="I7" s="345"/>
      <c r="J7" s="346">
        <f>J10+J13+J16+J19</f>
        <v>60152.240000000005</v>
      </c>
      <c r="K7" s="346">
        <f>K10+K13+K16+K19</f>
        <v>60152.240000000005</v>
      </c>
      <c r="L7" s="346"/>
      <c r="M7" s="347"/>
      <c r="N7" s="1052">
        <f>N10+N13+N16+N19</f>
        <v>97498.15</v>
      </c>
      <c r="O7" s="345"/>
      <c r="P7" s="346">
        <f>P10+P13+P16+P19</f>
        <v>48749.074999999997</v>
      </c>
      <c r="Q7" s="346">
        <f>Q10+Q13+Q16+Q19</f>
        <v>48749.074999999997</v>
      </c>
      <c r="R7" s="346"/>
      <c r="S7" s="349"/>
      <c r="T7" s="1051">
        <f>T10+T13+T16+T19</f>
        <v>-22806.330000000016</v>
      </c>
      <c r="U7" s="345"/>
      <c r="V7" s="346">
        <f>P7-J7</f>
        <v>-11403.165000000008</v>
      </c>
      <c r="W7" s="346">
        <f>Q7-K7</f>
        <v>-11403.165000000008</v>
      </c>
      <c r="X7" s="346"/>
      <c r="Y7" s="350"/>
      <c r="Z7" s="12"/>
      <c r="AA7" s="11"/>
    </row>
    <row r="8" spans="1:27" ht="14.5" thickBot="1">
      <c r="A8" s="1"/>
      <c r="B8" s="1137"/>
      <c r="C8" s="1138"/>
      <c r="D8" s="1138"/>
      <c r="E8" s="1138"/>
      <c r="F8" s="1291"/>
      <c r="G8" s="90" t="s">
        <v>108</v>
      </c>
      <c r="H8" s="546">
        <f t="shared" ref="H8:H9" si="0">H11+H14+H17+H20</f>
        <v>81984.48000000001</v>
      </c>
      <c r="I8" s="352"/>
      <c r="J8" s="353">
        <f t="shared" ref="J8:J9" si="1">J11+J14+J17+J20</f>
        <v>40992.240000000005</v>
      </c>
      <c r="K8" s="353">
        <f t="shared" ref="K8" si="2">K11+K14+K17+K20</f>
        <v>40992.240000000005</v>
      </c>
      <c r="L8" s="353"/>
      <c r="M8" s="354"/>
      <c r="N8" s="551">
        <f t="shared" ref="N8:N9" si="3">N11+N14+N17+N20</f>
        <v>71305.919999999998</v>
      </c>
      <c r="O8" s="352"/>
      <c r="P8" s="353">
        <f t="shared" ref="P8:P9" si="4">P11+P14+P17+P20</f>
        <v>35652.959999999999</v>
      </c>
      <c r="Q8" s="353">
        <f t="shared" ref="Q8" si="5">Q11+Q14+Q17+Q20</f>
        <v>35652.959999999999</v>
      </c>
      <c r="R8" s="353"/>
      <c r="S8" s="356"/>
      <c r="T8" s="546">
        <f t="shared" ref="T8:T9" si="6">T11+T14+T17+T20</f>
        <v>-10678.560000000012</v>
      </c>
      <c r="U8" s="352"/>
      <c r="V8" s="353">
        <f t="shared" ref="V8:W9" si="7">P8-J8</f>
        <v>-5339.2800000000061</v>
      </c>
      <c r="W8" s="353">
        <f t="shared" si="7"/>
        <v>-5339.2800000000061</v>
      </c>
      <c r="X8" s="353"/>
      <c r="Y8" s="357"/>
      <c r="Z8" s="15"/>
      <c r="AA8" s="15"/>
    </row>
    <row r="9" spans="1:27" ht="14.5" thickBot="1">
      <c r="A9" s="1"/>
      <c r="B9" s="1137"/>
      <c r="C9" s="1138"/>
      <c r="D9" s="1138"/>
      <c r="E9" s="1138"/>
      <c r="F9" s="1291"/>
      <c r="G9" s="92" t="s">
        <v>109</v>
      </c>
      <c r="H9" s="1053">
        <f t="shared" si="0"/>
        <v>38320</v>
      </c>
      <c r="I9" s="448"/>
      <c r="J9" s="449">
        <f t="shared" si="1"/>
        <v>19160</v>
      </c>
      <c r="K9" s="449">
        <f t="shared" ref="K9" si="8">K12+K15+K18+K21</f>
        <v>19160</v>
      </c>
      <c r="L9" s="449"/>
      <c r="M9" s="450"/>
      <c r="N9" s="1054">
        <f t="shared" si="3"/>
        <v>26192.23</v>
      </c>
      <c r="O9" s="448"/>
      <c r="P9" s="449">
        <f t="shared" si="4"/>
        <v>13096.115</v>
      </c>
      <c r="Q9" s="449">
        <f t="shared" ref="Q9" si="9">Q12+Q15+Q18+Q21</f>
        <v>13096.115</v>
      </c>
      <c r="R9" s="449"/>
      <c r="S9" s="452"/>
      <c r="T9" s="1053">
        <f t="shared" si="6"/>
        <v>-12127.77</v>
      </c>
      <c r="U9" s="448"/>
      <c r="V9" s="449">
        <f t="shared" si="7"/>
        <v>-6063.8850000000002</v>
      </c>
      <c r="W9" s="449">
        <f t="shared" si="7"/>
        <v>-6063.8850000000002</v>
      </c>
      <c r="X9" s="449"/>
      <c r="Y9" s="453"/>
      <c r="Z9" s="15"/>
      <c r="AA9" s="15"/>
    </row>
    <row r="10" spans="1:27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10">I23</f>
        <v>0</v>
      </c>
      <c r="J10" s="456">
        <f t="shared" si="10"/>
        <v>0</v>
      </c>
      <c r="K10" s="456">
        <f t="shared" si="10"/>
        <v>0</v>
      </c>
      <c r="L10" s="456">
        <f t="shared" si="10"/>
        <v>0</v>
      </c>
      <c r="M10" s="457">
        <f t="shared" si="10"/>
        <v>0</v>
      </c>
      <c r="N10" s="550">
        <f t="shared" si="10"/>
        <v>0</v>
      </c>
      <c r="O10" s="455">
        <f t="shared" si="10"/>
        <v>0</v>
      </c>
      <c r="P10" s="456">
        <f t="shared" si="10"/>
        <v>0</v>
      </c>
      <c r="Q10" s="456">
        <f t="shared" si="10"/>
        <v>0</v>
      </c>
      <c r="R10" s="456">
        <f t="shared" si="10"/>
        <v>0</v>
      </c>
      <c r="S10" s="458">
        <f t="shared" si="10"/>
        <v>0</v>
      </c>
      <c r="T10" s="545">
        <f t="shared" si="10"/>
        <v>0</v>
      </c>
      <c r="U10" s="455">
        <f t="shared" si="10"/>
        <v>0</v>
      </c>
      <c r="V10" s="456">
        <f t="shared" si="10"/>
        <v>0</v>
      </c>
      <c r="W10" s="456">
        <f t="shared" si="10"/>
        <v>0</v>
      </c>
      <c r="X10" s="456">
        <f t="shared" si="10"/>
        <v>0</v>
      </c>
      <c r="Y10" s="459">
        <f t="shared" si="10"/>
        <v>0</v>
      </c>
      <c r="Z10" s="15"/>
      <c r="AA10" s="15"/>
    </row>
    <row r="11" spans="1:27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1">H24</f>
        <v>0</v>
      </c>
      <c r="I11" s="352">
        <f t="shared" si="10"/>
        <v>0</v>
      </c>
      <c r="J11" s="353">
        <f t="shared" si="10"/>
        <v>0</v>
      </c>
      <c r="K11" s="353">
        <f t="shared" si="10"/>
        <v>0</v>
      </c>
      <c r="L11" s="353">
        <f t="shared" si="10"/>
        <v>0</v>
      </c>
      <c r="M11" s="816">
        <f t="shared" si="10"/>
        <v>0</v>
      </c>
      <c r="N11" s="551">
        <f t="shared" si="10"/>
        <v>0</v>
      </c>
      <c r="O11" s="352">
        <f t="shared" si="10"/>
        <v>0</v>
      </c>
      <c r="P11" s="353">
        <f t="shared" si="10"/>
        <v>0</v>
      </c>
      <c r="Q11" s="353">
        <f t="shared" si="10"/>
        <v>0</v>
      </c>
      <c r="R11" s="353">
        <f t="shared" si="10"/>
        <v>0</v>
      </c>
      <c r="S11" s="356">
        <f t="shared" si="10"/>
        <v>0</v>
      </c>
      <c r="T11" s="546">
        <f t="shared" si="10"/>
        <v>0</v>
      </c>
      <c r="U11" s="352">
        <f t="shared" si="10"/>
        <v>0</v>
      </c>
      <c r="V11" s="353">
        <f t="shared" si="10"/>
        <v>0</v>
      </c>
      <c r="W11" s="353">
        <f t="shared" si="10"/>
        <v>0</v>
      </c>
      <c r="X11" s="353">
        <f t="shared" si="10"/>
        <v>0</v>
      </c>
      <c r="Y11" s="357">
        <f t="shared" si="10"/>
        <v>0</v>
      </c>
      <c r="Z11" s="15"/>
      <c r="AA11" s="15"/>
    </row>
    <row r="12" spans="1:27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1"/>
        <v>0</v>
      </c>
      <c r="I12" s="358">
        <f t="shared" si="10"/>
        <v>0</v>
      </c>
      <c r="J12" s="359">
        <f t="shared" si="10"/>
        <v>0</v>
      </c>
      <c r="K12" s="359">
        <f t="shared" si="10"/>
        <v>0</v>
      </c>
      <c r="L12" s="359">
        <f t="shared" si="10"/>
        <v>0</v>
      </c>
      <c r="M12" s="815">
        <f t="shared" si="10"/>
        <v>0</v>
      </c>
      <c r="N12" s="552">
        <f t="shared" si="10"/>
        <v>0</v>
      </c>
      <c r="O12" s="358">
        <f t="shared" si="10"/>
        <v>0</v>
      </c>
      <c r="P12" s="359">
        <f t="shared" si="10"/>
        <v>0</v>
      </c>
      <c r="Q12" s="359">
        <f t="shared" si="10"/>
        <v>0</v>
      </c>
      <c r="R12" s="359">
        <f t="shared" si="10"/>
        <v>0</v>
      </c>
      <c r="S12" s="361">
        <f t="shared" si="10"/>
        <v>0</v>
      </c>
      <c r="T12" s="547">
        <f t="shared" si="10"/>
        <v>0</v>
      </c>
      <c r="U12" s="358">
        <f t="shared" si="10"/>
        <v>0</v>
      </c>
      <c r="V12" s="359">
        <f t="shared" si="10"/>
        <v>0</v>
      </c>
      <c r="W12" s="359">
        <f t="shared" si="10"/>
        <v>0</v>
      </c>
      <c r="X12" s="359">
        <f t="shared" si="10"/>
        <v>0</v>
      </c>
      <c r="Y12" s="362">
        <f t="shared" si="10"/>
        <v>0</v>
      </c>
      <c r="Z12" s="15"/>
      <c r="AA12" s="15"/>
    </row>
    <row r="13" spans="1:27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120304.48000000001</v>
      </c>
      <c r="I13" s="363">
        <f t="shared" ref="I13:Y15" si="12">I45+I60+I75+I87+I96+I111</f>
        <v>0</v>
      </c>
      <c r="J13" s="364">
        <f t="shared" si="12"/>
        <v>60152.240000000005</v>
      </c>
      <c r="K13" s="364">
        <f t="shared" si="12"/>
        <v>60152.240000000005</v>
      </c>
      <c r="L13" s="364">
        <f t="shared" si="12"/>
        <v>0</v>
      </c>
      <c r="M13" s="365">
        <f t="shared" si="12"/>
        <v>0</v>
      </c>
      <c r="N13" s="553">
        <f t="shared" si="12"/>
        <v>97498.15</v>
      </c>
      <c r="O13" s="363">
        <f t="shared" si="12"/>
        <v>0</v>
      </c>
      <c r="P13" s="364">
        <f t="shared" si="12"/>
        <v>48749.074999999997</v>
      </c>
      <c r="Q13" s="364">
        <f t="shared" si="12"/>
        <v>48749.074999999997</v>
      </c>
      <c r="R13" s="364">
        <f t="shared" si="12"/>
        <v>0</v>
      </c>
      <c r="S13" s="366">
        <f t="shared" si="12"/>
        <v>0</v>
      </c>
      <c r="T13" s="548">
        <f t="shared" si="12"/>
        <v>-22806.330000000016</v>
      </c>
      <c r="U13" s="363">
        <f t="shared" si="12"/>
        <v>0</v>
      </c>
      <c r="V13" s="364">
        <f t="shared" si="12"/>
        <v>-11403.165000000008</v>
      </c>
      <c r="W13" s="364">
        <f t="shared" si="12"/>
        <v>-11403.165000000008</v>
      </c>
      <c r="X13" s="364">
        <f t="shared" si="12"/>
        <v>0</v>
      </c>
      <c r="Y13" s="367">
        <f t="shared" si="12"/>
        <v>0</v>
      </c>
      <c r="Z13" s="15"/>
      <c r="AA13" s="15"/>
    </row>
    <row r="14" spans="1:27" ht="14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13">H46+H61+H76+H88+H97+H112</f>
        <v>81984.48000000001</v>
      </c>
      <c r="I14" s="352">
        <f t="shared" si="12"/>
        <v>0</v>
      </c>
      <c r="J14" s="353">
        <f t="shared" si="12"/>
        <v>40992.240000000005</v>
      </c>
      <c r="K14" s="353">
        <f t="shared" si="12"/>
        <v>40992.240000000005</v>
      </c>
      <c r="L14" s="353">
        <f t="shared" si="12"/>
        <v>0</v>
      </c>
      <c r="M14" s="354">
        <f t="shared" si="12"/>
        <v>0</v>
      </c>
      <c r="N14" s="551">
        <f t="shared" si="12"/>
        <v>71305.919999999998</v>
      </c>
      <c r="O14" s="352">
        <f t="shared" si="12"/>
        <v>0</v>
      </c>
      <c r="P14" s="353">
        <f t="shared" si="12"/>
        <v>35652.959999999999</v>
      </c>
      <c r="Q14" s="353">
        <f t="shared" si="12"/>
        <v>35652.959999999999</v>
      </c>
      <c r="R14" s="353">
        <f t="shared" si="12"/>
        <v>0</v>
      </c>
      <c r="S14" s="356">
        <f t="shared" si="12"/>
        <v>0</v>
      </c>
      <c r="T14" s="546">
        <f t="shared" si="12"/>
        <v>-10678.560000000012</v>
      </c>
      <c r="U14" s="352">
        <f t="shared" si="12"/>
        <v>0</v>
      </c>
      <c r="V14" s="353">
        <f t="shared" si="12"/>
        <v>-5339.2800000000061</v>
      </c>
      <c r="W14" s="353">
        <f t="shared" si="12"/>
        <v>-5339.2800000000061</v>
      </c>
      <c r="X14" s="353">
        <f t="shared" si="12"/>
        <v>0</v>
      </c>
      <c r="Y14" s="357">
        <f t="shared" si="12"/>
        <v>0</v>
      </c>
      <c r="Z14" s="15"/>
      <c r="AA14" s="15"/>
    </row>
    <row r="15" spans="1:27" ht="14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13"/>
        <v>38320</v>
      </c>
      <c r="I15" s="358">
        <f t="shared" si="12"/>
        <v>0</v>
      </c>
      <c r="J15" s="359">
        <f t="shared" si="12"/>
        <v>19160</v>
      </c>
      <c r="K15" s="359">
        <f t="shared" si="12"/>
        <v>19160</v>
      </c>
      <c r="L15" s="359">
        <f t="shared" si="12"/>
        <v>0</v>
      </c>
      <c r="M15" s="360">
        <f t="shared" si="12"/>
        <v>0</v>
      </c>
      <c r="N15" s="552">
        <f t="shared" si="12"/>
        <v>26192.23</v>
      </c>
      <c r="O15" s="358">
        <f t="shared" si="12"/>
        <v>0</v>
      </c>
      <c r="P15" s="359">
        <f t="shared" si="12"/>
        <v>13096.115</v>
      </c>
      <c r="Q15" s="359">
        <f t="shared" si="12"/>
        <v>13096.115</v>
      </c>
      <c r="R15" s="359">
        <f t="shared" si="12"/>
        <v>0</v>
      </c>
      <c r="S15" s="361">
        <f t="shared" si="12"/>
        <v>0</v>
      </c>
      <c r="T15" s="547">
        <f t="shared" si="12"/>
        <v>-12127.77</v>
      </c>
      <c r="U15" s="358">
        <f t="shared" si="12"/>
        <v>0</v>
      </c>
      <c r="V15" s="359">
        <f t="shared" si="12"/>
        <v>-6063.8850000000002</v>
      </c>
      <c r="W15" s="359">
        <f t="shared" si="12"/>
        <v>-6063.8850000000002</v>
      </c>
      <c r="X15" s="359">
        <f t="shared" si="12"/>
        <v>0</v>
      </c>
      <c r="Y15" s="362">
        <f t="shared" si="12"/>
        <v>0</v>
      </c>
      <c r="Z15" s="15"/>
      <c r="AA15" s="15"/>
    </row>
    <row r="16" spans="1:27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14">I124+I139+I154</f>
        <v>0</v>
      </c>
      <c r="J16" s="364">
        <f t="shared" si="14"/>
        <v>0</v>
      </c>
      <c r="K16" s="364">
        <f t="shared" si="14"/>
        <v>0</v>
      </c>
      <c r="L16" s="364">
        <f t="shared" si="14"/>
        <v>0</v>
      </c>
      <c r="M16" s="365">
        <f t="shared" si="14"/>
        <v>0</v>
      </c>
      <c r="N16" s="553">
        <f t="shared" si="14"/>
        <v>0</v>
      </c>
      <c r="O16" s="363">
        <f t="shared" si="14"/>
        <v>0</v>
      </c>
      <c r="P16" s="364">
        <f t="shared" si="14"/>
        <v>0</v>
      </c>
      <c r="Q16" s="364">
        <f t="shared" si="14"/>
        <v>0</v>
      </c>
      <c r="R16" s="364">
        <f t="shared" si="14"/>
        <v>0</v>
      </c>
      <c r="S16" s="366">
        <f t="shared" si="14"/>
        <v>0</v>
      </c>
      <c r="T16" s="548">
        <f t="shared" si="14"/>
        <v>0</v>
      </c>
      <c r="U16" s="363">
        <f t="shared" si="14"/>
        <v>0</v>
      </c>
      <c r="V16" s="364">
        <f t="shared" si="14"/>
        <v>0</v>
      </c>
      <c r="W16" s="364">
        <f t="shared" si="14"/>
        <v>0</v>
      </c>
      <c r="X16" s="364">
        <f t="shared" si="14"/>
        <v>0</v>
      </c>
      <c r="Y16" s="367">
        <f t="shared" si="14"/>
        <v>0</v>
      </c>
      <c r="Z16" s="15"/>
      <c r="AA16" s="15"/>
    </row>
    <row r="17" spans="1:27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15">H125+H140+H155</f>
        <v>0</v>
      </c>
      <c r="I17" s="352">
        <f t="shared" si="14"/>
        <v>0</v>
      </c>
      <c r="J17" s="353">
        <f t="shared" si="14"/>
        <v>0</v>
      </c>
      <c r="K17" s="353">
        <f t="shared" si="14"/>
        <v>0</v>
      </c>
      <c r="L17" s="353">
        <f t="shared" si="14"/>
        <v>0</v>
      </c>
      <c r="M17" s="354">
        <f t="shared" si="14"/>
        <v>0</v>
      </c>
      <c r="N17" s="551">
        <f t="shared" si="14"/>
        <v>0</v>
      </c>
      <c r="O17" s="352">
        <f t="shared" si="14"/>
        <v>0</v>
      </c>
      <c r="P17" s="353">
        <f t="shared" si="14"/>
        <v>0</v>
      </c>
      <c r="Q17" s="353">
        <f t="shared" si="14"/>
        <v>0</v>
      </c>
      <c r="R17" s="353">
        <f t="shared" si="14"/>
        <v>0</v>
      </c>
      <c r="S17" s="356">
        <f t="shared" si="14"/>
        <v>0</v>
      </c>
      <c r="T17" s="546">
        <f t="shared" si="14"/>
        <v>0</v>
      </c>
      <c r="U17" s="352">
        <f t="shared" si="14"/>
        <v>0</v>
      </c>
      <c r="V17" s="353">
        <f t="shared" si="14"/>
        <v>0</v>
      </c>
      <c r="W17" s="353">
        <f t="shared" si="14"/>
        <v>0</v>
      </c>
      <c r="X17" s="353">
        <f t="shared" si="14"/>
        <v>0</v>
      </c>
      <c r="Y17" s="357">
        <f t="shared" si="14"/>
        <v>0</v>
      </c>
      <c r="Z17" s="15"/>
      <c r="AA17" s="15"/>
    </row>
    <row r="18" spans="1:27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15"/>
        <v>0</v>
      </c>
      <c r="I18" s="358">
        <f t="shared" si="14"/>
        <v>0</v>
      </c>
      <c r="J18" s="359">
        <f t="shared" si="14"/>
        <v>0</v>
      </c>
      <c r="K18" s="359">
        <f t="shared" si="14"/>
        <v>0</v>
      </c>
      <c r="L18" s="359">
        <f t="shared" si="14"/>
        <v>0</v>
      </c>
      <c r="M18" s="360">
        <f t="shared" si="14"/>
        <v>0</v>
      </c>
      <c r="N18" s="552">
        <f t="shared" si="14"/>
        <v>0</v>
      </c>
      <c r="O18" s="358">
        <f t="shared" si="14"/>
        <v>0</v>
      </c>
      <c r="P18" s="359">
        <f t="shared" si="14"/>
        <v>0</v>
      </c>
      <c r="Q18" s="359">
        <f t="shared" si="14"/>
        <v>0</v>
      </c>
      <c r="R18" s="359">
        <f t="shared" si="14"/>
        <v>0</v>
      </c>
      <c r="S18" s="361">
        <f t="shared" si="14"/>
        <v>0</v>
      </c>
      <c r="T18" s="547">
        <f t="shared" si="14"/>
        <v>0</v>
      </c>
      <c r="U18" s="358">
        <f t="shared" si="14"/>
        <v>0</v>
      </c>
      <c r="V18" s="359">
        <f t="shared" si="14"/>
        <v>0</v>
      </c>
      <c r="W18" s="359">
        <f t="shared" si="14"/>
        <v>0</v>
      </c>
      <c r="X18" s="359">
        <f t="shared" si="14"/>
        <v>0</v>
      </c>
      <c r="Y18" s="362">
        <f t="shared" si="14"/>
        <v>0</v>
      </c>
      <c r="Z18" s="15"/>
      <c r="AA18" s="15"/>
    </row>
    <row r="19" spans="1:27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16">I173+I185+I206+I215</f>
        <v>0</v>
      </c>
      <c r="J19" s="364">
        <f t="shared" si="16"/>
        <v>0</v>
      </c>
      <c r="K19" s="364">
        <f t="shared" si="16"/>
        <v>0</v>
      </c>
      <c r="L19" s="364">
        <f t="shared" si="16"/>
        <v>0</v>
      </c>
      <c r="M19" s="365">
        <f t="shared" si="16"/>
        <v>0</v>
      </c>
      <c r="N19" s="553">
        <f t="shared" si="16"/>
        <v>0</v>
      </c>
      <c r="O19" s="363">
        <f t="shared" si="16"/>
        <v>0</v>
      </c>
      <c r="P19" s="364">
        <f t="shared" si="16"/>
        <v>0</v>
      </c>
      <c r="Q19" s="364">
        <f t="shared" si="16"/>
        <v>0</v>
      </c>
      <c r="R19" s="364">
        <f t="shared" si="16"/>
        <v>0</v>
      </c>
      <c r="S19" s="366">
        <f t="shared" si="16"/>
        <v>0</v>
      </c>
      <c r="T19" s="548">
        <f t="shared" si="16"/>
        <v>0</v>
      </c>
      <c r="U19" s="363">
        <f t="shared" si="16"/>
        <v>0</v>
      </c>
      <c r="V19" s="364">
        <f t="shared" si="16"/>
        <v>0</v>
      </c>
      <c r="W19" s="364">
        <f t="shared" si="16"/>
        <v>0</v>
      </c>
      <c r="X19" s="364">
        <f t="shared" si="16"/>
        <v>0</v>
      </c>
      <c r="Y19" s="367">
        <f t="shared" si="16"/>
        <v>0</v>
      </c>
      <c r="Z19" s="15"/>
      <c r="AA19" s="15"/>
    </row>
    <row r="20" spans="1:27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17">H174+H186+H207+H216</f>
        <v>0</v>
      </c>
      <c r="I20" s="352">
        <f t="shared" si="16"/>
        <v>0</v>
      </c>
      <c r="J20" s="353">
        <f t="shared" si="16"/>
        <v>0</v>
      </c>
      <c r="K20" s="353">
        <f t="shared" si="16"/>
        <v>0</v>
      </c>
      <c r="L20" s="353">
        <f t="shared" si="16"/>
        <v>0</v>
      </c>
      <c r="M20" s="354">
        <f t="shared" si="16"/>
        <v>0</v>
      </c>
      <c r="N20" s="551">
        <f t="shared" si="16"/>
        <v>0</v>
      </c>
      <c r="O20" s="352">
        <f t="shared" si="16"/>
        <v>0</v>
      </c>
      <c r="P20" s="353">
        <f t="shared" si="16"/>
        <v>0</v>
      </c>
      <c r="Q20" s="353">
        <f t="shared" si="16"/>
        <v>0</v>
      </c>
      <c r="R20" s="353">
        <f t="shared" si="16"/>
        <v>0</v>
      </c>
      <c r="S20" s="356">
        <f t="shared" si="16"/>
        <v>0</v>
      </c>
      <c r="T20" s="546">
        <f t="shared" si="16"/>
        <v>0</v>
      </c>
      <c r="U20" s="352">
        <f t="shared" si="16"/>
        <v>0</v>
      </c>
      <c r="V20" s="353">
        <f t="shared" si="16"/>
        <v>0</v>
      </c>
      <c r="W20" s="353">
        <f t="shared" si="16"/>
        <v>0</v>
      </c>
      <c r="X20" s="353">
        <f t="shared" si="16"/>
        <v>0</v>
      </c>
      <c r="Y20" s="357">
        <f t="shared" si="16"/>
        <v>0</v>
      </c>
      <c r="Z20" s="15"/>
      <c r="AA20" s="15"/>
    </row>
    <row r="21" spans="1:27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17"/>
        <v>0</v>
      </c>
      <c r="I21" s="464">
        <f t="shared" si="16"/>
        <v>0</v>
      </c>
      <c r="J21" s="465">
        <f t="shared" si="16"/>
        <v>0</v>
      </c>
      <c r="K21" s="465">
        <f t="shared" si="16"/>
        <v>0</v>
      </c>
      <c r="L21" s="465">
        <f t="shared" si="16"/>
        <v>0</v>
      </c>
      <c r="M21" s="466">
        <f t="shared" si="16"/>
        <v>0</v>
      </c>
      <c r="N21" s="554">
        <f t="shared" si="16"/>
        <v>0</v>
      </c>
      <c r="O21" s="464">
        <f t="shared" si="16"/>
        <v>0</v>
      </c>
      <c r="P21" s="465">
        <f t="shared" si="16"/>
        <v>0</v>
      </c>
      <c r="Q21" s="465">
        <f t="shared" si="16"/>
        <v>0</v>
      </c>
      <c r="R21" s="465">
        <f t="shared" si="16"/>
        <v>0</v>
      </c>
      <c r="S21" s="467">
        <f t="shared" si="16"/>
        <v>0</v>
      </c>
      <c r="T21" s="549">
        <f t="shared" si="16"/>
        <v>0</v>
      </c>
      <c r="U21" s="464">
        <f t="shared" si="16"/>
        <v>0</v>
      </c>
      <c r="V21" s="465">
        <f t="shared" si="16"/>
        <v>0</v>
      </c>
      <c r="W21" s="465">
        <f t="shared" si="16"/>
        <v>0</v>
      </c>
      <c r="X21" s="465">
        <f t="shared" si="16"/>
        <v>0</v>
      </c>
      <c r="Y21" s="468">
        <f t="shared" si="16"/>
        <v>0</v>
      </c>
      <c r="Z21" s="15"/>
      <c r="AA21" s="15"/>
    </row>
    <row r="22" spans="1:27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5"/>
      <c r="AA22" s="15"/>
    </row>
    <row r="23" spans="1:27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15"/>
      <c r="AA23" s="15"/>
    </row>
    <row r="24" spans="1:27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5"/>
      <c r="AA24" s="15"/>
    </row>
    <row r="25" spans="1:27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5"/>
      <c r="AA25" s="15"/>
    </row>
    <row r="26" spans="1:27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2"/>
      <c r="AA26" s="15"/>
    </row>
    <row r="27" spans="1:27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2"/>
      <c r="AA27" s="15"/>
    </row>
    <row r="28" spans="1:27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5"/>
      <c r="AA28" s="15"/>
    </row>
    <row r="29" spans="1:27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5"/>
      <c r="AA29" s="15"/>
    </row>
    <row r="30" spans="1:27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5"/>
      <c r="AA30" s="15"/>
    </row>
    <row r="31" spans="1:27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5"/>
      <c r="AA31" s="15"/>
    </row>
    <row r="32" spans="1:27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8"/>
      <c r="AA32" s="18"/>
    </row>
    <row r="33" spans="1:27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8"/>
      <c r="AA33" s="18"/>
    </row>
    <row r="34" spans="1:27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8"/>
      <c r="AA34" s="18"/>
    </row>
    <row r="35" spans="1:27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8"/>
      <c r="AA35" s="18"/>
    </row>
    <row r="36" spans="1:27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18"/>
      <c r="AA36" s="18"/>
    </row>
    <row r="37" spans="1:27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18"/>
      <c r="AA37" s="18"/>
    </row>
    <row r="38" spans="1:27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18"/>
      <c r="AA38" s="18"/>
    </row>
    <row r="39" spans="1:27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18"/>
      <c r="AA39" s="18"/>
    </row>
    <row r="40" spans="1:27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18"/>
      <c r="AA40" s="18"/>
    </row>
    <row r="41" spans="1:27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18"/>
      <c r="AA41" s="18"/>
    </row>
    <row r="42" spans="1:27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18"/>
      <c r="AA42" s="18"/>
    </row>
    <row r="43" spans="1:27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18"/>
      <c r="AA43" s="18"/>
    </row>
    <row r="44" spans="1:27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18"/>
      <c r="AA44" s="18"/>
    </row>
    <row r="45" spans="1:27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12"/>
      <c r="AA45" s="41"/>
    </row>
    <row r="46" spans="1:27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12"/>
      <c r="AA46" s="41"/>
    </row>
    <row r="47" spans="1:27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15"/>
      <c r="AA47" s="15"/>
    </row>
    <row r="48" spans="1:27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4"/>
      <c r="AA48" s="24"/>
    </row>
    <row r="49" spans="1:27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4"/>
      <c r="AA49" s="24"/>
    </row>
    <row r="50" spans="1:27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4"/>
      <c r="AA50" s="24"/>
    </row>
    <row r="51" spans="1:27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4"/>
      <c r="AA51" s="24"/>
    </row>
    <row r="52" spans="1:27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4"/>
      <c r="AA52" s="24"/>
    </row>
    <row r="53" spans="1:27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4"/>
      <c r="AA53" s="24"/>
    </row>
    <row r="54" spans="1:27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5"/>
      <c r="AA54" s="25"/>
    </row>
    <row r="55" spans="1:27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5"/>
      <c r="AA55" s="25"/>
    </row>
    <row r="56" spans="1:27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5"/>
      <c r="AA56" s="25"/>
    </row>
    <row r="57" spans="1:27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5"/>
      <c r="AA57" s="25"/>
    </row>
    <row r="58" spans="1:27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5"/>
      <c r="AA58" s="25"/>
    </row>
    <row r="59" spans="1:27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5"/>
      <c r="AA59" s="25"/>
    </row>
    <row r="60" spans="1:27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12"/>
      <c r="AA60" s="41"/>
    </row>
    <row r="61" spans="1:27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12"/>
      <c r="AA61" s="41"/>
    </row>
    <row r="62" spans="1:27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15"/>
      <c r="AA62" s="15"/>
    </row>
    <row r="63" spans="1:27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18"/>
      <c r="AA63" s="18"/>
    </row>
    <row r="64" spans="1:27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18"/>
      <c r="AA64" s="18"/>
    </row>
    <row r="65" spans="1:27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18"/>
      <c r="AA65" s="18"/>
    </row>
    <row r="66" spans="1:27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18"/>
      <c r="AA66" s="18"/>
    </row>
    <row r="67" spans="1:27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18"/>
      <c r="AA67" s="18"/>
    </row>
    <row r="68" spans="1:27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18"/>
      <c r="AA68" s="18"/>
    </row>
    <row r="69" spans="1:27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18"/>
      <c r="AA69" s="18"/>
    </row>
    <row r="70" spans="1:27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18"/>
      <c r="AA70" s="18"/>
    </row>
    <row r="71" spans="1:27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18"/>
      <c r="AA71" s="18"/>
    </row>
    <row r="72" spans="1:27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18"/>
      <c r="AA72" s="18"/>
    </row>
    <row r="73" spans="1:27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18"/>
      <c r="AA73" s="18"/>
    </row>
    <row r="74" spans="1:27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18"/>
      <c r="AA74" s="18"/>
    </row>
    <row r="75" spans="1:27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12"/>
      <c r="AA75" s="41"/>
    </row>
    <row r="76" spans="1:27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12"/>
      <c r="AA76" s="41"/>
    </row>
    <row r="77" spans="1:27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15"/>
      <c r="AA77" s="15"/>
    </row>
    <row r="78" spans="1:27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5"/>
      <c r="AA78" s="25"/>
    </row>
    <row r="79" spans="1:27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5"/>
      <c r="AA79" s="25"/>
    </row>
    <row r="80" spans="1:27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5"/>
      <c r="AA80" s="25"/>
    </row>
    <row r="81" spans="1:27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5"/>
      <c r="AA81" s="25"/>
    </row>
    <row r="82" spans="1:27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5"/>
      <c r="AA82" s="25"/>
    </row>
    <row r="83" spans="1:27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5"/>
      <c r="AA83" s="25"/>
    </row>
    <row r="84" spans="1:27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5"/>
      <c r="AA84" s="25"/>
    </row>
    <row r="85" spans="1:27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5"/>
      <c r="AA85" s="25"/>
    </row>
    <row r="86" spans="1:27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5"/>
      <c r="AA86" s="25"/>
    </row>
    <row r="87" spans="1:27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12"/>
      <c r="AA87" s="41"/>
    </row>
    <row r="88" spans="1:27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12"/>
      <c r="AA88" s="41"/>
    </row>
    <row r="89" spans="1:27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15"/>
      <c r="AA89" s="15"/>
    </row>
    <row r="90" spans="1:27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5"/>
      <c r="AA90" s="25"/>
    </row>
    <row r="91" spans="1:27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5"/>
      <c r="AA91" s="25"/>
    </row>
    <row r="92" spans="1:27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5"/>
      <c r="AA92" s="25"/>
    </row>
    <row r="93" spans="1:27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5"/>
      <c r="AA93" s="25"/>
    </row>
    <row r="94" spans="1:27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5"/>
      <c r="AA94" s="25"/>
    </row>
    <row r="95" spans="1:27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5"/>
      <c r="AA95" s="25"/>
    </row>
    <row r="96" spans="1:27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12"/>
      <c r="AA96" s="41"/>
    </row>
    <row r="97" spans="1:27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12"/>
      <c r="AA97" s="41"/>
    </row>
    <row r="98" spans="1:27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15"/>
      <c r="AA98" s="15"/>
    </row>
    <row r="99" spans="1:27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5"/>
      <c r="AA99" s="25"/>
    </row>
    <row r="100" spans="1:27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5"/>
      <c r="AA100" s="25"/>
    </row>
    <row r="101" spans="1:27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5"/>
      <c r="AA101" s="25"/>
    </row>
    <row r="102" spans="1:27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5"/>
      <c r="AA102" s="25"/>
    </row>
    <row r="103" spans="1:27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5"/>
      <c r="AA103" s="25"/>
    </row>
    <row r="104" spans="1:27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5"/>
      <c r="AA104" s="25"/>
    </row>
    <row r="105" spans="1:27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5"/>
      <c r="AA105" s="25"/>
    </row>
    <row r="106" spans="1:27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5"/>
      <c r="AA106" s="25"/>
    </row>
    <row r="107" spans="1:27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5"/>
      <c r="AA107" s="25"/>
    </row>
    <row r="108" spans="1:27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>
        <f>SUM(I108:M108)</f>
        <v>120304.48000000001</v>
      </c>
      <c r="I108" s="434"/>
      <c r="J108" s="435">
        <f>J109+J110</f>
        <v>60152.240000000005</v>
      </c>
      <c r="K108" s="435">
        <f>K109+K110</f>
        <v>60152.240000000005</v>
      </c>
      <c r="L108" s="435"/>
      <c r="M108" s="436"/>
      <c r="N108" s="437">
        <f>SUM(O108:S108)</f>
        <v>97498.15</v>
      </c>
      <c r="O108" s="434"/>
      <c r="P108" s="435">
        <f>P109+P110</f>
        <v>48749.074999999997</v>
      </c>
      <c r="Q108" s="435">
        <f>Q109+Q110</f>
        <v>48749.074999999997</v>
      </c>
      <c r="R108" s="435"/>
      <c r="S108" s="438"/>
      <c r="T108" s="433">
        <f>N108-H108</f>
        <v>-22806.330000000016</v>
      </c>
      <c r="U108" s="434"/>
      <c r="V108" s="435">
        <f>P108-J108</f>
        <v>-11403.165000000008</v>
      </c>
      <c r="W108" s="435">
        <f>Q108-K108</f>
        <v>-11403.165000000008</v>
      </c>
      <c r="X108" s="435"/>
      <c r="Y108" s="439"/>
      <c r="Z108" s="25"/>
      <c r="AA108" s="25"/>
    </row>
    <row r="109" spans="1:27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>
        <f t="shared" ref="H109:H113" si="18">SUM(I109:M109)</f>
        <v>81984.48000000001</v>
      </c>
      <c r="I109" s="427"/>
      <c r="J109" s="428">
        <f>41734.48/2+20250/2+20000/2</f>
        <v>40992.240000000005</v>
      </c>
      <c r="K109" s="428">
        <f>41734.48/2+20250/2+20000/2</f>
        <v>40992.240000000005</v>
      </c>
      <c r="L109" s="428"/>
      <c r="M109" s="429"/>
      <c r="N109" s="430">
        <f t="shared" ref="N109:N113" si="19">SUM(O109:S109)</f>
        <v>71305.919999999998</v>
      </c>
      <c r="O109" s="427"/>
      <c r="P109" s="428">
        <f>33305.92/2+18000/2+20000/2</f>
        <v>35652.959999999999</v>
      </c>
      <c r="Q109" s="428">
        <f t="shared" ref="Q109" si="20">33305.92/2+18000/2+20000/2</f>
        <v>35652.959999999999</v>
      </c>
      <c r="R109" s="428"/>
      <c r="S109" s="431"/>
      <c r="T109" s="426">
        <f t="shared" ref="T109:T113" si="21">N109-H109</f>
        <v>-10678.560000000012</v>
      </c>
      <c r="U109" s="427"/>
      <c r="V109" s="428">
        <f t="shared" ref="V109:W110" si="22">P109-J109</f>
        <v>-5339.2800000000061</v>
      </c>
      <c r="W109" s="428">
        <f t="shared" si="22"/>
        <v>-5339.2800000000061</v>
      </c>
      <c r="X109" s="428"/>
      <c r="Y109" s="432"/>
      <c r="Z109" s="25"/>
      <c r="AA109" s="25"/>
    </row>
    <row r="110" spans="1:27" ht="14">
      <c r="A110" s="23"/>
      <c r="B110" s="1116"/>
      <c r="C110" s="1232"/>
      <c r="D110" s="1119"/>
      <c r="E110" s="1122"/>
      <c r="F110" s="1241"/>
      <c r="G110" s="57" t="s">
        <v>109</v>
      </c>
      <c r="H110" s="419">
        <f t="shared" si="18"/>
        <v>38320</v>
      </c>
      <c r="I110" s="420"/>
      <c r="J110" s="421">
        <f>18480/2+15100/2+4740/2</f>
        <v>19160</v>
      </c>
      <c r="K110" s="421">
        <f>18480/2+15100/2+4740/2</f>
        <v>19160</v>
      </c>
      <c r="L110" s="421"/>
      <c r="M110" s="422"/>
      <c r="N110" s="423">
        <f t="shared" si="19"/>
        <v>26192.23</v>
      </c>
      <c r="O110" s="420"/>
      <c r="P110" s="421">
        <f>14251.1/2+8890.11/2+3051.02/2</f>
        <v>13096.115</v>
      </c>
      <c r="Q110" s="421">
        <f>14251.1/2+8890.11/2+3051.02/2</f>
        <v>13096.115</v>
      </c>
      <c r="R110" s="421"/>
      <c r="S110" s="424"/>
      <c r="T110" s="419">
        <f t="shared" si="21"/>
        <v>-12127.77</v>
      </c>
      <c r="U110" s="420"/>
      <c r="V110" s="421">
        <f t="shared" si="22"/>
        <v>-6063.8850000000002</v>
      </c>
      <c r="W110" s="421">
        <f t="shared" si="22"/>
        <v>-6063.8850000000002</v>
      </c>
      <c r="X110" s="421"/>
      <c r="Y110" s="425"/>
      <c r="Z110" s="28"/>
      <c r="AA110" s="28"/>
    </row>
    <row r="111" spans="1:27" ht="14" customHeight="1">
      <c r="A111" s="14"/>
      <c r="B111" s="1116"/>
      <c r="C111" s="1107" t="s">
        <v>160</v>
      </c>
      <c r="D111" s="1108"/>
      <c r="E111" s="1108"/>
      <c r="F111" s="1238">
        <v>2</v>
      </c>
      <c r="G111" s="96" t="s">
        <v>106</v>
      </c>
      <c r="H111" s="398">
        <f t="shared" si="18"/>
        <v>120304.48000000001</v>
      </c>
      <c r="I111" s="399"/>
      <c r="J111" s="400">
        <f>J99+J102+J105+J108</f>
        <v>60152.240000000005</v>
      </c>
      <c r="K111" s="400">
        <f>K99+K102+K105+K108</f>
        <v>60152.240000000005</v>
      </c>
      <c r="L111" s="400"/>
      <c r="M111" s="401"/>
      <c r="N111" s="402">
        <f t="shared" si="19"/>
        <v>97498.15</v>
      </c>
      <c r="O111" s="399"/>
      <c r="P111" s="400">
        <f>P99+P102+P105+P108</f>
        <v>48749.074999999997</v>
      </c>
      <c r="Q111" s="400">
        <f>Q99+Q102+Q105+Q108</f>
        <v>48749.074999999997</v>
      </c>
      <c r="R111" s="400"/>
      <c r="S111" s="403"/>
      <c r="T111" s="398">
        <f t="shared" si="21"/>
        <v>-22806.330000000016</v>
      </c>
      <c r="U111" s="399"/>
      <c r="V111" s="400">
        <f>V99+V102+V105+V108</f>
        <v>-11403.165000000008</v>
      </c>
      <c r="W111" s="400">
        <f>W99+W102+W105+W108</f>
        <v>-11403.165000000008</v>
      </c>
      <c r="X111" s="400"/>
      <c r="Y111" s="404"/>
      <c r="Z111" s="12"/>
      <c r="AA111" s="41"/>
    </row>
    <row r="112" spans="1:27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>
        <f t="shared" si="18"/>
        <v>81984.48000000001</v>
      </c>
      <c r="I112" s="406"/>
      <c r="J112" s="407">
        <f t="shared" ref="J112:J113" si="23">J100+J103+J106+J109</f>
        <v>40992.240000000005</v>
      </c>
      <c r="K112" s="407">
        <f t="shared" ref="K112" si="24">K100+K103+K106+K109</f>
        <v>40992.240000000005</v>
      </c>
      <c r="L112" s="407"/>
      <c r="M112" s="408"/>
      <c r="N112" s="409">
        <f t="shared" si="19"/>
        <v>71305.919999999998</v>
      </c>
      <c r="O112" s="406"/>
      <c r="P112" s="407">
        <f t="shared" ref="P112:P113" si="25">P100+P103+P106+P109</f>
        <v>35652.959999999999</v>
      </c>
      <c r="Q112" s="407">
        <f t="shared" ref="Q112" si="26">Q100+Q103+Q106+Q109</f>
        <v>35652.959999999999</v>
      </c>
      <c r="R112" s="407"/>
      <c r="S112" s="410"/>
      <c r="T112" s="405">
        <f t="shared" si="21"/>
        <v>-10678.560000000012</v>
      </c>
      <c r="U112" s="406"/>
      <c r="V112" s="407">
        <f t="shared" ref="V112:V113" si="27">V100+V103+V106+V109</f>
        <v>-5339.2800000000061</v>
      </c>
      <c r="W112" s="407">
        <f t="shared" ref="W112" si="28">W100+W103+W106+W109</f>
        <v>-5339.2800000000061</v>
      </c>
      <c r="X112" s="407"/>
      <c r="Y112" s="411"/>
      <c r="Z112" s="12"/>
      <c r="AA112" s="41"/>
    </row>
    <row r="113" spans="1:27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>
        <f t="shared" si="18"/>
        <v>38320</v>
      </c>
      <c r="I113" s="413"/>
      <c r="J113" s="414">
        <f t="shared" si="23"/>
        <v>19160</v>
      </c>
      <c r="K113" s="414">
        <f t="shared" ref="K113" si="29">K101+K104+K107+K110</f>
        <v>19160</v>
      </c>
      <c r="L113" s="414"/>
      <c r="M113" s="415"/>
      <c r="N113" s="416">
        <f t="shared" si="19"/>
        <v>26192.23</v>
      </c>
      <c r="O113" s="413"/>
      <c r="P113" s="414">
        <f t="shared" si="25"/>
        <v>13096.115</v>
      </c>
      <c r="Q113" s="414">
        <f t="shared" ref="Q113" si="30">Q101+Q104+Q107+Q110</f>
        <v>13096.115</v>
      </c>
      <c r="R113" s="414"/>
      <c r="S113" s="417"/>
      <c r="T113" s="412">
        <f t="shared" si="21"/>
        <v>-12127.77</v>
      </c>
      <c r="U113" s="413"/>
      <c r="V113" s="414">
        <f t="shared" si="27"/>
        <v>-6063.8850000000002</v>
      </c>
      <c r="W113" s="414">
        <f t="shared" ref="W113" si="31">W101+W104+W107+W110</f>
        <v>-6063.8850000000002</v>
      </c>
      <c r="X113" s="414"/>
      <c r="Y113" s="418"/>
      <c r="Z113" s="15"/>
      <c r="AA113" s="15"/>
    </row>
    <row r="114" spans="1:27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8"/>
      <c r="AA114" s="28"/>
    </row>
    <row r="115" spans="1:27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28"/>
      <c r="AA115" s="28"/>
    </row>
    <row r="116" spans="1:27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28"/>
      <c r="AA116" s="28"/>
    </row>
    <row r="117" spans="1:27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28"/>
      <c r="AA117" s="28"/>
    </row>
    <row r="118" spans="1:27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28"/>
      <c r="AA118" s="28"/>
    </row>
    <row r="119" spans="1:27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28"/>
      <c r="AA119" s="28"/>
    </row>
    <row r="120" spans="1:27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28"/>
      <c r="AA120" s="28"/>
    </row>
    <row r="121" spans="1:27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28"/>
      <c r="AA121" s="28"/>
    </row>
    <row r="122" spans="1:27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28"/>
      <c r="AA122" s="28"/>
    </row>
    <row r="123" spans="1:27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28"/>
      <c r="AA123" s="28"/>
    </row>
    <row r="124" spans="1:27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12"/>
      <c r="AA124" s="41"/>
    </row>
    <row r="125" spans="1:27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12"/>
      <c r="AA125" s="41"/>
    </row>
    <row r="126" spans="1:27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15"/>
      <c r="AA126" s="15"/>
    </row>
    <row r="127" spans="1:27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28"/>
      <c r="AA127" s="28"/>
    </row>
    <row r="128" spans="1:27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28"/>
      <c r="AA128" s="28"/>
    </row>
    <row r="129" spans="1:27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28"/>
      <c r="AA129" s="28"/>
    </row>
    <row r="130" spans="1:27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28"/>
      <c r="AA130" s="28"/>
    </row>
    <row r="131" spans="1:27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28"/>
      <c r="AA131" s="28"/>
    </row>
    <row r="132" spans="1:27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28"/>
      <c r="AA132" s="28"/>
    </row>
    <row r="133" spans="1:27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28"/>
      <c r="AA133" s="28"/>
    </row>
    <row r="134" spans="1:27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28"/>
      <c r="AA134" s="28"/>
    </row>
    <row r="135" spans="1:27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28"/>
      <c r="AA135" s="28"/>
    </row>
    <row r="136" spans="1:27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28"/>
      <c r="AA136" s="28"/>
    </row>
    <row r="137" spans="1:27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28"/>
      <c r="AA137" s="28"/>
    </row>
    <row r="138" spans="1:27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28"/>
      <c r="AA138" s="28"/>
    </row>
    <row r="139" spans="1:27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12"/>
      <c r="AA139" s="41"/>
    </row>
    <row r="140" spans="1:27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12"/>
      <c r="AA140" s="41"/>
    </row>
    <row r="141" spans="1:27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15"/>
      <c r="AA141" s="15"/>
    </row>
    <row r="142" spans="1:27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28"/>
      <c r="AA142" s="28"/>
    </row>
    <row r="143" spans="1:27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28"/>
      <c r="AA143" s="28"/>
    </row>
    <row r="144" spans="1:27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28"/>
      <c r="AA144" s="28"/>
    </row>
    <row r="145" spans="1:27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28"/>
      <c r="AA145" s="28"/>
    </row>
    <row r="146" spans="1:27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28"/>
      <c r="AA146" s="28"/>
    </row>
    <row r="147" spans="1:27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28"/>
      <c r="AA147" s="28"/>
    </row>
    <row r="148" spans="1:27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28"/>
      <c r="AA148" s="28"/>
    </row>
    <row r="149" spans="1:27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28"/>
      <c r="AA149" s="28"/>
    </row>
    <row r="150" spans="1:27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28"/>
      <c r="AA150" s="28"/>
    </row>
    <row r="151" spans="1:27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28"/>
      <c r="AA151" s="28"/>
    </row>
    <row r="152" spans="1:27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28"/>
      <c r="AA152" s="28"/>
    </row>
    <row r="153" spans="1:27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28"/>
      <c r="AA153" s="28"/>
    </row>
    <row r="154" spans="1:27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12"/>
      <c r="AA154" s="41"/>
    </row>
    <row r="155" spans="1:27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12"/>
      <c r="AA155" s="41"/>
    </row>
    <row r="156" spans="1:27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15"/>
      <c r="AA156" s="15"/>
    </row>
    <row r="157" spans="1:27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31"/>
      <c r="AA157" s="31"/>
    </row>
    <row r="158" spans="1:27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8"/>
      <c r="AA158" s="28"/>
    </row>
    <row r="159" spans="1:27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8"/>
      <c r="AA159" s="28"/>
    </row>
    <row r="160" spans="1:27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8"/>
      <c r="AA160" s="28"/>
    </row>
    <row r="161" spans="1:27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8"/>
      <c r="AA161" s="28"/>
    </row>
    <row r="162" spans="1:27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8"/>
      <c r="AA162" s="28"/>
    </row>
    <row r="163" spans="1:27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"/>
      <c r="AA163" s="28"/>
    </row>
    <row r="164" spans="1:27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8"/>
      <c r="AA164" s="28"/>
    </row>
    <row r="165" spans="1:27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8"/>
      <c r="AA165" s="28"/>
    </row>
    <row r="166" spans="1:27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"/>
      <c r="AA166" s="28"/>
    </row>
    <row r="167" spans="1:27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8"/>
      <c r="AA167" s="28"/>
    </row>
    <row r="168" spans="1:27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8"/>
      <c r="AA168" s="28"/>
    </row>
    <row r="169" spans="1:27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"/>
      <c r="AA169" s="28"/>
    </row>
    <row r="170" spans="1:27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8"/>
      <c r="AA170" s="28"/>
    </row>
    <row r="171" spans="1:27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8"/>
      <c r="AA171" s="28"/>
    </row>
    <row r="172" spans="1:27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"/>
      <c r="AA172" s="28"/>
    </row>
    <row r="173" spans="1:27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12"/>
      <c r="AA173" s="41"/>
    </row>
    <row r="174" spans="1:27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12"/>
      <c r="AA174" s="41"/>
    </row>
    <row r="175" spans="1:27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15"/>
      <c r="AA175" s="15"/>
    </row>
    <row r="176" spans="1:27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8"/>
      <c r="AA176" s="28"/>
    </row>
    <row r="177" spans="1:27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8"/>
      <c r="AA177" s="28"/>
    </row>
    <row r="178" spans="1:27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8"/>
      <c r="AA178" s="28"/>
    </row>
    <row r="179" spans="1:27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8"/>
      <c r="AA179" s="28"/>
    </row>
    <row r="180" spans="1:27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8"/>
      <c r="AA180" s="28"/>
    </row>
    <row r="181" spans="1:27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8"/>
      <c r="AA181" s="28"/>
    </row>
    <row r="182" spans="1:27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8"/>
      <c r="AA182" s="28"/>
    </row>
    <row r="183" spans="1:27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8"/>
      <c r="AA183" s="28"/>
    </row>
    <row r="184" spans="1:27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8"/>
      <c r="AA184" s="28"/>
    </row>
    <row r="185" spans="1:27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12"/>
      <c r="AA185" s="41"/>
    </row>
    <row r="186" spans="1:27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12"/>
      <c r="AA186" s="41"/>
    </row>
    <row r="187" spans="1:27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15"/>
      <c r="AA187" s="15"/>
    </row>
    <row r="188" spans="1:27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8"/>
      <c r="AA188" s="28"/>
    </row>
    <row r="189" spans="1:27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8"/>
      <c r="AA189" s="28"/>
    </row>
    <row r="190" spans="1:27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8"/>
      <c r="AA190" s="28"/>
    </row>
    <row r="191" spans="1:27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8"/>
      <c r="AA191" s="28"/>
    </row>
    <row r="192" spans="1:27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8"/>
      <c r="AA192" s="28"/>
    </row>
    <row r="193" spans="1:27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"/>
      <c r="AA193" s="28"/>
    </row>
    <row r="194" spans="1:27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8"/>
      <c r="AA194" s="28"/>
    </row>
    <row r="195" spans="1:27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8"/>
      <c r="AA195" s="28"/>
    </row>
    <row r="196" spans="1:27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"/>
      <c r="AA196" s="28"/>
    </row>
    <row r="197" spans="1:27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8"/>
      <c r="AA197" s="28"/>
    </row>
    <row r="198" spans="1:27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8"/>
      <c r="AA198" s="28"/>
    </row>
    <row r="199" spans="1:27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"/>
      <c r="AA199" s="28"/>
    </row>
    <row r="200" spans="1:27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8"/>
      <c r="AA200" s="28"/>
    </row>
    <row r="201" spans="1:27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8"/>
      <c r="AA201" s="28"/>
    </row>
    <row r="202" spans="1:27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"/>
      <c r="AA202" s="28"/>
    </row>
    <row r="203" spans="1:27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8"/>
      <c r="AA203" s="28"/>
    </row>
    <row r="204" spans="1:27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8"/>
      <c r="AA204" s="28"/>
    </row>
    <row r="205" spans="1:27" ht="14" customHeigh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28"/>
      <c r="AA205" s="28"/>
    </row>
    <row r="206" spans="1:27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12"/>
      <c r="AA206" s="41"/>
    </row>
    <row r="207" spans="1:27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12"/>
      <c r="AA207" s="41"/>
    </row>
    <row r="208" spans="1:27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15"/>
      <c r="AA208" s="15"/>
    </row>
    <row r="209" spans="1:27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31"/>
      <c r="AA209" s="31"/>
    </row>
    <row r="210" spans="1:27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31"/>
      <c r="AA210" s="31"/>
    </row>
    <row r="211" spans="1:27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31"/>
      <c r="AA211" s="31"/>
    </row>
    <row r="212" spans="1:27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8"/>
      <c r="AA212" s="28"/>
    </row>
    <row r="213" spans="1:27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8"/>
      <c r="AA213" s="28"/>
    </row>
    <row r="214" spans="1:27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"/>
      <c r="AA214" s="28"/>
    </row>
    <row r="215" spans="1:27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12"/>
      <c r="AA215" s="41"/>
    </row>
    <row r="216" spans="1:27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12"/>
      <c r="AA216" s="41"/>
    </row>
    <row r="217" spans="1:27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15"/>
      <c r="AA217" s="15"/>
    </row>
    <row r="218" spans="1:27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8"/>
      <c r="AA218" s="28"/>
    </row>
    <row r="219" spans="1:27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8"/>
      <c r="AA219" s="28"/>
    </row>
    <row r="220" spans="1:27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1"/>
      <c r="AA220" s="31"/>
    </row>
    <row r="221" spans="1:27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5"/>
      <c r="AA221" s="35"/>
    </row>
    <row r="222" spans="1:27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5"/>
      <c r="AA222" s="35"/>
    </row>
    <row r="223" spans="1:27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5"/>
      <c r="AA223" s="35"/>
    </row>
    <row r="224" spans="1:27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5"/>
      <c r="AA224" s="35"/>
    </row>
    <row r="225" spans="1:27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5"/>
      <c r="AA225" s="35"/>
    </row>
    <row r="226" spans="1:27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5"/>
      <c r="AA226" s="35"/>
    </row>
    <row r="227" spans="1:27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5"/>
      <c r="AA227" s="35"/>
    </row>
    <row r="228" spans="1:27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5"/>
      <c r="AA228" s="35"/>
    </row>
    <row r="229" spans="1:27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5"/>
      <c r="AA229" s="35"/>
    </row>
    <row r="230" spans="1:27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5"/>
      <c r="AA230" s="35"/>
    </row>
    <row r="231" spans="1:27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5"/>
      <c r="AA231" s="35"/>
    </row>
    <row r="232" spans="1:27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5"/>
      <c r="AA232" s="35"/>
    </row>
    <row r="233" spans="1:27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5"/>
      <c r="AA233" s="35"/>
    </row>
    <row r="234" spans="1:27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5"/>
      <c r="AA234" s="35"/>
    </row>
    <row r="235" spans="1:27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5"/>
      <c r="AA235" s="35"/>
    </row>
    <row r="236" spans="1:27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5"/>
      <c r="AA236" s="35"/>
    </row>
    <row r="237" spans="1:27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5"/>
      <c r="AA237" s="35"/>
    </row>
    <row r="238" spans="1:27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5"/>
      <c r="AA238" s="35"/>
    </row>
    <row r="239" spans="1:27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5"/>
      <c r="AA239" s="35"/>
    </row>
    <row r="240" spans="1:27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5"/>
      <c r="AA240" s="35"/>
    </row>
    <row r="241" spans="1:27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5"/>
      <c r="AA241" s="35"/>
    </row>
    <row r="242" spans="1:27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5"/>
      <c r="AA242" s="35"/>
    </row>
    <row r="243" spans="1:27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5"/>
      <c r="AA243" s="35"/>
    </row>
    <row r="244" spans="1:27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5"/>
      <c r="AA244" s="35"/>
    </row>
    <row r="245" spans="1:27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5"/>
      <c r="AA245" s="35"/>
    </row>
    <row r="246" spans="1:27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5"/>
      <c r="AA246" s="35"/>
    </row>
    <row r="247" spans="1:27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5"/>
      <c r="AA247" s="35"/>
    </row>
    <row r="248" spans="1:27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5"/>
      <c r="AA248" s="35"/>
    </row>
    <row r="249" spans="1:27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5"/>
      <c r="AA249" s="35"/>
    </row>
    <row r="250" spans="1:27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5"/>
      <c r="AA250" s="35"/>
    </row>
    <row r="251" spans="1:27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5"/>
      <c r="AA251" s="35"/>
    </row>
    <row r="252" spans="1:27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5"/>
      <c r="AA252" s="35"/>
    </row>
    <row r="253" spans="1:27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5"/>
      <c r="AA253" s="35"/>
    </row>
    <row r="254" spans="1:27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5"/>
      <c r="AA254" s="35"/>
    </row>
    <row r="255" spans="1:27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5"/>
      <c r="AA255" s="35"/>
    </row>
    <row r="256" spans="1:27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5"/>
      <c r="AA256" s="35"/>
    </row>
    <row r="257" spans="1:27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5"/>
      <c r="AA257" s="35"/>
    </row>
    <row r="258" spans="1:27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5"/>
      <c r="AA258" s="35"/>
    </row>
    <row r="259" spans="1:27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5"/>
      <c r="AA259" s="35"/>
    </row>
    <row r="260" spans="1:27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5"/>
      <c r="AA260" s="35"/>
    </row>
    <row r="261" spans="1:27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5"/>
      <c r="AA261" s="35"/>
    </row>
    <row r="262" spans="1:27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5"/>
      <c r="AA262" s="35"/>
    </row>
    <row r="263" spans="1:27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5"/>
      <c r="AA263" s="35"/>
    </row>
    <row r="264" spans="1:27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5"/>
      <c r="AA264" s="35"/>
    </row>
    <row r="265" spans="1:27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5"/>
      <c r="AA265" s="35"/>
    </row>
    <row r="266" spans="1:27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5"/>
      <c r="AA266" s="35"/>
    </row>
    <row r="267" spans="1:27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5"/>
      <c r="AA267" s="35"/>
    </row>
    <row r="268" spans="1:27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5"/>
      <c r="AA268" s="35"/>
    </row>
    <row r="269" spans="1:27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5"/>
      <c r="AA269" s="35"/>
    </row>
    <row r="270" spans="1:27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5"/>
      <c r="AA270" s="35"/>
    </row>
    <row r="271" spans="1:27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5"/>
      <c r="AA271" s="35"/>
    </row>
    <row r="272" spans="1:27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5"/>
      <c r="AA272" s="35"/>
    </row>
    <row r="273" spans="1:27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5"/>
      <c r="AA273" s="35"/>
    </row>
    <row r="274" spans="1:27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5"/>
      <c r="AA274" s="35"/>
    </row>
    <row r="275" spans="1:27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5"/>
      <c r="AA275" s="35"/>
    </row>
    <row r="276" spans="1:27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5"/>
      <c r="AA276" s="35"/>
    </row>
    <row r="277" spans="1:27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5"/>
      <c r="AA277" s="35"/>
    </row>
    <row r="278" spans="1:27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5"/>
      <c r="AA278" s="35"/>
    </row>
    <row r="279" spans="1:27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5"/>
      <c r="AA279" s="35"/>
    </row>
    <row r="280" spans="1:27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5"/>
      <c r="AA280" s="35"/>
    </row>
    <row r="281" spans="1:27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5"/>
      <c r="AA281" s="35"/>
    </row>
    <row r="282" spans="1:27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5"/>
      <c r="AA282" s="35"/>
    </row>
    <row r="283" spans="1:27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5"/>
      <c r="AA283" s="35"/>
    </row>
    <row r="284" spans="1:27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5"/>
      <c r="AA284" s="35"/>
    </row>
    <row r="285" spans="1:27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5"/>
      <c r="AA285" s="35"/>
    </row>
    <row r="286" spans="1:27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5"/>
      <c r="AA286" s="35"/>
    </row>
    <row r="287" spans="1:27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5"/>
      <c r="AA287" s="35"/>
    </row>
    <row r="288" spans="1:27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5"/>
      <c r="AA288" s="35"/>
    </row>
    <row r="289" spans="1:27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5"/>
      <c r="AA289" s="35"/>
    </row>
    <row r="290" spans="1:27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5"/>
      <c r="AA290" s="35"/>
    </row>
    <row r="291" spans="1:27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5"/>
      <c r="AA291" s="35"/>
    </row>
    <row r="292" spans="1:27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5"/>
      <c r="AA292" s="35"/>
    </row>
    <row r="293" spans="1:27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5"/>
      <c r="AA293" s="35"/>
    </row>
    <row r="294" spans="1:27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5"/>
      <c r="AA294" s="35"/>
    </row>
    <row r="295" spans="1:27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5"/>
      <c r="AA295" s="35"/>
    </row>
    <row r="296" spans="1:27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5"/>
      <c r="AA296" s="35"/>
    </row>
    <row r="297" spans="1:27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5"/>
      <c r="AA297" s="35"/>
    </row>
    <row r="298" spans="1:27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5"/>
      <c r="AA298" s="35"/>
    </row>
    <row r="299" spans="1:27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5"/>
      <c r="AA299" s="35"/>
    </row>
    <row r="300" spans="1:27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5"/>
      <c r="AA300" s="35"/>
    </row>
    <row r="301" spans="1:27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5"/>
      <c r="AA301" s="35"/>
    </row>
    <row r="302" spans="1:27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5"/>
      <c r="AA302" s="35"/>
    </row>
    <row r="303" spans="1:27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5"/>
      <c r="AA303" s="35"/>
    </row>
    <row r="304" spans="1:27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5"/>
      <c r="AA304" s="35"/>
    </row>
    <row r="305" spans="1:27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5"/>
      <c r="AA305" s="35"/>
    </row>
    <row r="306" spans="1:27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5"/>
      <c r="AA306" s="35"/>
    </row>
    <row r="307" spans="1:27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5"/>
      <c r="AA307" s="35"/>
    </row>
    <row r="308" spans="1:27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5"/>
      <c r="AA308" s="35"/>
    </row>
    <row r="309" spans="1:27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5"/>
      <c r="AA309" s="35"/>
    </row>
    <row r="310" spans="1:27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5"/>
      <c r="AA310" s="35"/>
    </row>
    <row r="311" spans="1:27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5"/>
      <c r="AA311" s="35"/>
    </row>
    <row r="312" spans="1:27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5"/>
      <c r="AA312" s="35"/>
    </row>
    <row r="313" spans="1:27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5"/>
      <c r="AA313" s="35"/>
    </row>
    <row r="314" spans="1:27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5"/>
      <c r="AA314" s="35"/>
    </row>
    <row r="315" spans="1:27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5"/>
      <c r="AA315" s="35"/>
    </row>
    <row r="316" spans="1:27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5"/>
      <c r="AA316" s="35"/>
    </row>
    <row r="317" spans="1:27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5"/>
      <c r="AA317" s="35"/>
    </row>
    <row r="318" spans="1:27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5"/>
      <c r="AA318" s="35"/>
    </row>
    <row r="319" spans="1:27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5"/>
      <c r="AA319" s="35"/>
    </row>
    <row r="320" spans="1:27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5"/>
      <c r="AA320" s="35"/>
    </row>
    <row r="321" spans="1:27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5"/>
      <c r="AA321" s="35"/>
    </row>
    <row r="322" spans="1:27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5"/>
      <c r="AA322" s="35"/>
    </row>
    <row r="323" spans="1:27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5"/>
      <c r="AA323" s="35"/>
    </row>
    <row r="324" spans="1:27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5"/>
      <c r="AA324" s="35"/>
    </row>
    <row r="325" spans="1:27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5"/>
      <c r="AA325" s="35"/>
    </row>
    <row r="326" spans="1:27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5"/>
      <c r="AA326" s="35"/>
    </row>
    <row r="327" spans="1:27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5"/>
      <c r="AA327" s="35"/>
    </row>
    <row r="328" spans="1:27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5"/>
      <c r="AA328" s="35"/>
    </row>
    <row r="329" spans="1:27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5"/>
      <c r="AA329" s="35"/>
    </row>
    <row r="330" spans="1:27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5"/>
      <c r="AA330" s="35"/>
    </row>
    <row r="331" spans="1:27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5"/>
      <c r="AA331" s="35"/>
    </row>
    <row r="332" spans="1:27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5"/>
      <c r="AA332" s="35"/>
    </row>
    <row r="333" spans="1:27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5"/>
      <c r="AA333" s="35"/>
    </row>
    <row r="334" spans="1:27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5"/>
      <c r="AA334" s="35"/>
    </row>
    <row r="335" spans="1:27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5"/>
      <c r="AA335" s="35"/>
    </row>
    <row r="336" spans="1:27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5"/>
      <c r="AA336" s="35"/>
    </row>
    <row r="337" spans="1:27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5"/>
      <c r="AA337" s="35"/>
    </row>
    <row r="338" spans="1:27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5"/>
      <c r="AA338" s="35"/>
    </row>
    <row r="339" spans="1:27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5"/>
      <c r="AA339" s="35"/>
    </row>
    <row r="340" spans="1:27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5"/>
      <c r="AA340" s="35"/>
    </row>
    <row r="341" spans="1:27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5"/>
      <c r="AA341" s="35"/>
    </row>
    <row r="342" spans="1:27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5"/>
      <c r="AA342" s="35"/>
    </row>
    <row r="343" spans="1:27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5"/>
      <c r="AA343" s="35"/>
    </row>
    <row r="344" spans="1:27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5"/>
      <c r="AA344" s="35"/>
    </row>
    <row r="345" spans="1:27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5"/>
      <c r="AA345" s="35"/>
    </row>
    <row r="346" spans="1:27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5"/>
      <c r="AA346" s="35"/>
    </row>
    <row r="347" spans="1:27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5"/>
      <c r="AA347" s="35"/>
    </row>
    <row r="348" spans="1:27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5"/>
      <c r="AA348" s="35"/>
    </row>
    <row r="349" spans="1:27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5"/>
      <c r="AA349" s="35"/>
    </row>
    <row r="350" spans="1:27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5"/>
      <c r="AA350" s="35"/>
    </row>
    <row r="351" spans="1:27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5"/>
      <c r="AA351" s="35"/>
    </row>
    <row r="352" spans="1:27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5"/>
      <c r="AA352" s="35"/>
    </row>
    <row r="353" spans="1:27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5"/>
      <c r="AA353" s="35"/>
    </row>
    <row r="354" spans="1:27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5"/>
      <c r="AA354" s="35"/>
    </row>
    <row r="355" spans="1:27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5"/>
      <c r="AA355" s="35"/>
    </row>
    <row r="356" spans="1:27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5"/>
      <c r="AA356" s="35"/>
    </row>
    <row r="357" spans="1:27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5"/>
      <c r="AA357" s="35"/>
    </row>
    <row r="358" spans="1:27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5"/>
      <c r="AA358" s="35"/>
    </row>
    <row r="359" spans="1:27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5"/>
      <c r="AA359" s="35"/>
    </row>
    <row r="360" spans="1:27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5"/>
      <c r="AA360" s="35"/>
    </row>
    <row r="361" spans="1:27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5"/>
      <c r="AA361" s="35"/>
    </row>
    <row r="362" spans="1:27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5"/>
      <c r="AA362" s="35"/>
    </row>
    <row r="363" spans="1:27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5"/>
      <c r="AA363" s="35"/>
    </row>
    <row r="364" spans="1:27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5"/>
      <c r="AA364" s="35"/>
    </row>
    <row r="365" spans="1:27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5"/>
      <c r="AA365" s="35"/>
    </row>
    <row r="366" spans="1:27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5"/>
      <c r="AA366" s="35"/>
    </row>
    <row r="367" spans="1:27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5"/>
      <c r="AA367" s="35"/>
    </row>
    <row r="368" spans="1:27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5"/>
      <c r="AA368" s="35"/>
    </row>
    <row r="369" spans="1:27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5"/>
      <c r="AA369" s="35"/>
    </row>
    <row r="370" spans="1:27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5"/>
      <c r="AA370" s="35"/>
    </row>
    <row r="371" spans="1:27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5"/>
      <c r="AA371" s="35"/>
    </row>
    <row r="372" spans="1:27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5"/>
      <c r="AA372" s="35"/>
    </row>
    <row r="373" spans="1:27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5"/>
      <c r="AA373" s="35"/>
    </row>
    <row r="374" spans="1:27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5"/>
      <c r="AA374" s="35"/>
    </row>
    <row r="375" spans="1:27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5"/>
      <c r="AA375" s="35"/>
    </row>
    <row r="376" spans="1:27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5"/>
      <c r="AA376" s="35"/>
    </row>
    <row r="377" spans="1:27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5"/>
      <c r="AA377" s="35"/>
    </row>
    <row r="378" spans="1:27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5"/>
      <c r="AA378" s="35"/>
    </row>
    <row r="379" spans="1:27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5"/>
      <c r="AA379" s="35"/>
    </row>
    <row r="380" spans="1:27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5"/>
      <c r="AA380" s="35"/>
    </row>
    <row r="381" spans="1:27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5"/>
      <c r="AA381" s="35"/>
    </row>
    <row r="382" spans="1:27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5"/>
      <c r="AA382" s="35"/>
    </row>
    <row r="383" spans="1:27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5"/>
      <c r="AA383" s="35"/>
    </row>
    <row r="384" spans="1:27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5"/>
      <c r="AA384" s="35"/>
    </row>
    <row r="385" spans="1:27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5"/>
      <c r="AA385" s="35"/>
    </row>
    <row r="386" spans="1:27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5"/>
      <c r="AA386" s="35"/>
    </row>
    <row r="387" spans="1:27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5"/>
      <c r="AA387" s="35"/>
    </row>
    <row r="388" spans="1:27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5"/>
      <c r="AA388" s="35"/>
    </row>
    <row r="389" spans="1:27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5"/>
      <c r="AA389" s="35"/>
    </row>
    <row r="390" spans="1:27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5"/>
      <c r="AA390" s="35"/>
    </row>
    <row r="391" spans="1:27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5"/>
      <c r="AA391" s="35"/>
    </row>
    <row r="392" spans="1:27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5"/>
      <c r="AA392" s="35"/>
    </row>
    <row r="393" spans="1:27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5"/>
      <c r="AA393" s="35"/>
    </row>
    <row r="394" spans="1:27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5"/>
      <c r="AA394" s="35"/>
    </row>
    <row r="395" spans="1:27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5"/>
      <c r="AA395" s="35"/>
    </row>
    <row r="396" spans="1:27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5"/>
      <c r="AA396" s="35"/>
    </row>
    <row r="397" spans="1:27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5"/>
      <c r="AA397" s="35"/>
    </row>
    <row r="398" spans="1:27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5"/>
      <c r="AA398" s="35"/>
    </row>
    <row r="399" spans="1:27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5"/>
      <c r="AA399" s="35"/>
    </row>
    <row r="400" spans="1:27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5"/>
      <c r="AA400" s="35"/>
    </row>
    <row r="401" spans="1:27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5"/>
      <c r="AA401" s="35"/>
    </row>
    <row r="402" spans="1:27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5"/>
      <c r="AA402" s="35"/>
    </row>
    <row r="403" spans="1:27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5"/>
      <c r="AA403" s="35"/>
    </row>
    <row r="404" spans="1:27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5"/>
      <c r="AA404" s="35"/>
    </row>
    <row r="405" spans="1:27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5"/>
      <c r="AA405" s="35"/>
    </row>
    <row r="406" spans="1:27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5"/>
      <c r="AA406" s="35"/>
    </row>
    <row r="407" spans="1:27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5"/>
      <c r="AA407" s="35"/>
    </row>
    <row r="408" spans="1:27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5"/>
      <c r="AA408" s="35"/>
    </row>
    <row r="409" spans="1:27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5"/>
      <c r="AA409" s="35"/>
    </row>
    <row r="410" spans="1:27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5"/>
      <c r="AA410" s="35"/>
    </row>
    <row r="411" spans="1:27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5"/>
      <c r="AA411" s="35"/>
    </row>
    <row r="412" spans="1:27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5"/>
      <c r="AA412" s="35"/>
    </row>
    <row r="413" spans="1:27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5"/>
      <c r="AA413" s="35"/>
    </row>
    <row r="414" spans="1:27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5"/>
      <c r="AA414" s="35"/>
    </row>
    <row r="415" spans="1:27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5"/>
      <c r="AA415" s="35"/>
    </row>
    <row r="416" spans="1:27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5"/>
      <c r="AA416" s="35"/>
    </row>
    <row r="417" spans="1:27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5"/>
      <c r="AA417" s="35"/>
    </row>
    <row r="418" spans="1:27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5"/>
      <c r="AA418" s="35"/>
    </row>
    <row r="419" spans="1:27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5"/>
      <c r="AA419" s="35"/>
    </row>
    <row r="420" spans="1:27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5"/>
      <c r="AA420" s="35"/>
    </row>
    <row r="421" spans="1:27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5"/>
      <c r="AA421" s="35"/>
    </row>
    <row r="422" spans="1:27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5"/>
      <c r="AA422" s="35"/>
    </row>
    <row r="423" spans="1:27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5"/>
      <c r="AA423" s="35"/>
    </row>
    <row r="424" spans="1:27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5"/>
      <c r="AA424" s="35"/>
    </row>
    <row r="425" spans="1:27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5"/>
      <c r="AA425" s="35"/>
    </row>
    <row r="426" spans="1:27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5"/>
      <c r="AA426" s="35"/>
    </row>
    <row r="427" spans="1:27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5"/>
      <c r="AA427" s="35"/>
    </row>
    <row r="428" spans="1:27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5"/>
      <c r="AA428" s="35"/>
    </row>
    <row r="429" spans="1:27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5"/>
      <c r="AA429" s="35"/>
    </row>
    <row r="430" spans="1:27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5"/>
      <c r="AA430" s="35"/>
    </row>
    <row r="431" spans="1:27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5"/>
      <c r="AA431" s="35"/>
    </row>
    <row r="432" spans="1:27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5"/>
      <c r="AA432" s="35"/>
    </row>
    <row r="433" spans="1:27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5"/>
      <c r="AA433" s="35"/>
    </row>
    <row r="434" spans="1:27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5"/>
      <c r="AA434" s="35"/>
    </row>
    <row r="435" spans="1:27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5"/>
      <c r="AA435" s="35"/>
    </row>
    <row r="436" spans="1:27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5"/>
      <c r="AA436" s="35"/>
    </row>
    <row r="437" spans="1:27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5"/>
      <c r="AA437" s="35"/>
    </row>
    <row r="438" spans="1:27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5"/>
      <c r="AA438" s="35"/>
    </row>
    <row r="439" spans="1:27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5"/>
      <c r="AA439" s="35"/>
    </row>
    <row r="440" spans="1:27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5"/>
      <c r="AA440" s="35"/>
    </row>
    <row r="441" spans="1:27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5"/>
      <c r="AA441" s="35"/>
    </row>
    <row r="442" spans="1:27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5"/>
      <c r="AA442" s="35"/>
    </row>
    <row r="443" spans="1:27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5"/>
      <c r="AA443" s="35"/>
    </row>
    <row r="444" spans="1:27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5"/>
      <c r="AA444" s="35"/>
    </row>
    <row r="445" spans="1:27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5"/>
      <c r="AA445" s="35"/>
    </row>
    <row r="446" spans="1:27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5"/>
      <c r="AA446" s="35"/>
    </row>
    <row r="447" spans="1:27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5"/>
      <c r="AA447" s="35"/>
    </row>
    <row r="448" spans="1:27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5"/>
      <c r="AA448" s="35"/>
    </row>
    <row r="449" spans="1:27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5"/>
      <c r="AA449" s="35"/>
    </row>
    <row r="450" spans="1:27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5"/>
      <c r="AA450" s="35"/>
    </row>
    <row r="451" spans="1:27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5"/>
      <c r="AA451" s="35"/>
    </row>
    <row r="452" spans="1:27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5"/>
      <c r="AA452" s="35"/>
    </row>
    <row r="453" spans="1:27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5"/>
      <c r="AA453" s="35"/>
    </row>
    <row r="454" spans="1:27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5"/>
      <c r="AA454" s="35"/>
    </row>
    <row r="455" spans="1:27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5"/>
      <c r="AA455" s="35"/>
    </row>
    <row r="456" spans="1:27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5"/>
      <c r="AA456" s="35"/>
    </row>
    <row r="457" spans="1:27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5"/>
      <c r="AA457" s="35"/>
    </row>
    <row r="458" spans="1:27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5"/>
      <c r="AA458" s="35"/>
    </row>
    <row r="459" spans="1:27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5"/>
      <c r="AA459" s="35"/>
    </row>
    <row r="460" spans="1:27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5"/>
      <c r="AA460" s="35"/>
    </row>
    <row r="461" spans="1:27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5"/>
      <c r="AA461" s="35"/>
    </row>
    <row r="462" spans="1:27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5"/>
      <c r="AA462" s="35"/>
    </row>
    <row r="463" spans="1:27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5"/>
      <c r="AA463" s="35"/>
    </row>
    <row r="464" spans="1:27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5"/>
      <c r="AA464" s="35"/>
    </row>
    <row r="465" spans="1:27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5"/>
      <c r="AA465" s="35"/>
    </row>
    <row r="466" spans="1:27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5"/>
      <c r="AA466" s="35"/>
    </row>
    <row r="467" spans="1:27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5"/>
      <c r="AA467" s="35"/>
    </row>
    <row r="468" spans="1:27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5"/>
      <c r="AA468" s="35"/>
    </row>
    <row r="469" spans="1:27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5"/>
      <c r="AA469" s="35"/>
    </row>
    <row r="470" spans="1:27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5"/>
      <c r="AA470" s="35"/>
    </row>
    <row r="471" spans="1:27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5"/>
      <c r="AA471" s="35"/>
    </row>
    <row r="472" spans="1:27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5"/>
      <c r="AA472" s="35"/>
    </row>
    <row r="473" spans="1:27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5"/>
      <c r="AA473" s="35"/>
    </row>
    <row r="474" spans="1:27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5"/>
      <c r="AA474" s="35"/>
    </row>
    <row r="475" spans="1:27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5"/>
      <c r="AA475" s="35"/>
    </row>
    <row r="476" spans="1:27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5"/>
      <c r="AA476" s="35"/>
    </row>
    <row r="477" spans="1:27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5"/>
      <c r="AA477" s="35"/>
    </row>
    <row r="478" spans="1:27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5"/>
      <c r="AA478" s="35"/>
    </row>
    <row r="479" spans="1:27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5"/>
      <c r="AA479" s="35"/>
    </row>
    <row r="480" spans="1:27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5"/>
      <c r="AA480" s="35"/>
    </row>
    <row r="481" spans="1:27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5"/>
      <c r="AA481" s="35"/>
    </row>
    <row r="482" spans="1:27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5"/>
      <c r="AA482" s="35"/>
    </row>
    <row r="483" spans="1:27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5"/>
      <c r="AA483" s="35"/>
    </row>
    <row r="484" spans="1:27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5"/>
      <c r="AA484" s="35"/>
    </row>
    <row r="485" spans="1:27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5"/>
      <c r="AA485" s="35"/>
    </row>
    <row r="486" spans="1:27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5"/>
      <c r="AA486" s="35"/>
    </row>
    <row r="487" spans="1:27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5"/>
      <c r="AA487" s="35"/>
    </row>
    <row r="488" spans="1:27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5"/>
      <c r="AA488" s="35"/>
    </row>
    <row r="489" spans="1:27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5"/>
      <c r="AA489" s="35"/>
    </row>
    <row r="490" spans="1:27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5"/>
      <c r="AA490" s="35"/>
    </row>
    <row r="491" spans="1:27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5"/>
      <c r="AA491" s="35"/>
    </row>
    <row r="492" spans="1:27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5"/>
      <c r="AA492" s="35"/>
    </row>
    <row r="493" spans="1:27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5"/>
      <c r="AA493" s="35"/>
    </row>
    <row r="494" spans="1:27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5"/>
      <c r="AA494" s="35"/>
    </row>
    <row r="495" spans="1:27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5"/>
      <c r="AA495" s="35"/>
    </row>
    <row r="496" spans="1:27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5"/>
      <c r="AA496" s="35"/>
    </row>
    <row r="497" spans="1:27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5"/>
      <c r="AA497" s="35"/>
    </row>
    <row r="498" spans="1:27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5"/>
      <c r="AA498" s="35"/>
    </row>
    <row r="499" spans="1:27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5"/>
      <c r="AA499" s="35"/>
    </row>
    <row r="500" spans="1:27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5"/>
      <c r="AA500" s="35"/>
    </row>
    <row r="501" spans="1:27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5"/>
      <c r="AA501" s="35"/>
    </row>
    <row r="502" spans="1:27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5"/>
      <c r="AA502" s="35"/>
    </row>
    <row r="503" spans="1:27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5"/>
      <c r="AA503" s="35"/>
    </row>
    <row r="504" spans="1:27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5"/>
      <c r="AA504" s="35"/>
    </row>
    <row r="505" spans="1:27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5"/>
      <c r="AA505" s="35"/>
    </row>
    <row r="506" spans="1:27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5"/>
      <c r="AA506" s="35"/>
    </row>
    <row r="507" spans="1:27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5"/>
      <c r="AA507" s="35"/>
    </row>
    <row r="508" spans="1:27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5"/>
      <c r="AA508" s="35"/>
    </row>
    <row r="509" spans="1:27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5"/>
      <c r="AA509" s="35"/>
    </row>
    <row r="510" spans="1:27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5"/>
      <c r="AA510" s="35"/>
    </row>
    <row r="511" spans="1:27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5"/>
      <c r="AA511" s="35"/>
    </row>
    <row r="512" spans="1:27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5"/>
      <c r="AA512" s="35"/>
    </row>
    <row r="513" spans="1:27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5"/>
      <c r="AA513" s="35"/>
    </row>
    <row r="514" spans="1:27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5"/>
      <c r="AA514" s="35"/>
    </row>
    <row r="515" spans="1:27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5"/>
      <c r="AA515" s="35"/>
    </row>
    <row r="516" spans="1:27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5"/>
      <c r="AA516" s="35"/>
    </row>
    <row r="517" spans="1:27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5"/>
      <c r="AA517" s="35"/>
    </row>
    <row r="518" spans="1:27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5"/>
      <c r="AA518" s="35"/>
    </row>
    <row r="519" spans="1:27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5"/>
      <c r="AA519" s="35"/>
    </row>
    <row r="520" spans="1:27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5"/>
      <c r="AA520" s="35"/>
    </row>
    <row r="521" spans="1:27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5"/>
      <c r="AA521" s="35"/>
    </row>
    <row r="522" spans="1:27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5"/>
      <c r="AA522" s="35"/>
    </row>
    <row r="523" spans="1:27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5"/>
      <c r="AA523" s="35"/>
    </row>
    <row r="524" spans="1:27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5"/>
      <c r="AA524" s="35"/>
    </row>
    <row r="525" spans="1:27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5"/>
      <c r="AA525" s="35"/>
    </row>
    <row r="526" spans="1:27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5"/>
      <c r="AA526" s="35"/>
    </row>
    <row r="527" spans="1:27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5"/>
      <c r="AA527" s="35"/>
    </row>
    <row r="528" spans="1:27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5"/>
      <c r="AA528" s="35"/>
    </row>
    <row r="529" spans="1:27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5"/>
      <c r="AA529" s="35"/>
    </row>
    <row r="530" spans="1:27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5"/>
      <c r="AA530" s="35"/>
    </row>
    <row r="531" spans="1:27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5"/>
      <c r="AA531" s="35"/>
    </row>
    <row r="532" spans="1:27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5"/>
      <c r="AA532" s="35"/>
    </row>
    <row r="533" spans="1:27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5"/>
      <c r="AA533" s="35"/>
    </row>
    <row r="534" spans="1:27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5"/>
      <c r="AA534" s="35"/>
    </row>
    <row r="535" spans="1:27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5"/>
      <c r="AA535" s="35"/>
    </row>
    <row r="536" spans="1:27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5"/>
      <c r="AA536" s="35"/>
    </row>
    <row r="537" spans="1:27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5"/>
      <c r="AA537" s="35"/>
    </row>
    <row r="538" spans="1:27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5"/>
      <c r="AA538" s="35"/>
    </row>
    <row r="539" spans="1:27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5"/>
      <c r="AA539" s="35"/>
    </row>
    <row r="540" spans="1:27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5"/>
      <c r="AA540" s="35"/>
    </row>
    <row r="541" spans="1:27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5"/>
      <c r="AA541" s="35"/>
    </row>
    <row r="542" spans="1:27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5"/>
      <c r="AA542" s="35"/>
    </row>
    <row r="543" spans="1:27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5"/>
      <c r="AA543" s="35"/>
    </row>
    <row r="544" spans="1:27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5"/>
      <c r="AA544" s="35"/>
    </row>
    <row r="545" spans="1:27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5"/>
      <c r="AA545" s="35"/>
    </row>
    <row r="546" spans="1:27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5"/>
      <c r="AA546" s="35"/>
    </row>
    <row r="547" spans="1:27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5"/>
      <c r="AA547" s="35"/>
    </row>
    <row r="548" spans="1:27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5"/>
      <c r="AA548" s="35"/>
    </row>
    <row r="549" spans="1:27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5"/>
      <c r="AA549" s="35"/>
    </row>
    <row r="550" spans="1:27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5"/>
      <c r="AA550" s="35"/>
    </row>
    <row r="551" spans="1:27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5"/>
      <c r="AA551" s="35"/>
    </row>
    <row r="552" spans="1:27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5"/>
      <c r="AA552" s="35"/>
    </row>
    <row r="553" spans="1:27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5"/>
      <c r="AA553" s="35"/>
    </row>
    <row r="554" spans="1:27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5"/>
      <c r="AA554" s="35"/>
    </row>
    <row r="555" spans="1:27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5"/>
      <c r="AA555" s="35"/>
    </row>
    <row r="556" spans="1:27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5"/>
      <c r="AA556" s="35"/>
    </row>
    <row r="557" spans="1:27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5"/>
      <c r="AA557" s="35"/>
    </row>
    <row r="558" spans="1:27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5"/>
      <c r="AA558" s="35"/>
    </row>
    <row r="559" spans="1:27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5"/>
      <c r="AA559" s="35"/>
    </row>
    <row r="560" spans="1:27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5"/>
      <c r="AA560" s="35"/>
    </row>
    <row r="561" spans="1:27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5"/>
      <c r="AA561" s="35"/>
    </row>
    <row r="562" spans="1:27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5"/>
      <c r="AA562" s="35"/>
    </row>
    <row r="563" spans="1:27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5"/>
      <c r="AA563" s="35"/>
    </row>
    <row r="564" spans="1:27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5"/>
      <c r="AA564" s="35"/>
    </row>
    <row r="565" spans="1:27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5"/>
      <c r="AA565" s="35"/>
    </row>
    <row r="566" spans="1:27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5"/>
      <c r="AA566" s="35"/>
    </row>
    <row r="567" spans="1:27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5"/>
      <c r="AA567" s="35"/>
    </row>
    <row r="568" spans="1:27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5"/>
      <c r="AA568" s="35"/>
    </row>
    <row r="569" spans="1:27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5"/>
      <c r="AA569" s="35"/>
    </row>
    <row r="570" spans="1:27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5"/>
      <c r="AA570" s="35"/>
    </row>
    <row r="571" spans="1:27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5"/>
      <c r="AA571" s="35"/>
    </row>
    <row r="572" spans="1:27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5"/>
      <c r="AA572" s="35"/>
    </row>
    <row r="573" spans="1:27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5"/>
      <c r="AA573" s="35"/>
    </row>
    <row r="574" spans="1:27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5"/>
      <c r="AA574" s="35"/>
    </row>
    <row r="575" spans="1:27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5"/>
      <c r="AA575" s="35"/>
    </row>
    <row r="576" spans="1:27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5"/>
      <c r="AA576" s="35"/>
    </row>
    <row r="577" spans="1:27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5"/>
      <c r="AA577" s="35"/>
    </row>
    <row r="578" spans="1:27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5"/>
      <c r="AA578" s="35"/>
    </row>
    <row r="579" spans="1:27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5"/>
      <c r="AA579" s="35"/>
    </row>
    <row r="580" spans="1:27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5"/>
      <c r="AA580" s="35"/>
    </row>
    <row r="581" spans="1:27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5"/>
      <c r="AA581" s="35"/>
    </row>
    <row r="582" spans="1:27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5"/>
      <c r="AA582" s="35"/>
    </row>
    <row r="583" spans="1:27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5"/>
      <c r="AA583" s="35"/>
    </row>
    <row r="584" spans="1:27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5"/>
      <c r="AA584" s="35"/>
    </row>
    <row r="585" spans="1:27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5"/>
      <c r="AA585" s="35"/>
    </row>
    <row r="586" spans="1:27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5"/>
      <c r="AA586" s="35"/>
    </row>
    <row r="587" spans="1:27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5"/>
      <c r="AA587" s="35"/>
    </row>
    <row r="588" spans="1:27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5"/>
      <c r="AA588" s="35"/>
    </row>
    <row r="589" spans="1:27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5"/>
      <c r="AA589" s="35"/>
    </row>
    <row r="590" spans="1:27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5"/>
      <c r="AA590" s="35"/>
    </row>
    <row r="591" spans="1:27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5"/>
      <c r="AA591" s="35"/>
    </row>
    <row r="592" spans="1:27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5"/>
      <c r="AA592" s="35"/>
    </row>
    <row r="593" spans="1:27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5"/>
      <c r="AA593" s="35"/>
    </row>
    <row r="594" spans="1:27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5"/>
      <c r="AA594" s="35"/>
    </row>
    <row r="595" spans="1:27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5"/>
      <c r="AA595" s="35"/>
    </row>
    <row r="596" spans="1:27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5"/>
      <c r="AA596" s="35"/>
    </row>
    <row r="597" spans="1:27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5"/>
      <c r="AA597" s="35"/>
    </row>
    <row r="598" spans="1:27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5"/>
      <c r="AA598" s="35"/>
    </row>
    <row r="599" spans="1:27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5"/>
      <c r="AA599" s="35"/>
    </row>
    <row r="600" spans="1:27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5"/>
      <c r="AA600" s="35"/>
    </row>
    <row r="601" spans="1:27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5"/>
      <c r="AA601" s="35"/>
    </row>
    <row r="602" spans="1:27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5"/>
      <c r="AA602" s="35"/>
    </row>
    <row r="603" spans="1:27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5"/>
      <c r="AA603" s="35"/>
    </row>
    <row r="604" spans="1:27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5"/>
      <c r="AA604" s="35"/>
    </row>
    <row r="605" spans="1:27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5"/>
      <c r="AA605" s="35"/>
    </row>
    <row r="606" spans="1:27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5"/>
      <c r="AA606" s="35"/>
    </row>
    <row r="607" spans="1:27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5"/>
      <c r="AA607" s="35"/>
    </row>
    <row r="608" spans="1:27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5"/>
      <c r="AA608" s="35"/>
    </row>
    <row r="609" spans="1:27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5"/>
      <c r="AA609" s="35"/>
    </row>
    <row r="610" spans="1:27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5"/>
      <c r="AA610" s="35"/>
    </row>
    <row r="611" spans="1:27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5"/>
      <c r="AA611" s="35"/>
    </row>
    <row r="612" spans="1:27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5"/>
      <c r="AA612" s="35"/>
    </row>
    <row r="613" spans="1:27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5"/>
      <c r="AA613" s="35"/>
    </row>
    <row r="614" spans="1:27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5"/>
      <c r="AA614" s="35"/>
    </row>
    <row r="615" spans="1:27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5"/>
      <c r="AA615" s="35"/>
    </row>
    <row r="616" spans="1:27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5"/>
      <c r="AA616" s="35"/>
    </row>
    <row r="617" spans="1:27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5"/>
      <c r="AA617" s="35"/>
    </row>
    <row r="618" spans="1:27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5"/>
      <c r="AA618" s="35"/>
    </row>
    <row r="619" spans="1:27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5"/>
      <c r="AA619" s="35"/>
    </row>
    <row r="620" spans="1:27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5"/>
      <c r="AA620" s="35"/>
    </row>
    <row r="621" spans="1:27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5"/>
      <c r="AA621" s="35"/>
    </row>
    <row r="622" spans="1:27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5"/>
      <c r="AA622" s="35"/>
    </row>
    <row r="623" spans="1:27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5"/>
      <c r="AA623" s="35"/>
    </row>
    <row r="624" spans="1:27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5"/>
      <c r="AA624" s="35"/>
    </row>
    <row r="625" spans="1:27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5"/>
      <c r="AA625" s="35"/>
    </row>
    <row r="626" spans="1:27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5"/>
      <c r="AA626" s="35"/>
    </row>
    <row r="627" spans="1:27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5"/>
      <c r="AA627" s="35"/>
    </row>
    <row r="628" spans="1:27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5"/>
      <c r="AA628" s="35"/>
    </row>
    <row r="629" spans="1:27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5"/>
      <c r="AA629" s="35"/>
    </row>
    <row r="630" spans="1:27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5"/>
      <c r="AA630" s="35"/>
    </row>
    <row r="631" spans="1:27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5"/>
      <c r="AA631" s="35"/>
    </row>
    <row r="632" spans="1:27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5"/>
      <c r="AA632" s="35"/>
    </row>
    <row r="633" spans="1:27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5"/>
      <c r="AA633" s="35"/>
    </row>
    <row r="634" spans="1:27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5"/>
      <c r="AA634" s="35"/>
    </row>
    <row r="635" spans="1:27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5"/>
      <c r="AA635" s="35"/>
    </row>
    <row r="636" spans="1:27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5"/>
      <c r="AA636" s="35"/>
    </row>
    <row r="637" spans="1:27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5"/>
      <c r="AA637" s="35"/>
    </row>
    <row r="638" spans="1:27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5"/>
      <c r="AA638" s="35"/>
    </row>
    <row r="639" spans="1:27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5"/>
      <c r="AA639" s="35"/>
    </row>
    <row r="640" spans="1:27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5"/>
      <c r="AA640" s="35"/>
    </row>
    <row r="641" spans="1:27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5"/>
      <c r="AA641" s="35"/>
    </row>
    <row r="642" spans="1:27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5"/>
      <c r="AA642" s="35"/>
    </row>
    <row r="643" spans="1:27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5"/>
      <c r="AA643" s="35"/>
    </row>
    <row r="644" spans="1:27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5"/>
      <c r="AA644" s="35"/>
    </row>
    <row r="645" spans="1:27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5"/>
      <c r="AA645" s="35"/>
    </row>
    <row r="646" spans="1:27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5"/>
      <c r="AA646" s="35"/>
    </row>
    <row r="647" spans="1:27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5"/>
      <c r="AA647" s="35"/>
    </row>
    <row r="648" spans="1:27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5"/>
      <c r="AA648" s="35"/>
    </row>
    <row r="649" spans="1:27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5"/>
      <c r="AA649" s="35"/>
    </row>
    <row r="650" spans="1:27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5"/>
      <c r="AA650" s="35"/>
    </row>
    <row r="651" spans="1:27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5"/>
      <c r="AA651" s="35"/>
    </row>
    <row r="652" spans="1:27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5"/>
      <c r="AA652" s="35"/>
    </row>
    <row r="653" spans="1:27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5"/>
      <c r="AA653" s="35"/>
    </row>
    <row r="654" spans="1:27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5"/>
      <c r="AA654" s="35"/>
    </row>
    <row r="655" spans="1:27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5"/>
      <c r="AA655" s="35"/>
    </row>
    <row r="656" spans="1:27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5"/>
      <c r="AA656" s="35"/>
    </row>
    <row r="657" spans="1:27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5"/>
      <c r="AA657" s="35"/>
    </row>
    <row r="658" spans="1:27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5"/>
      <c r="AA658" s="35"/>
    </row>
    <row r="659" spans="1:27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5"/>
      <c r="AA659" s="35"/>
    </row>
    <row r="660" spans="1:27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5"/>
      <c r="AA660" s="35"/>
    </row>
    <row r="661" spans="1:27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5"/>
      <c r="AA661" s="35"/>
    </row>
    <row r="662" spans="1:27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5"/>
      <c r="AA662" s="35"/>
    </row>
    <row r="663" spans="1:27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5"/>
      <c r="AA663" s="35"/>
    </row>
    <row r="664" spans="1:27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5"/>
      <c r="AA664" s="35"/>
    </row>
    <row r="665" spans="1:27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5"/>
      <c r="AA665" s="35"/>
    </row>
    <row r="666" spans="1:27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5"/>
      <c r="AA666" s="35"/>
    </row>
    <row r="667" spans="1:27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5"/>
      <c r="AA667" s="35"/>
    </row>
    <row r="668" spans="1:27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5"/>
      <c r="AA668" s="35"/>
    </row>
    <row r="669" spans="1:27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5"/>
      <c r="AA669" s="35"/>
    </row>
    <row r="670" spans="1:27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5"/>
      <c r="AA670" s="35"/>
    </row>
    <row r="671" spans="1:27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5"/>
      <c r="AA671" s="35"/>
    </row>
    <row r="672" spans="1:27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5"/>
      <c r="AA672" s="35"/>
    </row>
    <row r="673" spans="1:27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5"/>
      <c r="AA673" s="35"/>
    </row>
    <row r="674" spans="1:27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5"/>
      <c r="AA674" s="35"/>
    </row>
    <row r="675" spans="1:27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5"/>
      <c r="AA675" s="35"/>
    </row>
    <row r="676" spans="1:27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5"/>
      <c r="AA676" s="35"/>
    </row>
    <row r="677" spans="1:27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5"/>
      <c r="AA677" s="35"/>
    </row>
    <row r="678" spans="1:27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5"/>
      <c r="AA678" s="35"/>
    </row>
    <row r="679" spans="1:27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5"/>
      <c r="AA679" s="35"/>
    </row>
    <row r="680" spans="1:27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5"/>
      <c r="AA680" s="35"/>
    </row>
    <row r="681" spans="1:27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5"/>
      <c r="AA681" s="35"/>
    </row>
    <row r="682" spans="1:27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5"/>
      <c r="AA682" s="35"/>
    </row>
    <row r="683" spans="1:27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5"/>
      <c r="AA683" s="35"/>
    </row>
    <row r="684" spans="1:27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5"/>
      <c r="AA684" s="35"/>
    </row>
    <row r="685" spans="1:27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5"/>
      <c r="AA685" s="35"/>
    </row>
    <row r="686" spans="1:27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5"/>
      <c r="AA686" s="35"/>
    </row>
    <row r="687" spans="1:27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5"/>
      <c r="AA687" s="35"/>
    </row>
    <row r="688" spans="1:27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5"/>
      <c r="AA688" s="35"/>
    </row>
    <row r="689" spans="1:27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5"/>
      <c r="AA689" s="35"/>
    </row>
    <row r="690" spans="1:27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5"/>
      <c r="AA690" s="35"/>
    </row>
    <row r="691" spans="1:27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5"/>
      <c r="AA691" s="35"/>
    </row>
    <row r="692" spans="1:27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5"/>
      <c r="AA692" s="35"/>
    </row>
    <row r="693" spans="1:27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5"/>
      <c r="AA693" s="35"/>
    </row>
    <row r="694" spans="1:27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5"/>
      <c r="AA694" s="35"/>
    </row>
    <row r="695" spans="1:27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5"/>
      <c r="AA695" s="35"/>
    </row>
    <row r="696" spans="1:27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5"/>
      <c r="AA696" s="35"/>
    </row>
    <row r="697" spans="1:27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5"/>
      <c r="AA697" s="35"/>
    </row>
    <row r="698" spans="1:27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5"/>
      <c r="AA698" s="35"/>
    </row>
    <row r="699" spans="1:27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5"/>
      <c r="AA699" s="35"/>
    </row>
    <row r="700" spans="1:27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5"/>
      <c r="AA700" s="35"/>
    </row>
    <row r="701" spans="1:27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5"/>
      <c r="AA701" s="35"/>
    </row>
    <row r="702" spans="1:27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5"/>
      <c r="AA702" s="35"/>
    </row>
    <row r="703" spans="1:27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5"/>
      <c r="AA703" s="35"/>
    </row>
    <row r="704" spans="1:27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5"/>
      <c r="AA704" s="35"/>
    </row>
    <row r="705" spans="1:27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5"/>
      <c r="AA705" s="35"/>
    </row>
    <row r="706" spans="1:27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5"/>
      <c r="AA706" s="35"/>
    </row>
    <row r="707" spans="1:27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5"/>
      <c r="AA707" s="35"/>
    </row>
    <row r="708" spans="1:27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5"/>
      <c r="AA708" s="35"/>
    </row>
    <row r="709" spans="1:27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5"/>
      <c r="AA709" s="35"/>
    </row>
    <row r="710" spans="1:27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5"/>
      <c r="AA710" s="35"/>
    </row>
    <row r="711" spans="1:27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5"/>
      <c r="AA711" s="35"/>
    </row>
    <row r="712" spans="1:27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5"/>
      <c r="AA712" s="35"/>
    </row>
    <row r="713" spans="1:27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5"/>
      <c r="AA713" s="35"/>
    </row>
    <row r="714" spans="1:27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5"/>
      <c r="AA714" s="35"/>
    </row>
    <row r="715" spans="1:27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5"/>
      <c r="AA715" s="35"/>
    </row>
    <row r="716" spans="1:27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5"/>
      <c r="AA716" s="35"/>
    </row>
    <row r="717" spans="1:27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5"/>
      <c r="AA717" s="35"/>
    </row>
    <row r="718" spans="1:27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5"/>
      <c r="AA718" s="35"/>
    </row>
    <row r="719" spans="1:27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5"/>
      <c r="AA719" s="35"/>
    </row>
    <row r="720" spans="1:27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5"/>
      <c r="AA720" s="35"/>
    </row>
    <row r="721" spans="1:27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5"/>
      <c r="AA721" s="35"/>
    </row>
    <row r="722" spans="1:27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5"/>
      <c r="AA722" s="35"/>
    </row>
    <row r="723" spans="1:27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5"/>
      <c r="AA723" s="35"/>
    </row>
    <row r="724" spans="1:27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5"/>
      <c r="AA724" s="35"/>
    </row>
    <row r="725" spans="1:27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5"/>
      <c r="AA725" s="35"/>
    </row>
    <row r="726" spans="1:27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5"/>
      <c r="AA726" s="35"/>
    </row>
    <row r="727" spans="1:27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5"/>
      <c r="AA727" s="35"/>
    </row>
    <row r="728" spans="1:27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5"/>
      <c r="AA728" s="35"/>
    </row>
    <row r="729" spans="1:27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5"/>
      <c r="AA729" s="35"/>
    </row>
    <row r="730" spans="1:27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5"/>
      <c r="AA730" s="35"/>
    </row>
    <row r="731" spans="1:27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5"/>
      <c r="AA731" s="35"/>
    </row>
    <row r="732" spans="1:27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5"/>
      <c r="AA732" s="35"/>
    </row>
    <row r="733" spans="1:27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5"/>
      <c r="AA733" s="35"/>
    </row>
    <row r="734" spans="1:27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5"/>
      <c r="AA734" s="35"/>
    </row>
    <row r="735" spans="1:27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5"/>
      <c r="AA735" s="35"/>
    </row>
    <row r="736" spans="1:27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5"/>
      <c r="AA736" s="35"/>
    </row>
    <row r="737" spans="1:27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5"/>
      <c r="AA737" s="35"/>
    </row>
    <row r="738" spans="1:27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5"/>
      <c r="AA738" s="35"/>
    </row>
    <row r="739" spans="1:27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5"/>
      <c r="AA739" s="35"/>
    </row>
    <row r="740" spans="1:27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5"/>
      <c r="AA740" s="35"/>
    </row>
    <row r="741" spans="1:27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5"/>
      <c r="AA741" s="35"/>
    </row>
    <row r="742" spans="1:27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5"/>
      <c r="AA742" s="35"/>
    </row>
    <row r="743" spans="1:27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5"/>
      <c r="AA743" s="35"/>
    </row>
    <row r="744" spans="1:27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5"/>
      <c r="AA744" s="35"/>
    </row>
    <row r="745" spans="1:27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5"/>
      <c r="AA745" s="35"/>
    </row>
    <row r="746" spans="1:27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5"/>
      <c r="AA746" s="35"/>
    </row>
    <row r="747" spans="1:27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5"/>
      <c r="AA747" s="35"/>
    </row>
    <row r="748" spans="1:27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5"/>
      <c r="AA748" s="35"/>
    </row>
    <row r="749" spans="1:27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5"/>
      <c r="AA749" s="35"/>
    </row>
    <row r="750" spans="1:27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5"/>
      <c r="AA750" s="35"/>
    </row>
    <row r="751" spans="1:27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5"/>
      <c r="AA751" s="35"/>
    </row>
    <row r="752" spans="1:27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5"/>
      <c r="AA752" s="35"/>
    </row>
    <row r="753" spans="1:27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5"/>
      <c r="AA753" s="35"/>
    </row>
    <row r="754" spans="1:27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5"/>
      <c r="AA754" s="35"/>
    </row>
    <row r="755" spans="1:27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5"/>
      <c r="AA755" s="35"/>
    </row>
    <row r="756" spans="1:27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5"/>
      <c r="AA756" s="35"/>
    </row>
    <row r="757" spans="1:27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5"/>
      <c r="AA757" s="35"/>
    </row>
    <row r="758" spans="1:27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5"/>
      <c r="AA758" s="35"/>
    </row>
    <row r="759" spans="1:27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5"/>
      <c r="AA759" s="35"/>
    </row>
    <row r="760" spans="1:27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5"/>
      <c r="AA760" s="35"/>
    </row>
    <row r="761" spans="1:27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5"/>
      <c r="AA761" s="35"/>
    </row>
    <row r="762" spans="1:27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5"/>
      <c r="AA762" s="35"/>
    </row>
    <row r="763" spans="1:27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5"/>
      <c r="AA763" s="35"/>
    </row>
    <row r="764" spans="1:27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5"/>
      <c r="AA764" s="35"/>
    </row>
    <row r="765" spans="1:27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5"/>
      <c r="AA765" s="35"/>
    </row>
    <row r="766" spans="1:27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5"/>
      <c r="AA766" s="35"/>
    </row>
    <row r="767" spans="1:27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5"/>
      <c r="AA767" s="35"/>
    </row>
    <row r="768" spans="1:27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5"/>
      <c r="AA768" s="35"/>
    </row>
    <row r="769" spans="1:27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5"/>
      <c r="AA769" s="35"/>
    </row>
    <row r="770" spans="1:27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5"/>
      <c r="AA770" s="35"/>
    </row>
    <row r="771" spans="1:27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5"/>
      <c r="AA771" s="35"/>
    </row>
    <row r="772" spans="1:27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5"/>
      <c r="AA772" s="35"/>
    </row>
    <row r="773" spans="1:27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5"/>
      <c r="AA773" s="35"/>
    </row>
    <row r="774" spans="1:27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5"/>
      <c r="AA774" s="35"/>
    </row>
    <row r="775" spans="1:27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5"/>
      <c r="AA775" s="35"/>
    </row>
    <row r="776" spans="1:27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5"/>
      <c r="AA776" s="35"/>
    </row>
    <row r="777" spans="1:27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5"/>
      <c r="AA777" s="35"/>
    </row>
    <row r="778" spans="1:27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5"/>
      <c r="AA778" s="35"/>
    </row>
    <row r="779" spans="1:27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5"/>
      <c r="AA779" s="35"/>
    </row>
    <row r="780" spans="1:27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5"/>
      <c r="AA780" s="35"/>
    </row>
    <row r="781" spans="1:27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5"/>
      <c r="AA781" s="35"/>
    </row>
    <row r="782" spans="1:27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5"/>
      <c r="AA782" s="35"/>
    </row>
    <row r="783" spans="1:27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5"/>
      <c r="AA783" s="35"/>
    </row>
    <row r="784" spans="1:27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5"/>
      <c r="AA784" s="35"/>
    </row>
    <row r="785" spans="1:27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5"/>
      <c r="AA785" s="35"/>
    </row>
    <row r="786" spans="1:27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5"/>
      <c r="AA786" s="35"/>
    </row>
    <row r="787" spans="1:27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5"/>
      <c r="AA787" s="35"/>
    </row>
    <row r="788" spans="1:27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5"/>
      <c r="AA788" s="35"/>
    </row>
    <row r="789" spans="1:27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5"/>
      <c r="AA789" s="35"/>
    </row>
    <row r="790" spans="1:27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5"/>
      <c r="AA790" s="35"/>
    </row>
    <row r="791" spans="1:27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5"/>
      <c r="AA791" s="35"/>
    </row>
    <row r="792" spans="1:27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5"/>
      <c r="AA792" s="35"/>
    </row>
    <row r="793" spans="1:27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5"/>
      <c r="AA793" s="35"/>
    </row>
    <row r="794" spans="1:27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5"/>
      <c r="AA794" s="35"/>
    </row>
    <row r="795" spans="1:27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5"/>
      <c r="AA795" s="35"/>
    </row>
    <row r="796" spans="1:27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5"/>
      <c r="AA796" s="35"/>
    </row>
    <row r="797" spans="1:27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5"/>
      <c r="AA797" s="35"/>
    </row>
    <row r="798" spans="1:27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5"/>
      <c r="AA798" s="35"/>
    </row>
    <row r="799" spans="1:27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5"/>
      <c r="AA799" s="35"/>
    </row>
    <row r="800" spans="1:27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5"/>
      <c r="AA800" s="35"/>
    </row>
    <row r="801" spans="1:27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5"/>
      <c r="AA801" s="35"/>
    </row>
    <row r="802" spans="1:27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5"/>
      <c r="AA802" s="35"/>
    </row>
    <row r="803" spans="1:27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5"/>
      <c r="AA803" s="35"/>
    </row>
    <row r="804" spans="1:27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5"/>
      <c r="AA804" s="35"/>
    </row>
    <row r="805" spans="1:27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5"/>
      <c r="AA805" s="35"/>
    </row>
    <row r="806" spans="1:27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5"/>
      <c r="AA806" s="35"/>
    </row>
    <row r="807" spans="1:27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5"/>
      <c r="AA807" s="35"/>
    </row>
    <row r="808" spans="1:27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5"/>
      <c r="AA808" s="35"/>
    </row>
    <row r="809" spans="1:27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5"/>
      <c r="AA809" s="35"/>
    </row>
    <row r="810" spans="1:27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5"/>
      <c r="AA810" s="35"/>
    </row>
    <row r="811" spans="1:27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5"/>
      <c r="AA811" s="35"/>
    </row>
    <row r="812" spans="1:27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5"/>
      <c r="AA812" s="35"/>
    </row>
    <row r="813" spans="1:27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5"/>
      <c r="AA813" s="35"/>
    </row>
    <row r="814" spans="1:27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5"/>
      <c r="AA814" s="35"/>
    </row>
    <row r="815" spans="1:27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5"/>
      <c r="AA815" s="35"/>
    </row>
    <row r="816" spans="1:27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5"/>
      <c r="AA816" s="35"/>
    </row>
    <row r="817" spans="1:27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5"/>
      <c r="AA817" s="35"/>
    </row>
    <row r="818" spans="1:27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5"/>
      <c r="AA818" s="35"/>
    </row>
    <row r="819" spans="1:27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5"/>
      <c r="AA819" s="35"/>
    </row>
    <row r="820" spans="1:27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5"/>
      <c r="AA820" s="35"/>
    </row>
    <row r="821" spans="1:27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5"/>
      <c r="AA821" s="35"/>
    </row>
    <row r="822" spans="1:27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5"/>
      <c r="AA822" s="35"/>
    </row>
    <row r="823" spans="1:27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5"/>
      <c r="AA823" s="35"/>
    </row>
    <row r="824" spans="1:27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5"/>
      <c r="AA824" s="35"/>
    </row>
    <row r="825" spans="1:27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5"/>
      <c r="AA825" s="35"/>
    </row>
    <row r="826" spans="1:27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5"/>
      <c r="AA826" s="35"/>
    </row>
    <row r="827" spans="1:27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5"/>
      <c r="AA827" s="35"/>
    </row>
    <row r="828" spans="1:27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5"/>
      <c r="AA828" s="35"/>
    </row>
    <row r="829" spans="1:27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5"/>
      <c r="AA829" s="35"/>
    </row>
    <row r="830" spans="1:27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5"/>
      <c r="AA830" s="35"/>
    </row>
    <row r="831" spans="1:27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5"/>
      <c r="AA831" s="35"/>
    </row>
    <row r="832" spans="1:27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5"/>
      <c r="AA832" s="35"/>
    </row>
    <row r="833" spans="1:27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5"/>
      <c r="AA833" s="35"/>
    </row>
    <row r="834" spans="1:27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5"/>
      <c r="AA834" s="35"/>
    </row>
    <row r="835" spans="1:27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5"/>
      <c r="AA835" s="35"/>
    </row>
    <row r="836" spans="1:27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5"/>
      <c r="AA836" s="35"/>
    </row>
    <row r="837" spans="1:27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5"/>
      <c r="AA837" s="35"/>
    </row>
    <row r="838" spans="1:27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5"/>
      <c r="AA838" s="35"/>
    </row>
    <row r="839" spans="1:27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5"/>
      <c r="AA839" s="35"/>
    </row>
    <row r="840" spans="1:27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5"/>
      <c r="AA840" s="35"/>
    </row>
    <row r="841" spans="1:27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5"/>
      <c r="AA841" s="35"/>
    </row>
    <row r="842" spans="1:27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5"/>
      <c r="AA842" s="35"/>
    </row>
    <row r="843" spans="1:27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5"/>
      <c r="AA843" s="35"/>
    </row>
    <row r="844" spans="1:27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5"/>
      <c r="AA844" s="35"/>
    </row>
    <row r="845" spans="1:27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5"/>
      <c r="AA845" s="35"/>
    </row>
    <row r="846" spans="1:27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5"/>
      <c r="AA846" s="35"/>
    </row>
    <row r="847" spans="1:27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5"/>
      <c r="AA847" s="35"/>
    </row>
    <row r="848" spans="1:27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5"/>
      <c r="AA848" s="35"/>
    </row>
    <row r="849" spans="1:27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5"/>
      <c r="AA849" s="35"/>
    </row>
    <row r="850" spans="1:27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5"/>
      <c r="AA850" s="35"/>
    </row>
    <row r="851" spans="1:27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5"/>
      <c r="AA851" s="35"/>
    </row>
    <row r="852" spans="1:27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5"/>
      <c r="AA852" s="35"/>
    </row>
    <row r="853" spans="1:27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5"/>
      <c r="AA853" s="35"/>
    </row>
    <row r="854" spans="1:27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5"/>
      <c r="AA854" s="35"/>
    </row>
    <row r="855" spans="1:27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5"/>
      <c r="AA855" s="35"/>
    </row>
    <row r="856" spans="1:27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5"/>
      <c r="AA856" s="35"/>
    </row>
    <row r="857" spans="1:27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5"/>
      <c r="AA857" s="35"/>
    </row>
    <row r="858" spans="1:27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5"/>
      <c r="AA858" s="35"/>
    </row>
    <row r="859" spans="1:27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5"/>
      <c r="AA859" s="35"/>
    </row>
    <row r="860" spans="1:27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5"/>
      <c r="AA860" s="35"/>
    </row>
    <row r="861" spans="1:27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5"/>
      <c r="AA861" s="35"/>
    </row>
    <row r="862" spans="1:27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5"/>
      <c r="AA862" s="35"/>
    </row>
    <row r="863" spans="1:27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5"/>
      <c r="AA863" s="35"/>
    </row>
    <row r="864" spans="1:27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5"/>
      <c r="AA864" s="35"/>
    </row>
    <row r="865" spans="1:27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5"/>
      <c r="AA865" s="35"/>
    </row>
    <row r="866" spans="1:27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5"/>
      <c r="AA866" s="35"/>
    </row>
    <row r="867" spans="1:27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5"/>
      <c r="AA867" s="35"/>
    </row>
    <row r="868" spans="1:27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5"/>
      <c r="AA868" s="35"/>
    </row>
    <row r="869" spans="1:27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5"/>
      <c r="AA869" s="35"/>
    </row>
    <row r="870" spans="1:27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5"/>
      <c r="AA870" s="35"/>
    </row>
    <row r="871" spans="1:27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5"/>
      <c r="AA871" s="35"/>
    </row>
    <row r="872" spans="1:27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5"/>
      <c r="AA872" s="35"/>
    </row>
    <row r="873" spans="1:27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5"/>
      <c r="AA873" s="35"/>
    </row>
    <row r="874" spans="1:27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5"/>
      <c r="AA874" s="35"/>
    </row>
    <row r="875" spans="1:27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5"/>
      <c r="AA875" s="35"/>
    </row>
    <row r="876" spans="1:27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5"/>
      <c r="AA876" s="35"/>
    </row>
    <row r="877" spans="1:27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5"/>
      <c r="AA877" s="35"/>
    </row>
    <row r="878" spans="1:27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5"/>
      <c r="AA878" s="35"/>
    </row>
    <row r="879" spans="1:27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5"/>
      <c r="AA879" s="35"/>
    </row>
    <row r="880" spans="1:27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5"/>
      <c r="AA880" s="35"/>
    </row>
    <row r="881" spans="1:27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5"/>
      <c r="AA881" s="35"/>
    </row>
    <row r="882" spans="1:27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5"/>
      <c r="AA882" s="35"/>
    </row>
    <row r="883" spans="1:27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5"/>
      <c r="AA883" s="35"/>
    </row>
    <row r="884" spans="1:27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5"/>
      <c r="AA884" s="35"/>
    </row>
    <row r="885" spans="1:27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5"/>
      <c r="AA885" s="35"/>
    </row>
    <row r="886" spans="1:27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5"/>
      <c r="AA886" s="35"/>
    </row>
    <row r="887" spans="1:27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5"/>
      <c r="AA887" s="35"/>
    </row>
    <row r="888" spans="1:27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5"/>
      <c r="AA888" s="35"/>
    </row>
    <row r="889" spans="1:27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5"/>
      <c r="AA889" s="35"/>
    </row>
    <row r="890" spans="1:27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5"/>
      <c r="AA890" s="35"/>
    </row>
    <row r="891" spans="1:27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5"/>
      <c r="AA891" s="35"/>
    </row>
    <row r="892" spans="1:27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5"/>
      <c r="AA892" s="35"/>
    </row>
    <row r="893" spans="1:27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5"/>
      <c r="AA893" s="35"/>
    </row>
    <row r="894" spans="1:27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5"/>
      <c r="AA894" s="35"/>
    </row>
    <row r="895" spans="1:27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5"/>
      <c r="AA895" s="35"/>
    </row>
    <row r="896" spans="1:27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5"/>
      <c r="AA896" s="35"/>
    </row>
    <row r="897" spans="1:27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5"/>
      <c r="AA897" s="35"/>
    </row>
    <row r="898" spans="1:27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5"/>
      <c r="AA898" s="35"/>
    </row>
    <row r="899" spans="1:27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5"/>
      <c r="AA899" s="35"/>
    </row>
    <row r="900" spans="1:27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5"/>
      <c r="AA900" s="35"/>
    </row>
    <row r="901" spans="1:27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5"/>
      <c r="AA901" s="35"/>
    </row>
    <row r="902" spans="1:27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5"/>
      <c r="AA902" s="35"/>
    </row>
    <row r="903" spans="1:27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5"/>
      <c r="AA903" s="35"/>
    </row>
    <row r="904" spans="1:27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5"/>
      <c r="AA904" s="35"/>
    </row>
    <row r="905" spans="1:27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5"/>
      <c r="AA905" s="35"/>
    </row>
    <row r="906" spans="1:27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5"/>
      <c r="AA906" s="35"/>
    </row>
    <row r="907" spans="1:27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5"/>
      <c r="AA907" s="35"/>
    </row>
    <row r="908" spans="1:27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5"/>
      <c r="AA908" s="35"/>
    </row>
    <row r="909" spans="1:27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5"/>
      <c r="AA909" s="35"/>
    </row>
    <row r="910" spans="1:27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5"/>
      <c r="AA910" s="35"/>
    </row>
    <row r="911" spans="1:27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5"/>
      <c r="AA911" s="35"/>
    </row>
    <row r="912" spans="1:27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5"/>
      <c r="AA912" s="35"/>
    </row>
    <row r="913" spans="1:27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5"/>
      <c r="AA913" s="35"/>
    </row>
    <row r="914" spans="1:27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5"/>
      <c r="AA914" s="35"/>
    </row>
    <row r="915" spans="1:27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5"/>
      <c r="AA915" s="35"/>
    </row>
    <row r="916" spans="1:27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5"/>
      <c r="AA916" s="35"/>
    </row>
    <row r="917" spans="1:27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5"/>
      <c r="AA917" s="35"/>
    </row>
    <row r="918" spans="1:27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5"/>
      <c r="AA918" s="35"/>
    </row>
    <row r="919" spans="1:27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5"/>
      <c r="AA919" s="35"/>
    </row>
    <row r="920" spans="1:27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5"/>
      <c r="AA920" s="35"/>
    </row>
    <row r="921" spans="1:27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5"/>
      <c r="AA921" s="35"/>
    </row>
    <row r="922" spans="1:27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5"/>
      <c r="AA922" s="35"/>
    </row>
    <row r="923" spans="1:27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5"/>
      <c r="AA923" s="35"/>
    </row>
    <row r="924" spans="1:27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5"/>
      <c r="AA924" s="35"/>
    </row>
    <row r="925" spans="1:27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5"/>
      <c r="AA925" s="35"/>
    </row>
    <row r="926" spans="1:27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5"/>
      <c r="AA926" s="35"/>
    </row>
    <row r="927" spans="1:27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5"/>
      <c r="AA927" s="35"/>
    </row>
    <row r="928" spans="1:27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5"/>
      <c r="AA928" s="35"/>
    </row>
    <row r="929" spans="1:27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5"/>
      <c r="AA929" s="35"/>
    </row>
    <row r="930" spans="1:27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5"/>
      <c r="AA930" s="35"/>
    </row>
    <row r="931" spans="1:27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5"/>
      <c r="AA931" s="35"/>
    </row>
    <row r="932" spans="1:27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5"/>
      <c r="AA932" s="35"/>
    </row>
    <row r="933" spans="1:27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5"/>
      <c r="AA933" s="35"/>
    </row>
    <row r="934" spans="1:27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5"/>
      <c r="AA934" s="35"/>
    </row>
    <row r="935" spans="1:27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5"/>
      <c r="AA935" s="35"/>
    </row>
    <row r="936" spans="1:27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5"/>
      <c r="AA936" s="35"/>
    </row>
    <row r="937" spans="1:27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5"/>
      <c r="AA937" s="35"/>
    </row>
    <row r="938" spans="1:27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5"/>
      <c r="AA938" s="35"/>
    </row>
    <row r="939" spans="1:27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5"/>
      <c r="AA939" s="35"/>
    </row>
    <row r="940" spans="1:27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5"/>
      <c r="AA940" s="35"/>
    </row>
    <row r="941" spans="1:27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5"/>
      <c r="AA941" s="35"/>
    </row>
    <row r="942" spans="1:27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5"/>
      <c r="AA942" s="35"/>
    </row>
    <row r="943" spans="1:27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5"/>
      <c r="AA943" s="35"/>
    </row>
    <row r="944" spans="1:27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5"/>
      <c r="AA944" s="35"/>
    </row>
    <row r="945" spans="1:27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5"/>
      <c r="AA945" s="35"/>
    </row>
    <row r="946" spans="1:27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5"/>
      <c r="AA946" s="35"/>
    </row>
    <row r="947" spans="1:27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5"/>
      <c r="AA947" s="35"/>
    </row>
    <row r="948" spans="1:27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5"/>
      <c r="AA948" s="35"/>
    </row>
    <row r="949" spans="1:27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5"/>
      <c r="AA949" s="35"/>
    </row>
    <row r="950" spans="1:27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5"/>
      <c r="AA950" s="35"/>
    </row>
    <row r="951" spans="1:27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5"/>
      <c r="AA951" s="35"/>
    </row>
    <row r="952" spans="1:27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5"/>
      <c r="AA952" s="35"/>
    </row>
    <row r="953" spans="1:27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5"/>
      <c r="AA953" s="35"/>
    </row>
    <row r="954" spans="1:27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5"/>
      <c r="AA954" s="35"/>
    </row>
    <row r="955" spans="1:27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5"/>
      <c r="AA955" s="35"/>
    </row>
    <row r="956" spans="1:27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5"/>
      <c r="AA956" s="35"/>
    </row>
    <row r="957" spans="1:27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5"/>
      <c r="AA957" s="35"/>
    </row>
    <row r="958" spans="1:27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5"/>
      <c r="AA958" s="35"/>
    </row>
    <row r="959" spans="1:27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5"/>
      <c r="AA959" s="35"/>
    </row>
    <row r="960" spans="1:27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5"/>
      <c r="AA960" s="35"/>
    </row>
    <row r="961" spans="1:27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5"/>
      <c r="AA961" s="35"/>
    </row>
    <row r="962" spans="1:27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5"/>
      <c r="AA962" s="35"/>
    </row>
    <row r="963" spans="1:27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5"/>
      <c r="AA963" s="35"/>
    </row>
    <row r="964" spans="1:27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5"/>
      <c r="AA964" s="35"/>
    </row>
    <row r="965" spans="1:27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5"/>
      <c r="AA965" s="35"/>
    </row>
    <row r="966" spans="1:27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5"/>
      <c r="AA966" s="35"/>
    </row>
    <row r="967" spans="1:27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5"/>
      <c r="AA967" s="35"/>
    </row>
    <row r="968" spans="1:27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5"/>
      <c r="AA968" s="35"/>
    </row>
    <row r="969" spans="1:27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5"/>
      <c r="AA969" s="35"/>
    </row>
    <row r="970" spans="1:27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5"/>
      <c r="AA970" s="35"/>
    </row>
    <row r="971" spans="1:27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5"/>
      <c r="AA971" s="35"/>
    </row>
    <row r="972" spans="1:27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5"/>
      <c r="AA972" s="35"/>
    </row>
    <row r="973" spans="1:27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5"/>
      <c r="AA973" s="35"/>
    </row>
    <row r="974" spans="1:27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5"/>
      <c r="AA974" s="35"/>
    </row>
    <row r="975" spans="1:27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5"/>
      <c r="AA975" s="35"/>
    </row>
    <row r="976" spans="1:27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5"/>
      <c r="AA976" s="35"/>
    </row>
    <row r="977" spans="1:27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5"/>
      <c r="AA977" s="35"/>
    </row>
    <row r="978" spans="1:27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5"/>
      <c r="AA978" s="35"/>
    </row>
    <row r="979" spans="1:27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5"/>
      <c r="AA979" s="35"/>
    </row>
    <row r="980" spans="1:27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5"/>
      <c r="AA980" s="35"/>
    </row>
    <row r="981" spans="1:27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5"/>
      <c r="AA981" s="35"/>
    </row>
    <row r="982" spans="1:27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5"/>
      <c r="AA982" s="35"/>
    </row>
    <row r="983" spans="1:27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5"/>
      <c r="AA983" s="35"/>
    </row>
    <row r="984" spans="1:27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5"/>
      <c r="AA984" s="35"/>
    </row>
    <row r="985" spans="1:27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5"/>
      <c r="AA985" s="35"/>
    </row>
    <row r="986" spans="1:27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5"/>
      <c r="AA986" s="35"/>
    </row>
    <row r="987" spans="1:27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5"/>
      <c r="AA987" s="35"/>
    </row>
    <row r="988" spans="1:27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5"/>
      <c r="AA988" s="35"/>
    </row>
    <row r="989" spans="1:27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5"/>
      <c r="AA989" s="35"/>
    </row>
    <row r="990" spans="1:27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5"/>
      <c r="AA990" s="35"/>
    </row>
    <row r="991" spans="1:27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5"/>
      <c r="AA991" s="35"/>
    </row>
    <row r="992" spans="1:27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5"/>
      <c r="AA992" s="35"/>
    </row>
    <row r="993" spans="1:27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5"/>
      <c r="AA993" s="35"/>
    </row>
    <row r="994" spans="1:27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5"/>
      <c r="AA994" s="35"/>
    </row>
    <row r="995" spans="1:27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5"/>
      <c r="AA995" s="35"/>
    </row>
    <row r="996" spans="1:27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5"/>
      <c r="AA996" s="35"/>
    </row>
    <row r="997" spans="1:27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5"/>
      <c r="AA997" s="35"/>
    </row>
    <row r="998" spans="1:27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5"/>
      <c r="AA998" s="35"/>
    </row>
    <row r="999" spans="1:27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5"/>
      <c r="AA999" s="35"/>
    </row>
    <row r="1000" spans="1:27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5"/>
      <c r="AA1000" s="35"/>
    </row>
    <row r="1001" spans="1:27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5"/>
      <c r="AA1001" s="35"/>
    </row>
    <row r="1002" spans="1:27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5"/>
      <c r="AA1002" s="35"/>
    </row>
    <row r="1003" spans="1:27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5"/>
      <c r="AA1003" s="35"/>
    </row>
    <row r="1004" spans="1:27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5"/>
      <c r="AA1004" s="35"/>
    </row>
    <row r="1005" spans="1:27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5"/>
      <c r="AA1005" s="35"/>
    </row>
    <row r="1006" spans="1:27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5"/>
      <c r="AA1006" s="35"/>
    </row>
    <row r="1007" spans="1:27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5"/>
      <c r="AA1007" s="35"/>
    </row>
    <row r="1008" spans="1:27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5"/>
      <c r="AA1008" s="35"/>
    </row>
    <row r="1009" spans="1:27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5"/>
      <c r="AA1009" s="35"/>
    </row>
    <row r="1010" spans="1:27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5"/>
      <c r="AA1010" s="35"/>
    </row>
    <row r="1011" spans="1:27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5"/>
      <c r="AA1011" s="35"/>
    </row>
    <row r="1012" spans="1:27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5"/>
      <c r="AA1012" s="35"/>
    </row>
    <row r="1013" spans="1:27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5"/>
      <c r="AA1013" s="35"/>
    </row>
    <row r="1014" spans="1:27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5"/>
      <c r="AA1014" s="35"/>
    </row>
    <row r="1015" spans="1:27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5"/>
      <c r="AA1015" s="35"/>
    </row>
    <row r="1016" spans="1:27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5"/>
      <c r="AA1016" s="35"/>
    </row>
    <row r="1017" spans="1:27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5"/>
      <c r="AA1017" s="35"/>
    </row>
    <row r="1018" spans="1:27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5"/>
      <c r="AA1018" s="35"/>
    </row>
    <row r="1019" spans="1:27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5"/>
      <c r="AA1019" s="35"/>
    </row>
    <row r="1020" spans="1:27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5"/>
      <c r="AA1020" s="35"/>
    </row>
    <row r="1021" spans="1:27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5"/>
      <c r="AA1021" s="35"/>
    </row>
    <row r="1022" spans="1:27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5"/>
      <c r="AA1022" s="35"/>
    </row>
    <row r="1023" spans="1:27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5"/>
      <c r="AA1023" s="35"/>
    </row>
    <row r="1024" spans="1:27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5"/>
      <c r="AA1024" s="35"/>
    </row>
    <row r="1025" spans="1:27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5"/>
      <c r="AA1025" s="35"/>
    </row>
    <row r="1026" spans="1:27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5"/>
      <c r="AA1026" s="35"/>
    </row>
    <row r="1027" spans="1:27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5"/>
      <c r="AA1027" s="35"/>
    </row>
    <row r="1028" spans="1:27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5"/>
      <c r="AA1028" s="35"/>
    </row>
    <row r="1029" spans="1:27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5"/>
      <c r="AA1029" s="35"/>
    </row>
    <row r="1030" spans="1:27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5"/>
      <c r="AA1030" s="35"/>
    </row>
    <row r="1031" spans="1:27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5"/>
      <c r="AA1031" s="35"/>
    </row>
    <row r="1032" spans="1:27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5"/>
      <c r="AA1032" s="35"/>
    </row>
    <row r="1033" spans="1:27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5"/>
      <c r="AA1033" s="35"/>
    </row>
    <row r="1034" spans="1:27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5"/>
      <c r="AA1034" s="35"/>
    </row>
    <row r="1035" spans="1:27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5"/>
      <c r="AA1035" s="35"/>
    </row>
    <row r="1036" spans="1:27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5"/>
      <c r="AA1036" s="35"/>
    </row>
    <row r="1037" spans="1:27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5"/>
      <c r="AA1037" s="35"/>
    </row>
    <row r="1038" spans="1:27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5"/>
      <c r="AA1038" s="35"/>
    </row>
    <row r="1039" spans="1:27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5"/>
      <c r="AA1039" s="35"/>
    </row>
    <row r="1040" spans="1:27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5"/>
      <c r="AA1040" s="35"/>
    </row>
    <row r="1041" spans="1:27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5"/>
      <c r="AA1041" s="35"/>
    </row>
    <row r="1042" spans="1:27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5"/>
      <c r="AA1042" s="35"/>
    </row>
    <row r="1043" spans="1:27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5"/>
      <c r="AA1043" s="35"/>
    </row>
    <row r="1044" spans="1:27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5"/>
      <c r="AA1044" s="35"/>
    </row>
    <row r="1045" spans="1:27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5"/>
      <c r="AA1045" s="35"/>
    </row>
    <row r="1046" spans="1:27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5"/>
      <c r="AA1046" s="35"/>
    </row>
    <row r="1047" spans="1:27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5"/>
      <c r="AA1047" s="35"/>
    </row>
    <row r="1048" spans="1:27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5"/>
      <c r="AA1048" s="35"/>
    </row>
    <row r="1049" spans="1:27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5"/>
      <c r="AA1049" s="35"/>
    </row>
    <row r="1050" spans="1:27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5"/>
      <c r="AA1050" s="35"/>
    </row>
    <row r="1051" spans="1:27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5"/>
      <c r="AA1051" s="35"/>
    </row>
    <row r="1052" spans="1:27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5"/>
      <c r="AA1052" s="35"/>
    </row>
    <row r="1053" spans="1:27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5"/>
      <c r="AA1053" s="35"/>
    </row>
    <row r="1054" spans="1:27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5"/>
      <c r="AA1054" s="35"/>
    </row>
    <row r="1055" spans="1:27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5"/>
      <c r="AA1055" s="35"/>
    </row>
    <row r="1056" spans="1:27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5"/>
      <c r="AA1056" s="35"/>
    </row>
    <row r="1057" spans="1:27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5"/>
      <c r="AA1057" s="35"/>
    </row>
    <row r="1058" spans="1:27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5"/>
      <c r="AA1058" s="35"/>
    </row>
    <row r="1059" spans="1:27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5"/>
      <c r="AA1059" s="35"/>
    </row>
    <row r="1060" spans="1:27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5"/>
      <c r="AA1060" s="35"/>
    </row>
    <row r="1061" spans="1:27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5"/>
      <c r="AA1061" s="35"/>
    </row>
    <row r="1062" spans="1:27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5"/>
      <c r="AA1062" s="35"/>
    </row>
    <row r="1063" spans="1:27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5"/>
      <c r="AA1063" s="35"/>
    </row>
    <row r="1064" spans="1:27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5"/>
      <c r="AA1064" s="35"/>
    </row>
    <row r="1065" spans="1:27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5"/>
      <c r="AA1065" s="35"/>
    </row>
    <row r="1066" spans="1:27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5"/>
      <c r="AA1066" s="35"/>
    </row>
    <row r="1067" spans="1:27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5"/>
      <c r="AA1067" s="35"/>
    </row>
    <row r="1068" spans="1:27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5"/>
      <c r="AA1068" s="35"/>
    </row>
    <row r="1069" spans="1:27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5"/>
      <c r="AA1069" s="35"/>
    </row>
    <row r="1070" spans="1:27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5"/>
      <c r="AA1070" s="35"/>
    </row>
    <row r="1071" spans="1:27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5"/>
      <c r="AA1071" s="35"/>
    </row>
    <row r="1072" spans="1:27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5"/>
      <c r="AA1072" s="35"/>
    </row>
    <row r="1073" spans="1:27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5"/>
      <c r="AA1073" s="35"/>
    </row>
    <row r="1074" spans="1:27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5"/>
      <c r="AA1074" s="35"/>
    </row>
    <row r="1075" spans="1:27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5"/>
      <c r="AA1075" s="35"/>
    </row>
    <row r="1076" spans="1:27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5"/>
      <c r="AA1076" s="35"/>
    </row>
    <row r="1077" spans="1:27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5"/>
      <c r="AA1077" s="35"/>
    </row>
    <row r="1078" spans="1:27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5"/>
      <c r="AA1078" s="35"/>
    </row>
    <row r="1079" spans="1:27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5"/>
      <c r="AA1079" s="35"/>
    </row>
    <row r="1080" spans="1:27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5"/>
      <c r="AA1080" s="35"/>
    </row>
    <row r="1081" spans="1:27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5"/>
      <c r="AA1081" s="35"/>
    </row>
    <row r="1082" spans="1:27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5"/>
      <c r="AA1082" s="35"/>
    </row>
    <row r="1083" spans="1:27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5"/>
      <c r="AA1083" s="35"/>
    </row>
    <row r="1084" spans="1:27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5"/>
      <c r="AA1084" s="35"/>
    </row>
    <row r="1085" spans="1:27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5"/>
      <c r="AA1085" s="35"/>
    </row>
    <row r="1086" spans="1:27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5"/>
      <c r="AA1086" s="35"/>
    </row>
    <row r="1087" spans="1:27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5"/>
      <c r="AA1087" s="35"/>
    </row>
    <row r="1088" spans="1:27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5"/>
      <c r="AA1088" s="35"/>
    </row>
    <row r="1089" spans="1:27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5"/>
      <c r="AA1089" s="35"/>
    </row>
    <row r="1090" spans="1:27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5"/>
      <c r="AA1090" s="35"/>
    </row>
    <row r="1091" spans="1:27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5"/>
      <c r="AA1091" s="35"/>
    </row>
    <row r="1092" spans="1:27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5"/>
      <c r="AA1092" s="35"/>
    </row>
    <row r="1093" spans="1:27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5"/>
      <c r="AA1093" s="35"/>
    </row>
    <row r="1094" spans="1:27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5"/>
      <c r="AA1094" s="35"/>
    </row>
    <row r="1095" spans="1:27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5"/>
      <c r="AA1095" s="35"/>
    </row>
    <row r="1096" spans="1:27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5"/>
      <c r="AA1096" s="35"/>
    </row>
    <row r="1097" spans="1:27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5"/>
      <c r="AA1097" s="35"/>
    </row>
    <row r="1098" spans="1:27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5"/>
      <c r="AA1098" s="35"/>
    </row>
    <row r="1099" spans="1:27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5"/>
      <c r="AA1099" s="35"/>
    </row>
    <row r="1100" spans="1:27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5"/>
      <c r="AA1100" s="35"/>
    </row>
    <row r="1101" spans="1:27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5"/>
      <c r="AA1101" s="35"/>
    </row>
    <row r="1102" spans="1:27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5"/>
      <c r="AA1102" s="35"/>
    </row>
    <row r="1103" spans="1:27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5"/>
      <c r="AA1103" s="35"/>
    </row>
    <row r="1104" spans="1:27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5"/>
      <c r="AA1104" s="35"/>
    </row>
    <row r="1105" spans="1:27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5"/>
      <c r="AA1105" s="35"/>
    </row>
    <row r="1106" spans="1:27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5"/>
      <c r="AA1106" s="35"/>
    </row>
    <row r="1107" spans="1:27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5"/>
      <c r="AA1107" s="35"/>
    </row>
    <row r="1108" spans="1:27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5"/>
      <c r="AA1108" s="35"/>
    </row>
    <row r="1109" spans="1:27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5"/>
      <c r="AA1109" s="35"/>
    </row>
    <row r="1110" spans="1:27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5"/>
      <c r="AA1110" s="35"/>
    </row>
    <row r="1111" spans="1:27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5"/>
      <c r="AA1111" s="35"/>
    </row>
    <row r="1112" spans="1:27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5"/>
      <c r="AA1112" s="35"/>
    </row>
    <row r="1113" spans="1:27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5"/>
      <c r="AA1113" s="35"/>
    </row>
    <row r="1114" spans="1:27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5"/>
      <c r="AA1114" s="35"/>
    </row>
    <row r="1115" spans="1:27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5"/>
      <c r="AA1115" s="35"/>
    </row>
    <row r="1116" spans="1:27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5"/>
      <c r="AA1116" s="35"/>
    </row>
    <row r="1117" spans="1:27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5"/>
      <c r="AA1117" s="35"/>
    </row>
    <row r="1118" spans="1:27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5"/>
      <c r="AA1118" s="35"/>
    </row>
    <row r="1119" spans="1:27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5"/>
      <c r="AA1119" s="35"/>
    </row>
    <row r="1120" spans="1:27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5"/>
      <c r="AA1120" s="35"/>
    </row>
    <row r="1121" spans="1:27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5"/>
      <c r="AA1121" s="35"/>
    </row>
    <row r="1122" spans="1:27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5"/>
      <c r="AA1122" s="35"/>
    </row>
    <row r="1123" spans="1:27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5"/>
      <c r="AA1123" s="35"/>
    </row>
    <row r="1124" spans="1:27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5"/>
      <c r="AA1124" s="35"/>
    </row>
    <row r="1125" spans="1:27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5"/>
      <c r="AA1125" s="35"/>
    </row>
    <row r="1126" spans="1:27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5"/>
      <c r="AA1126" s="35"/>
    </row>
    <row r="1127" spans="1:27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5"/>
      <c r="AA1127" s="35"/>
    </row>
    <row r="1128" spans="1:27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5"/>
      <c r="AA1128" s="35"/>
    </row>
    <row r="1129" spans="1:27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5"/>
      <c r="AA1129" s="35"/>
    </row>
    <row r="1130" spans="1:27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5"/>
      <c r="AA1130" s="35"/>
    </row>
    <row r="1131" spans="1:27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5"/>
      <c r="AA1131" s="35"/>
    </row>
    <row r="1132" spans="1:27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5"/>
      <c r="AA1132" s="35"/>
    </row>
    <row r="1133" spans="1:27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5"/>
      <c r="AA1133" s="35"/>
    </row>
    <row r="1134" spans="1:27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5"/>
      <c r="AA1134" s="35"/>
    </row>
    <row r="1135" spans="1:27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5"/>
      <c r="AA1135" s="35"/>
    </row>
    <row r="1136" spans="1:27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5"/>
      <c r="AA1136" s="35"/>
    </row>
    <row r="1137" spans="1:27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5"/>
      <c r="AA1137" s="35"/>
    </row>
    <row r="1138" spans="1:27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5"/>
      <c r="AA1138" s="35"/>
    </row>
    <row r="1139" spans="1:27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5"/>
      <c r="AA1139" s="35"/>
    </row>
    <row r="1140" spans="1:27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5"/>
      <c r="AA1140" s="35"/>
    </row>
    <row r="1141" spans="1:27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5"/>
      <c r="AA1141" s="35"/>
    </row>
    <row r="1142" spans="1:27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5"/>
      <c r="AA1142" s="35"/>
    </row>
    <row r="1143" spans="1:27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5"/>
      <c r="AA1143" s="35"/>
    </row>
    <row r="1144" spans="1:27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5"/>
      <c r="AA1144" s="35"/>
    </row>
    <row r="1145" spans="1:27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5"/>
      <c r="AA1145" s="35"/>
    </row>
    <row r="1146" spans="1:27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5"/>
      <c r="AA1146" s="35"/>
    </row>
    <row r="1147" spans="1:27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5"/>
      <c r="AA1147" s="35"/>
    </row>
    <row r="1148" spans="1:27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5"/>
      <c r="AA1148" s="35"/>
    </row>
    <row r="1149" spans="1:27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5"/>
      <c r="AA1149" s="35"/>
    </row>
    <row r="1150" spans="1:27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5"/>
      <c r="AA1150" s="35"/>
    </row>
    <row r="1151" spans="1:27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5"/>
      <c r="AA1151" s="35"/>
    </row>
    <row r="1152" spans="1:27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5"/>
      <c r="AA1152" s="35"/>
    </row>
    <row r="1153" spans="1:27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5"/>
      <c r="AA1153" s="35"/>
    </row>
    <row r="1154" spans="1:27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5"/>
      <c r="AA1154" s="35"/>
    </row>
    <row r="1155" spans="1:27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5"/>
      <c r="AA1155" s="35"/>
    </row>
    <row r="1156" spans="1:27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5"/>
      <c r="AA1156" s="35"/>
    </row>
    <row r="1157" spans="1:27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5"/>
      <c r="AA1157" s="35"/>
    </row>
    <row r="1158" spans="1:27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5"/>
      <c r="AA1158" s="35"/>
    </row>
    <row r="1159" spans="1:27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5"/>
      <c r="AA1159" s="35"/>
    </row>
    <row r="1160" spans="1:27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5"/>
      <c r="AA1160" s="35"/>
    </row>
    <row r="1161" spans="1:27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5"/>
      <c r="AA1161" s="35"/>
    </row>
    <row r="1162" spans="1:27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5"/>
      <c r="AA1162" s="35"/>
    </row>
    <row r="1163" spans="1:27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5"/>
      <c r="AA1163" s="35"/>
    </row>
    <row r="1164" spans="1:27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5"/>
      <c r="AA1164" s="35"/>
    </row>
    <row r="1165" spans="1:27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5"/>
      <c r="AA1165" s="35"/>
    </row>
    <row r="1166" spans="1:27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5"/>
      <c r="AA1166" s="35"/>
    </row>
    <row r="1167" spans="1:27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5"/>
      <c r="AA1167" s="35"/>
    </row>
    <row r="1168" spans="1:27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5"/>
      <c r="AA1168" s="35"/>
    </row>
    <row r="1169" spans="1:27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5"/>
      <c r="AA1169" s="35"/>
    </row>
    <row r="1170" spans="1:27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5"/>
      <c r="AA1170" s="35"/>
    </row>
    <row r="1171" spans="1:27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5"/>
      <c r="AA1171" s="35"/>
    </row>
    <row r="1172" spans="1:27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5"/>
      <c r="AA1172" s="35"/>
    </row>
    <row r="1173" spans="1:27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5"/>
      <c r="AA1173" s="35"/>
    </row>
    <row r="1174" spans="1:27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5"/>
      <c r="AA1174" s="35"/>
    </row>
    <row r="1175" spans="1:27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5"/>
      <c r="AA1175" s="35"/>
    </row>
    <row r="1176" spans="1:27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5"/>
      <c r="AA1176" s="35"/>
    </row>
    <row r="1177" spans="1:27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5"/>
      <c r="AA1177" s="35"/>
    </row>
    <row r="1178" spans="1:27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5"/>
      <c r="AA1178" s="35"/>
    </row>
    <row r="1179" spans="1:27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5"/>
      <c r="AA1179" s="35"/>
    </row>
    <row r="1180" spans="1:27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5"/>
      <c r="AA1180" s="35"/>
    </row>
    <row r="1181" spans="1:27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5"/>
      <c r="AA1181" s="35"/>
    </row>
    <row r="1182" spans="1:27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5"/>
      <c r="AA1182" s="35"/>
    </row>
    <row r="1183" spans="1:27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5"/>
      <c r="AA1183" s="35"/>
    </row>
    <row r="1184" spans="1:27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5"/>
      <c r="AA1184" s="35"/>
    </row>
    <row r="1185" spans="1:27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5"/>
      <c r="AA1185" s="35"/>
    </row>
    <row r="1186" spans="1:27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5"/>
      <c r="AA1186" s="35"/>
    </row>
    <row r="1187" spans="1:27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5"/>
      <c r="AA1187" s="35"/>
    </row>
    <row r="1188" spans="1:27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5"/>
      <c r="AA1188" s="35"/>
    </row>
    <row r="1189" spans="1:27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5"/>
      <c r="AA1189" s="35"/>
    </row>
    <row r="1190" spans="1:27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5"/>
      <c r="AA1190" s="35"/>
    </row>
    <row r="1191" spans="1:27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5"/>
      <c r="AA1191" s="35"/>
    </row>
    <row r="1192" spans="1:27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5"/>
      <c r="AA1192" s="35"/>
    </row>
    <row r="1193" spans="1:27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5"/>
      <c r="AA1193" s="35"/>
    </row>
    <row r="1194" spans="1:27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5"/>
      <c r="AA1194" s="35"/>
    </row>
    <row r="1195" spans="1:27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5"/>
      <c r="AA1195" s="35"/>
    </row>
    <row r="1196" spans="1:27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5"/>
      <c r="AA1196" s="35"/>
    </row>
    <row r="1197" spans="1:27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5"/>
      <c r="AA1197" s="35"/>
    </row>
    <row r="1198" spans="1:27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5"/>
      <c r="AA1198" s="35"/>
    </row>
    <row r="1199" spans="1:27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5"/>
      <c r="AA1199" s="35"/>
    </row>
    <row r="1200" spans="1:27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5"/>
      <c r="AA1200" s="35"/>
    </row>
    <row r="1201" spans="1:27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5"/>
      <c r="AA1201" s="35"/>
    </row>
    <row r="1202" spans="1:27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5"/>
      <c r="AA1202" s="35"/>
    </row>
    <row r="1203" spans="1:27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5"/>
      <c r="AA1203" s="35"/>
    </row>
    <row r="1204" spans="1:27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5"/>
      <c r="AA1204" s="35"/>
    </row>
    <row r="1205" spans="1:27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5"/>
      <c r="AA1205" s="35"/>
    </row>
    <row r="1206" spans="1:27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5"/>
      <c r="AA1206" s="35"/>
    </row>
    <row r="1207" spans="1:27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5"/>
      <c r="AA1207" s="35"/>
    </row>
    <row r="1208" spans="1:27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5"/>
      <c r="AA1208" s="35"/>
    </row>
    <row r="1209" spans="1:27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5"/>
      <c r="AA1209" s="35"/>
    </row>
    <row r="1210" spans="1:27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5"/>
      <c r="AA1210" s="35"/>
    </row>
    <row r="1211" spans="1:27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5"/>
      <c r="AA1211" s="35"/>
    </row>
    <row r="1212" spans="1:27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5"/>
      <c r="AA1212" s="35"/>
    </row>
    <row r="1213" spans="1:27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5"/>
      <c r="AA1213" s="35"/>
    </row>
    <row r="1214" spans="1:27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5"/>
      <c r="AA1214" s="35"/>
    </row>
    <row r="1215" spans="1:27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5"/>
      <c r="AA1215" s="35"/>
    </row>
    <row r="1216" spans="1:27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5"/>
      <c r="AA1216" s="35"/>
    </row>
    <row r="1217" spans="1:27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5"/>
      <c r="AA1217" s="35"/>
    </row>
    <row r="1218" spans="1:27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5"/>
      <c r="AA1218" s="35"/>
    </row>
    <row r="1219" spans="1:27" ht="21" customHeight="1">
      <c r="A1219" s="26"/>
      <c r="Z1219" s="35"/>
      <c r="AA1219" s="35"/>
    </row>
    <row r="1220" spans="1:27" ht="21" customHeight="1">
      <c r="A1220" s="26"/>
      <c r="Z1220" s="35"/>
      <c r="AA1220" s="35"/>
    </row>
    <row r="1221" spans="1:27" ht="21" customHeight="1">
      <c r="A1221" s="26"/>
      <c r="Z1221" s="35"/>
      <c r="AA1221" s="35"/>
    </row>
    <row r="1222" spans="1:27" ht="21" customHeight="1">
      <c r="A1222" s="26"/>
      <c r="Z1222" s="35"/>
      <c r="AA1222" s="35"/>
    </row>
    <row r="1223" spans="1:27" ht="21" customHeight="1">
      <c r="A1223" s="26"/>
    </row>
  </sheetData>
  <mergeCells count="217">
    <mergeCell ref="B16:F18"/>
    <mergeCell ref="B10:F12"/>
    <mergeCell ref="B13:F15"/>
    <mergeCell ref="B5:B6"/>
    <mergeCell ref="B26:Y26"/>
    <mergeCell ref="B27:B113"/>
    <mergeCell ref="C45:E47"/>
    <mergeCell ref="F45:F47"/>
    <mergeCell ref="C60:E62"/>
    <mergeCell ref="F60:F62"/>
    <mergeCell ref="D39:D41"/>
    <mergeCell ref="E39:E41"/>
    <mergeCell ref="F39:F41"/>
    <mergeCell ref="D42:D44"/>
    <mergeCell ref="E42:E44"/>
    <mergeCell ref="F42:F44"/>
    <mergeCell ref="C27:C44"/>
    <mergeCell ref="D27:D29"/>
    <mergeCell ref="E27:E29"/>
    <mergeCell ref="F27:F29"/>
    <mergeCell ref="D30:D32"/>
    <mergeCell ref="B2:Y2"/>
    <mergeCell ref="B3:D3"/>
    <mergeCell ref="E3:F3"/>
    <mergeCell ref="B4:F4"/>
    <mergeCell ref="G4:Y4"/>
    <mergeCell ref="B7:F9"/>
    <mergeCell ref="B23:F25"/>
    <mergeCell ref="G5:G6"/>
    <mergeCell ref="H5:M5"/>
    <mergeCell ref="N5:S5"/>
    <mergeCell ref="T5:Y5"/>
    <mergeCell ref="B19:F21"/>
    <mergeCell ref="B22:Y22"/>
    <mergeCell ref="F5:F6"/>
    <mergeCell ref="G3:Y3"/>
    <mergeCell ref="F33:F35"/>
    <mergeCell ref="C78:C86"/>
    <mergeCell ref="D78:D80"/>
    <mergeCell ref="E78:E80"/>
    <mergeCell ref="F78:F80"/>
    <mergeCell ref="D81:D83"/>
    <mergeCell ref="E81:E83"/>
    <mergeCell ref="F81:F83"/>
    <mergeCell ref="D84:D86"/>
    <mergeCell ref="E84:E86"/>
    <mergeCell ref="F84:F86"/>
    <mergeCell ref="D63:D65"/>
    <mergeCell ref="E63:E65"/>
    <mergeCell ref="F63:F65"/>
    <mergeCell ref="D66:D68"/>
    <mergeCell ref="E66:E68"/>
    <mergeCell ref="C63:C74"/>
    <mergeCell ref="F66:F68"/>
    <mergeCell ref="D36:D38"/>
    <mergeCell ref="E36:E38"/>
    <mergeCell ref="F36:F38"/>
    <mergeCell ref="C87:E89"/>
    <mergeCell ref="F87:F89"/>
    <mergeCell ref="F99:F101"/>
    <mergeCell ref="D102:D104"/>
    <mergeCell ref="E102:E104"/>
    <mergeCell ref="F102:F104"/>
    <mergeCell ref="D93:D95"/>
    <mergeCell ref="E93:E95"/>
    <mergeCell ref="F93:F95"/>
    <mergeCell ref="C96:E98"/>
    <mergeCell ref="F96:F98"/>
    <mergeCell ref="C99:C110"/>
    <mergeCell ref="D99:D101"/>
    <mergeCell ref="E99:E101"/>
    <mergeCell ref="E176:E178"/>
    <mergeCell ref="F176:F178"/>
    <mergeCell ref="D179:D181"/>
    <mergeCell ref="E179:E181"/>
    <mergeCell ref="F179:F181"/>
    <mergeCell ref="F108:F110"/>
    <mergeCell ref="C111:E113"/>
    <mergeCell ref="F111:F113"/>
    <mergeCell ref="F130:F132"/>
    <mergeCell ref="F136:F138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F154:F156"/>
    <mergeCell ref="C154:E156"/>
    <mergeCell ref="D133:D135"/>
    <mergeCell ref="E133:E135"/>
    <mergeCell ref="B157:Y157"/>
    <mergeCell ref="F164:F166"/>
    <mergeCell ref="D167:D169"/>
    <mergeCell ref="E167:E169"/>
    <mergeCell ref="F167:F169"/>
    <mergeCell ref="B158:B217"/>
    <mergeCell ref="C158:C172"/>
    <mergeCell ref="D158:D160"/>
    <mergeCell ref="E158:E160"/>
    <mergeCell ref="F158:F160"/>
    <mergeCell ref="D161:D163"/>
    <mergeCell ref="E161:E163"/>
    <mergeCell ref="F161:F163"/>
    <mergeCell ref="D164:D166"/>
    <mergeCell ref="E164:E166"/>
    <mergeCell ref="D170:D172"/>
    <mergeCell ref="E170:E172"/>
    <mergeCell ref="C176:C184"/>
    <mergeCell ref="D176:D178"/>
    <mergeCell ref="E212:E214"/>
    <mergeCell ref="F212:F214"/>
    <mergeCell ref="D182:D184"/>
    <mergeCell ref="E182:E184"/>
    <mergeCell ref="F182:F184"/>
    <mergeCell ref="B114:Y114"/>
    <mergeCell ref="B115:B156"/>
    <mergeCell ref="C115:C123"/>
    <mergeCell ref="D115:D117"/>
    <mergeCell ref="E115:E117"/>
    <mergeCell ref="F115:F117"/>
    <mergeCell ref="D118:D120"/>
    <mergeCell ref="E118:E120"/>
    <mergeCell ref="F118:F120"/>
    <mergeCell ref="D121:D123"/>
    <mergeCell ref="E121:E123"/>
    <mergeCell ref="F121:F123"/>
    <mergeCell ref="C90:C95"/>
    <mergeCell ref="D90:D92"/>
    <mergeCell ref="E90:E92"/>
    <mergeCell ref="F90:F92"/>
    <mergeCell ref="D105:D107"/>
    <mergeCell ref="E105:E107"/>
    <mergeCell ref="F105:F107"/>
    <mergeCell ref="D108:D110"/>
    <mergeCell ref="E108:E110"/>
    <mergeCell ref="C48:C59"/>
    <mergeCell ref="D48:D50"/>
    <mergeCell ref="E48:E50"/>
    <mergeCell ref="F48:F50"/>
    <mergeCell ref="D51:D53"/>
    <mergeCell ref="E51:E53"/>
    <mergeCell ref="F51:F53"/>
    <mergeCell ref="D54:D56"/>
    <mergeCell ref="E54:E56"/>
    <mergeCell ref="F54:F56"/>
    <mergeCell ref="D57:D59"/>
    <mergeCell ref="E57:E59"/>
    <mergeCell ref="F57:F59"/>
    <mergeCell ref="C5:C6"/>
    <mergeCell ref="D5:D6"/>
    <mergeCell ref="E5:E6"/>
    <mergeCell ref="E30:E32"/>
    <mergeCell ref="F30:F32"/>
    <mergeCell ref="D33:D35"/>
    <mergeCell ref="E33:E35"/>
    <mergeCell ref="C124:E126"/>
    <mergeCell ref="F124:F126"/>
    <mergeCell ref="C127:C138"/>
    <mergeCell ref="D127:D129"/>
    <mergeCell ref="E127:E129"/>
    <mergeCell ref="F127:F129"/>
    <mergeCell ref="D130:D132"/>
    <mergeCell ref="E130:E132"/>
    <mergeCell ref="C142:C153"/>
    <mergeCell ref="D142:D144"/>
    <mergeCell ref="E142:E144"/>
    <mergeCell ref="F133:F135"/>
    <mergeCell ref="D136:D138"/>
    <mergeCell ref="E136:E138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197:D199"/>
    <mergeCell ref="E197:E199"/>
    <mergeCell ref="F197:F199"/>
    <mergeCell ref="D200:D202"/>
    <mergeCell ref="E200:E202"/>
    <mergeCell ref="F200:F202"/>
    <mergeCell ref="D203:D205"/>
    <mergeCell ref="E203:E205"/>
    <mergeCell ref="F203:F205"/>
    <mergeCell ref="C215:E217"/>
    <mergeCell ref="F215:F217"/>
    <mergeCell ref="C185:E187"/>
    <mergeCell ref="F185:F187"/>
    <mergeCell ref="F173:F175"/>
    <mergeCell ref="C139:E141"/>
    <mergeCell ref="F139:F141"/>
    <mergeCell ref="D69:D71"/>
    <mergeCell ref="E69:E71"/>
    <mergeCell ref="F69:F71"/>
    <mergeCell ref="D72:D74"/>
    <mergeCell ref="E72:E74"/>
    <mergeCell ref="F72:F74"/>
    <mergeCell ref="C75:E77"/>
    <mergeCell ref="F75:F77"/>
    <mergeCell ref="F170:F172"/>
    <mergeCell ref="C173:E175"/>
    <mergeCell ref="C206:E208"/>
    <mergeCell ref="F206:F208"/>
    <mergeCell ref="C209:C214"/>
    <mergeCell ref="D209:D211"/>
    <mergeCell ref="E209:E211"/>
    <mergeCell ref="F209:F211"/>
    <mergeCell ref="D212:D214"/>
  </mergeCells>
  <conditionalFormatting sqref="AA3:AA4 F33:F34 F36 F63 F57:F58 F84 F90:F94 F99:F103 F105:F109 F66 F69 F78:F81 F72 F209 F142:F143 F127:F128 F130:F131 F136:F137 F133:F134 F151 F148:F149 C45 F27:F28 F30:F31 F51:F54">
    <cfRule type="cellIs" dxfId="2321" priority="124" operator="equal">
      <formula>1</formula>
    </cfRule>
  </conditionalFormatting>
  <conditionalFormatting sqref="AA5">
    <cfRule type="cellIs" dxfId="2320" priority="125" operator="equal">
      <formula>2</formula>
    </cfRule>
  </conditionalFormatting>
  <conditionalFormatting sqref="AA6:AA7 F33:F34 F36 F63 F57:F58 F84 F90:F94 F99:F103 F105:F109 F66 F69 F78:F81 F72 F209 F142:F143 F127:F128 F130:F131 F136:F137 F133:F134 F151 F148:F149 C45 F27:F28 F30:F31 F51:F54">
    <cfRule type="cellIs" dxfId="2319" priority="126" operator="equal">
      <formula>3</formula>
    </cfRule>
  </conditionalFormatting>
  <conditionalFormatting sqref="F158 F145:F146 F115 F118 F121">
    <cfRule type="cellIs" dxfId="2318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317" priority="128" operator="equal">
      <formula>2</formula>
    </cfRule>
  </conditionalFormatting>
  <conditionalFormatting sqref="F158 F145:F146 F115 F118 F121">
    <cfRule type="cellIs" dxfId="2316" priority="129" operator="equal">
      <formula>3</formula>
    </cfRule>
  </conditionalFormatting>
  <conditionalFormatting sqref="F176 F179">
    <cfRule type="cellIs" dxfId="2315" priority="121" operator="equal">
      <formula>1</formula>
    </cfRule>
  </conditionalFormatting>
  <conditionalFormatting sqref="F176 F179">
    <cfRule type="cellIs" dxfId="2314" priority="122" operator="equal">
      <formula>2</formula>
    </cfRule>
  </conditionalFormatting>
  <conditionalFormatting sqref="F176 F179">
    <cfRule type="cellIs" dxfId="2313" priority="123" operator="equal">
      <formula>3</formula>
    </cfRule>
  </conditionalFormatting>
  <conditionalFormatting sqref="F188">
    <cfRule type="cellIs" dxfId="2312" priority="118" operator="equal">
      <formula>1</formula>
    </cfRule>
  </conditionalFormatting>
  <conditionalFormatting sqref="F188">
    <cfRule type="cellIs" dxfId="2311" priority="119" operator="equal">
      <formula>2</formula>
    </cfRule>
  </conditionalFormatting>
  <conditionalFormatting sqref="F188">
    <cfRule type="cellIs" dxfId="2310" priority="120" operator="equal">
      <formula>3</formula>
    </cfRule>
  </conditionalFormatting>
  <conditionalFormatting sqref="F161">
    <cfRule type="cellIs" dxfId="2309" priority="115" operator="equal">
      <formula>1</formula>
    </cfRule>
  </conditionalFormatting>
  <conditionalFormatting sqref="F161">
    <cfRule type="cellIs" dxfId="2308" priority="116" operator="equal">
      <formula>2</formula>
    </cfRule>
  </conditionalFormatting>
  <conditionalFormatting sqref="F161">
    <cfRule type="cellIs" dxfId="2307" priority="117" operator="equal">
      <formula>3</formula>
    </cfRule>
  </conditionalFormatting>
  <conditionalFormatting sqref="F170:F171">
    <cfRule type="cellIs" dxfId="2306" priority="106" operator="equal">
      <formula>1</formula>
    </cfRule>
  </conditionalFormatting>
  <conditionalFormatting sqref="F164:F165">
    <cfRule type="cellIs" dxfId="2305" priority="112" operator="equal">
      <formula>1</formula>
    </cfRule>
  </conditionalFormatting>
  <conditionalFormatting sqref="F164:F165">
    <cfRule type="cellIs" dxfId="2304" priority="113" operator="equal">
      <formula>2</formula>
    </cfRule>
  </conditionalFormatting>
  <conditionalFormatting sqref="F164:F165">
    <cfRule type="cellIs" dxfId="2303" priority="114" operator="equal">
      <formula>3</formula>
    </cfRule>
  </conditionalFormatting>
  <conditionalFormatting sqref="F167:F168">
    <cfRule type="cellIs" dxfId="2302" priority="109" operator="equal">
      <formula>1</formula>
    </cfRule>
  </conditionalFormatting>
  <conditionalFormatting sqref="F167:F168">
    <cfRule type="cellIs" dxfId="2301" priority="110" operator="equal">
      <formula>2</formula>
    </cfRule>
  </conditionalFormatting>
  <conditionalFormatting sqref="F167:F168">
    <cfRule type="cellIs" dxfId="2300" priority="111" operator="equal">
      <formula>3</formula>
    </cfRule>
  </conditionalFormatting>
  <conditionalFormatting sqref="F170:F171">
    <cfRule type="cellIs" dxfId="2299" priority="107" operator="equal">
      <formula>2</formula>
    </cfRule>
  </conditionalFormatting>
  <conditionalFormatting sqref="F170:F171">
    <cfRule type="cellIs" dxfId="2298" priority="108" operator="equal">
      <formula>3</formula>
    </cfRule>
  </conditionalFormatting>
  <conditionalFormatting sqref="F182:F183">
    <cfRule type="cellIs" dxfId="2297" priority="103" operator="equal">
      <formula>1</formula>
    </cfRule>
  </conditionalFormatting>
  <conditionalFormatting sqref="F182:F183">
    <cfRule type="cellIs" dxfId="2296" priority="104" operator="equal">
      <formula>2</formula>
    </cfRule>
  </conditionalFormatting>
  <conditionalFormatting sqref="F182:F183">
    <cfRule type="cellIs" dxfId="2295" priority="105" operator="equal">
      <formula>3</formula>
    </cfRule>
  </conditionalFormatting>
  <conditionalFormatting sqref="F191">
    <cfRule type="cellIs" dxfId="2294" priority="100" operator="equal">
      <formula>1</formula>
    </cfRule>
  </conditionalFormatting>
  <conditionalFormatting sqref="F191">
    <cfRule type="cellIs" dxfId="2293" priority="101" operator="equal">
      <formula>2</formula>
    </cfRule>
  </conditionalFormatting>
  <conditionalFormatting sqref="F191">
    <cfRule type="cellIs" dxfId="2292" priority="102" operator="equal">
      <formula>3</formula>
    </cfRule>
  </conditionalFormatting>
  <conditionalFormatting sqref="F194">
    <cfRule type="cellIs" dxfId="2291" priority="97" operator="equal">
      <formula>1</formula>
    </cfRule>
  </conditionalFormatting>
  <conditionalFormatting sqref="F194">
    <cfRule type="cellIs" dxfId="2290" priority="98" operator="equal">
      <formula>2</formula>
    </cfRule>
  </conditionalFormatting>
  <conditionalFormatting sqref="F194">
    <cfRule type="cellIs" dxfId="2289" priority="99" operator="equal">
      <formula>3</formula>
    </cfRule>
  </conditionalFormatting>
  <conditionalFormatting sqref="F197">
    <cfRule type="cellIs" dxfId="2288" priority="94" operator="equal">
      <formula>1</formula>
    </cfRule>
  </conditionalFormatting>
  <conditionalFormatting sqref="F197">
    <cfRule type="cellIs" dxfId="2287" priority="95" operator="equal">
      <formula>2</formula>
    </cfRule>
  </conditionalFormatting>
  <conditionalFormatting sqref="F197">
    <cfRule type="cellIs" dxfId="2286" priority="96" operator="equal">
      <formula>3</formula>
    </cfRule>
  </conditionalFormatting>
  <conditionalFormatting sqref="F200">
    <cfRule type="cellIs" dxfId="2285" priority="91" operator="equal">
      <formula>1</formula>
    </cfRule>
  </conditionalFormatting>
  <conditionalFormatting sqref="F200">
    <cfRule type="cellIs" dxfId="2284" priority="92" operator="equal">
      <formula>2</formula>
    </cfRule>
  </conditionalFormatting>
  <conditionalFormatting sqref="F200">
    <cfRule type="cellIs" dxfId="2283" priority="93" operator="equal">
      <formula>3</formula>
    </cfRule>
  </conditionalFormatting>
  <conditionalFormatting sqref="F203">
    <cfRule type="cellIs" dxfId="2282" priority="88" operator="equal">
      <formula>1</formula>
    </cfRule>
  </conditionalFormatting>
  <conditionalFormatting sqref="F203">
    <cfRule type="cellIs" dxfId="2281" priority="89" operator="equal">
      <formula>2</formula>
    </cfRule>
  </conditionalFormatting>
  <conditionalFormatting sqref="F203">
    <cfRule type="cellIs" dxfId="2280" priority="90" operator="equal">
      <formula>3</formula>
    </cfRule>
  </conditionalFormatting>
  <conditionalFormatting sqref="F212">
    <cfRule type="cellIs" dxfId="2279" priority="85" operator="equal">
      <formula>1</formula>
    </cfRule>
  </conditionalFormatting>
  <conditionalFormatting sqref="F212">
    <cfRule type="cellIs" dxfId="2278" priority="86" operator="equal">
      <formula>3</formula>
    </cfRule>
  </conditionalFormatting>
  <conditionalFormatting sqref="F212">
    <cfRule type="cellIs" dxfId="2277" priority="87" operator="equal">
      <formula>2</formula>
    </cfRule>
  </conditionalFormatting>
  <conditionalFormatting sqref="F48">
    <cfRule type="cellIs" dxfId="2276" priority="82" operator="equal">
      <formula>1</formula>
    </cfRule>
  </conditionalFormatting>
  <conditionalFormatting sqref="F48">
    <cfRule type="cellIs" dxfId="2275" priority="83" operator="equal">
      <formula>3</formula>
    </cfRule>
  </conditionalFormatting>
  <conditionalFormatting sqref="F48">
    <cfRule type="cellIs" dxfId="2274" priority="84" operator="equal">
      <formula>2</formula>
    </cfRule>
  </conditionalFormatting>
  <conditionalFormatting sqref="F45:F47">
    <cfRule type="cellIs" dxfId="2273" priority="79" operator="equal">
      <formula>1</formula>
    </cfRule>
  </conditionalFormatting>
  <conditionalFormatting sqref="F45:F47">
    <cfRule type="cellIs" dxfId="2272" priority="80" operator="equal">
      <formula>3</formula>
    </cfRule>
  </conditionalFormatting>
  <conditionalFormatting sqref="F45:F47">
    <cfRule type="cellIs" dxfId="2271" priority="81" operator="equal">
      <formula>2</formula>
    </cfRule>
  </conditionalFormatting>
  <conditionalFormatting sqref="F39">
    <cfRule type="cellIs" dxfId="2270" priority="76" operator="equal">
      <formula>1</formula>
    </cfRule>
  </conditionalFormatting>
  <conditionalFormatting sqref="F39">
    <cfRule type="cellIs" dxfId="2269" priority="77" operator="equal">
      <formula>3</formula>
    </cfRule>
  </conditionalFormatting>
  <conditionalFormatting sqref="F39">
    <cfRule type="cellIs" dxfId="2268" priority="78" operator="equal">
      <formula>2</formula>
    </cfRule>
  </conditionalFormatting>
  <conditionalFormatting sqref="F42">
    <cfRule type="cellIs" dxfId="2267" priority="73" operator="equal">
      <formula>1</formula>
    </cfRule>
  </conditionalFormatting>
  <conditionalFormatting sqref="F42">
    <cfRule type="cellIs" dxfId="2266" priority="74" operator="equal">
      <formula>3</formula>
    </cfRule>
  </conditionalFormatting>
  <conditionalFormatting sqref="F42">
    <cfRule type="cellIs" dxfId="2265" priority="75" operator="equal">
      <formula>2</formula>
    </cfRule>
  </conditionalFormatting>
  <conditionalFormatting sqref="C60">
    <cfRule type="cellIs" dxfId="2264" priority="70" operator="equal">
      <formula>1</formula>
    </cfRule>
  </conditionalFormatting>
  <conditionalFormatting sqref="C60">
    <cfRule type="cellIs" dxfId="2263" priority="71" operator="equal">
      <formula>3</formula>
    </cfRule>
  </conditionalFormatting>
  <conditionalFormatting sqref="C60">
    <cfRule type="cellIs" dxfId="2262" priority="72" operator="equal">
      <formula>2</formula>
    </cfRule>
  </conditionalFormatting>
  <conditionalFormatting sqref="F60:F62">
    <cfRule type="cellIs" dxfId="2261" priority="67" operator="equal">
      <formula>1</formula>
    </cfRule>
  </conditionalFormatting>
  <conditionalFormatting sqref="F60:F62">
    <cfRule type="cellIs" dxfId="2260" priority="68" operator="equal">
      <formula>3</formula>
    </cfRule>
  </conditionalFormatting>
  <conditionalFormatting sqref="F60:F62">
    <cfRule type="cellIs" dxfId="2259" priority="69" operator="equal">
      <formula>2</formula>
    </cfRule>
  </conditionalFormatting>
  <conditionalFormatting sqref="C75">
    <cfRule type="cellIs" dxfId="2258" priority="64" operator="equal">
      <formula>1</formula>
    </cfRule>
  </conditionalFormatting>
  <conditionalFormatting sqref="C75">
    <cfRule type="cellIs" dxfId="2257" priority="65" operator="equal">
      <formula>3</formula>
    </cfRule>
  </conditionalFormatting>
  <conditionalFormatting sqref="C75">
    <cfRule type="cellIs" dxfId="2256" priority="66" operator="equal">
      <formula>2</formula>
    </cfRule>
  </conditionalFormatting>
  <conditionalFormatting sqref="F75:F77">
    <cfRule type="cellIs" dxfId="2255" priority="61" operator="equal">
      <formula>1</formula>
    </cfRule>
  </conditionalFormatting>
  <conditionalFormatting sqref="F75:F77">
    <cfRule type="cellIs" dxfId="2254" priority="62" operator="equal">
      <formula>3</formula>
    </cfRule>
  </conditionalFormatting>
  <conditionalFormatting sqref="F75:F77">
    <cfRule type="cellIs" dxfId="2253" priority="63" operator="equal">
      <formula>2</formula>
    </cfRule>
  </conditionalFormatting>
  <conditionalFormatting sqref="C87">
    <cfRule type="cellIs" dxfId="2252" priority="58" operator="equal">
      <formula>1</formula>
    </cfRule>
  </conditionalFormatting>
  <conditionalFormatting sqref="C87">
    <cfRule type="cellIs" dxfId="2251" priority="59" operator="equal">
      <formula>3</formula>
    </cfRule>
  </conditionalFormatting>
  <conditionalFormatting sqref="C87">
    <cfRule type="cellIs" dxfId="2250" priority="60" operator="equal">
      <formula>2</formula>
    </cfRule>
  </conditionalFormatting>
  <conditionalFormatting sqref="F87:F89">
    <cfRule type="cellIs" dxfId="2249" priority="55" operator="equal">
      <formula>1</formula>
    </cfRule>
  </conditionalFormatting>
  <conditionalFormatting sqref="F87:F89">
    <cfRule type="cellIs" dxfId="2248" priority="56" operator="equal">
      <formula>3</formula>
    </cfRule>
  </conditionalFormatting>
  <conditionalFormatting sqref="F87:F89">
    <cfRule type="cellIs" dxfId="2247" priority="57" operator="equal">
      <formula>2</formula>
    </cfRule>
  </conditionalFormatting>
  <conditionalFormatting sqref="C96">
    <cfRule type="cellIs" dxfId="2246" priority="52" operator="equal">
      <formula>1</formula>
    </cfRule>
  </conditionalFormatting>
  <conditionalFormatting sqref="C96">
    <cfRule type="cellIs" dxfId="2245" priority="53" operator="equal">
      <formula>3</formula>
    </cfRule>
  </conditionalFormatting>
  <conditionalFormatting sqref="C96">
    <cfRule type="cellIs" dxfId="2244" priority="54" operator="equal">
      <formula>2</formula>
    </cfRule>
  </conditionalFormatting>
  <conditionalFormatting sqref="F96:F98">
    <cfRule type="cellIs" dxfId="2243" priority="49" operator="equal">
      <formula>1</formula>
    </cfRule>
  </conditionalFormatting>
  <conditionalFormatting sqref="F96:F98">
    <cfRule type="cellIs" dxfId="2242" priority="50" operator="equal">
      <formula>3</formula>
    </cfRule>
  </conditionalFormatting>
  <conditionalFormatting sqref="F96:F98">
    <cfRule type="cellIs" dxfId="2241" priority="51" operator="equal">
      <formula>2</formula>
    </cfRule>
  </conditionalFormatting>
  <conditionalFormatting sqref="C111">
    <cfRule type="cellIs" dxfId="2240" priority="46" operator="equal">
      <formula>1</formula>
    </cfRule>
  </conditionalFormatting>
  <conditionalFormatting sqref="C111">
    <cfRule type="cellIs" dxfId="2239" priority="47" operator="equal">
      <formula>3</formula>
    </cfRule>
  </conditionalFormatting>
  <conditionalFormatting sqref="C111">
    <cfRule type="cellIs" dxfId="2238" priority="48" operator="equal">
      <formula>2</formula>
    </cfRule>
  </conditionalFormatting>
  <conditionalFormatting sqref="F111:F113">
    <cfRule type="cellIs" dxfId="2237" priority="43" operator="equal">
      <formula>1</formula>
    </cfRule>
  </conditionalFormatting>
  <conditionalFormatting sqref="F111:F113">
    <cfRule type="cellIs" dxfId="2236" priority="44" operator="equal">
      <formula>3</formula>
    </cfRule>
  </conditionalFormatting>
  <conditionalFormatting sqref="F111:F113">
    <cfRule type="cellIs" dxfId="2235" priority="45" operator="equal">
      <formula>2</formula>
    </cfRule>
  </conditionalFormatting>
  <conditionalFormatting sqref="C124">
    <cfRule type="cellIs" dxfId="2234" priority="40" operator="equal">
      <formula>1</formula>
    </cfRule>
  </conditionalFormatting>
  <conditionalFormatting sqref="C124">
    <cfRule type="cellIs" dxfId="2233" priority="41" operator="equal">
      <formula>3</formula>
    </cfRule>
  </conditionalFormatting>
  <conditionalFormatting sqref="C124">
    <cfRule type="cellIs" dxfId="2232" priority="42" operator="equal">
      <formula>2</formula>
    </cfRule>
  </conditionalFormatting>
  <conditionalFormatting sqref="F124:F126">
    <cfRule type="cellIs" dxfId="2231" priority="37" operator="equal">
      <formula>1</formula>
    </cfRule>
  </conditionalFormatting>
  <conditionalFormatting sqref="F124:F126">
    <cfRule type="cellIs" dxfId="2230" priority="38" operator="equal">
      <formula>3</formula>
    </cfRule>
  </conditionalFormatting>
  <conditionalFormatting sqref="F124:F126">
    <cfRule type="cellIs" dxfId="2229" priority="39" operator="equal">
      <formula>2</formula>
    </cfRule>
  </conditionalFormatting>
  <conditionalFormatting sqref="C139">
    <cfRule type="cellIs" dxfId="2228" priority="34" operator="equal">
      <formula>1</formula>
    </cfRule>
  </conditionalFormatting>
  <conditionalFormatting sqref="C139">
    <cfRule type="cellIs" dxfId="2227" priority="35" operator="equal">
      <formula>3</formula>
    </cfRule>
  </conditionalFormatting>
  <conditionalFormatting sqref="C139">
    <cfRule type="cellIs" dxfId="2226" priority="36" operator="equal">
      <formula>2</formula>
    </cfRule>
  </conditionalFormatting>
  <conditionalFormatting sqref="F139:F141">
    <cfRule type="cellIs" dxfId="2225" priority="31" operator="equal">
      <formula>1</formula>
    </cfRule>
  </conditionalFormatting>
  <conditionalFormatting sqref="F139:F141">
    <cfRule type="cellIs" dxfId="2224" priority="32" operator="equal">
      <formula>3</formula>
    </cfRule>
  </conditionalFormatting>
  <conditionalFormatting sqref="F139:F141">
    <cfRule type="cellIs" dxfId="2223" priority="33" operator="equal">
      <formula>2</formula>
    </cfRule>
  </conditionalFormatting>
  <conditionalFormatting sqref="C154">
    <cfRule type="cellIs" dxfId="2222" priority="28" operator="equal">
      <formula>1</formula>
    </cfRule>
  </conditionalFormatting>
  <conditionalFormatting sqref="C154">
    <cfRule type="cellIs" dxfId="2221" priority="29" operator="equal">
      <formula>3</formula>
    </cfRule>
  </conditionalFormatting>
  <conditionalFormatting sqref="C154">
    <cfRule type="cellIs" dxfId="2220" priority="30" operator="equal">
      <formula>2</formula>
    </cfRule>
  </conditionalFormatting>
  <conditionalFormatting sqref="F154:F156">
    <cfRule type="cellIs" dxfId="2219" priority="25" operator="equal">
      <formula>1</formula>
    </cfRule>
  </conditionalFormatting>
  <conditionalFormatting sqref="F154:F156">
    <cfRule type="cellIs" dxfId="2218" priority="26" operator="equal">
      <formula>3</formula>
    </cfRule>
  </conditionalFormatting>
  <conditionalFormatting sqref="F154:F156">
    <cfRule type="cellIs" dxfId="2217" priority="27" operator="equal">
      <formula>2</formula>
    </cfRule>
  </conditionalFormatting>
  <conditionalFormatting sqref="C173">
    <cfRule type="cellIs" dxfId="2216" priority="22" operator="equal">
      <formula>1</formula>
    </cfRule>
  </conditionalFormatting>
  <conditionalFormatting sqref="C173">
    <cfRule type="cellIs" dxfId="2215" priority="23" operator="equal">
      <formula>3</formula>
    </cfRule>
  </conditionalFormatting>
  <conditionalFormatting sqref="C173">
    <cfRule type="cellIs" dxfId="2214" priority="24" operator="equal">
      <formula>2</formula>
    </cfRule>
  </conditionalFormatting>
  <conditionalFormatting sqref="F173:F175">
    <cfRule type="cellIs" dxfId="2213" priority="19" operator="equal">
      <formula>1</formula>
    </cfRule>
  </conditionalFormatting>
  <conditionalFormatting sqref="F173:F175">
    <cfRule type="cellIs" dxfId="2212" priority="20" operator="equal">
      <formula>3</formula>
    </cfRule>
  </conditionalFormatting>
  <conditionalFormatting sqref="F173:F175">
    <cfRule type="cellIs" dxfId="2211" priority="21" operator="equal">
      <formula>2</formula>
    </cfRule>
  </conditionalFormatting>
  <conditionalFormatting sqref="C185">
    <cfRule type="cellIs" dxfId="2210" priority="16" operator="equal">
      <formula>1</formula>
    </cfRule>
  </conditionalFormatting>
  <conditionalFormatting sqref="C185">
    <cfRule type="cellIs" dxfId="2209" priority="17" operator="equal">
      <formula>3</formula>
    </cfRule>
  </conditionalFormatting>
  <conditionalFormatting sqref="C185">
    <cfRule type="cellIs" dxfId="2208" priority="18" operator="equal">
      <formula>2</formula>
    </cfRule>
  </conditionalFormatting>
  <conditionalFormatting sqref="F185:F187">
    <cfRule type="cellIs" dxfId="2207" priority="13" operator="equal">
      <formula>1</formula>
    </cfRule>
  </conditionalFormatting>
  <conditionalFormatting sqref="F185:F187">
    <cfRule type="cellIs" dxfId="2206" priority="14" operator="equal">
      <formula>3</formula>
    </cfRule>
  </conditionalFormatting>
  <conditionalFormatting sqref="F185:F187">
    <cfRule type="cellIs" dxfId="2205" priority="15" operator="equal">
      <formula>2</formula>
    </cfRule>
  </conditionalFormatting>
  <conditionalFormatting sqref="C206">
    <cfRule type="cellIs" dxfId="2204" priority="10" operator="equal">
      <formula>1</formula>
    </cfRule>
  </conditionalFormatting>
  <conditionalFormatting sqref="C206">
    <cfRule type="cellIs" dxfId="2203" priority="11" operator="equal">
      <formula>3</formula>
    </cfRule>
  </conditionalFormatting>
  <conditionalFormatting sqref="C206">
    <cfRule type="cellIs" dxfId="2202" priority="12" operator="equal">
      <formula>2</formula>
    </cfRule>
  </conditionalFormatting>
  <conditionalFormatting sqref="F206:F208">
    <cfRule type="cellIs" dxfId="2201" priority="7" operator="equal">
      <formula>1</formula>
    </cfRule>
  </conditionalFormatting>
  <conditionalFormatting sqref="F206:F208">
    <cfRule type="cellIs" dxfId="2200" priority="8" operator="equal">
      <formula>3</formula>
    </cfRule>
  </conditionalFormatting>
  <conditionalFormatting sqref="F206:F208">
    <cfRule type="cellIs" dxfId="2199" priority="9" operator="equal">
      <formula>2</formula>
    </cfRule>
  </conditionalFormatting>
  <conditionalFormatting sqref="C215">
    <cfRule type="cellIs" dxfId="2198" priority="4" operator="equal">
      <formula>1</formula>
    </cfRule>
  </conditionalFormatting>
  <conditionalFormatting sqref="C215">
    <cfRule type="cellIs" dxfId="2197" priority="5" operator="equal">
      <formula>3</formula>
    </cfRule>
  </conditionalFormatting>
  <conditionalFormatting sqref="C215">
    <cfRule type="cellIs" dxfId="2196" priority="6" operator="equal">
      <formula>2</formula>
    </cfRule>
  </conditionalFormatting>
  <conditionalFormatting sqref="F215:F217">
    <cfRule type="cellIs" dxfId="2195" priority="1" operator="equal">
      <formula>1</formula>
    </cfRule>
  </conditionalFormatting>
  <conditionalFormatting sqref="F215:F217">
    <cfRule type="cellIs" dxfId="2194" priority="2" operator="equal">
      <formula>3</formula>
    </cfRule>
  </conditionalFormatting>
  <conditionalFormatting sqref="F215:F217">
    <cfRule type="cellIs" dxfId="2193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3"/>
  <sheetViews>
    <sheetView zoomScale="70" zoomScaleNormal="70" workbookViewId="0">
      <selection activeCell="B2" sqref="B2:Y2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11" width="7.36328125" style="38" bestFit="1" customWidth="1"/>
    <col min="12" max="12" width="6.453125" style="38" bestFit="1" customWidth="1"/>
    <col min="13" max="13" width="6.81640625" style="38" bestFit="1" customWidth="1"/>
    <col min="14" max="14" width="8.54296875" style="38" bestFit="1" customWidth="1"/>
    <col min="15" max="17" width="7.363281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3.26953125" style="38" customWidth="1"/>
    <col min="27" max="27" width="20.08984375" style="38" bestFit="1" customWidth="1"/>
    <col min="28" max="16384" width="14.453125" style="38"/>
  </cols>
  <sheetData>
    <row r="1" spans="1:27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6"/>
      <c r="AA1" s="36"/>
    </row>
    <row r="2" spans="1:27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37"/>
      <c r="AA2" s="37" t="s">
        <v>0</v>
      </c>
    </row>
    <row r="3" spans="1:27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9"/>
      <c r="AA3" s="9"/>
    </row>
    <row r="4" spans="1:27" ht="19" customHeight="1">
      <c r="A4" s="1"/>
      <c r="B4" s="1198" t="s">
        <v>112</v>
      </c>
      <c r="C4" s="1198"/>
      <c r="D4" s="1198"/>
      <c r="E4" s="1198"/>
      <c r="F4" s="1198"/>
      <c r="G4" s="1284" t="s">
        <v>171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"/>
      <c r="AA4" s="11">
        <v>1</v>
      </c>
    </row>
    <row r="5" spans="1:27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"/>
      <c r="AA5" s="11">
        <v>2</v>
      </c>
    </row>
    <row r="6" spans="1:27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"/>
      <c r="AA6" s="11">
        <v>3</v>
      </c>
    </row>
    <row r="7" spans="1:27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1051">
        <f>H10+H13+H16+H19</f>
        <v>78340</v>
      </c>
      <c r="I7" s="345">
        <f t="shared" ref="I7:Y7" si="0">I10+I13+I16+I19</f>
        <v>27500</v>
      </c>
      <c r="J7" s="346">
        <f t="shared" si="0"/>
        <v>24800</v>
      </c>
      <c r="K7" s="346">
        <f t="shared" si="0"/>
        <v>26040</v>
      </c>
      <c r="L7" s="346">
        <f t="shared" si="0"/>
        <v>0</v>
      </c>
      <c r="M7" s="347">
        <f t="shared" si="0"/>
        <v>0</v>
      </c>
      <c r="N7" s="1052">
        <f t="shared" si="0"/>
        <v>45570</v>
      </c>
      <c r="O7" s="345">
        <f t="shared" si="0"/>
        <v>17050</v>
      </c>
      <c r="P7" s="346">
        <f t="shared" si="0"/>
        <v>24800</v>
      </c>
      <c r="Q7" s="346">
        <f t="shared" si="0"/>
        <v>3720</v>
      </c>
      <c r="R7" s="346">
        <f t="shared" si="0"/>
        <v>0</v>
      </c>
      <c r="S7" s="349">
        <f t="shared" si="0"/>
        <v>0</v>
      </c>
      <c r="T7" s="1051">
        <f t="shared" si="0"/>
        <v>-32770</v>
      </c>
      <c r="U7" s="345">
        <f t="shared" si="0"/>
        <v>-10450</v>
      </c>
      <c r="V7" s="346">
        <f t="shared" si="0"/>
        <v>0</v>
      </c>
      <c r="W7" s="346">
        <f t="shared" si="0"/>
        <v>-22320</v>
      </c>
      <c r="X7" s="346">
        <f t="shared" si="0"/>
        <v>0</v>
      </c>
      <c r="Y7" s="350">
        <f t="shared" si="0"/>
        <v>0</v>
      </c>
      <c r="Z7" s="12"/>
      <c r="AA7" s="11"/>
    </row>
    <row r="8" spans="1:27" ht="14.5" thickBot="1">
      <c r="A8" s="1"/>
      <c r="B8" s="1137"/>
      <c r="C8" s="1138"/>
      <c r="D8" s="1138"/>
      <c r="E8" s="1138"/>
      <c r="F8" s="1291"/>
      <c r="G8" s="90" t="s">
        <v>108</v>
      </c>
      <c r="H8" s="546">
        <f t="shared" ref="H8:Y8" si="1">H11+H14+H17+H20</f>
        <v>78340</v>
      </c>
      <c r="I8" s="352">
        <f t="shared" si="1"/>
        <v>27500</v>
      </c>
      <c r="J8" s="353">
        <f t="shared" si="1"/>
        <v>24800</v>
      </c>
      <c r="K8" s="353">
        <f t="shared" si="1"/>
        <v>26040</v>
      </c>
      <c r="L8" s="353">
        <f t="shared" si="1"/>
        <v>0</v>
      </c>
      <c r="M8" s="354">
        <f t="shared" si="1"/>
        <v>0</v>
      </c>
      <c r="N8" s="551">
        <f t="shared" si="1"/>
        <v>45570</v>
      </c>
      <c r="O8" s="352">
        <f t="shared" si="1"/>
        <v>17050</v>
      </c>
      <c r="P8" s="353">
        <f t="shared" si="1"/>
        <v>24800</v>
      </c>
      <c r="Q8" s="353">
        <f t="shared" si="1"/>
        <v>3720</v>
      </c>
      <c r="R8" s="353">
        <f t="shared" si="1"/>
        <v>0</v>
      </c>
      <c r="S8" s="356">
        <f t="shared" si="1"/>
        <v>0</v>
      </c>
      <c r="T8" s="546">
        <f t="shared" si="1"/>
        <v>-32770</v>
      </c>
      <c r="U8" s="352">
        <f t="shared" si="1"/>
        <v>-10450</v>
      </c>
      <c r="V8" s="353">
        <f t="shared" si="1"/>
        <v>0</v>
      </c>
      <c r="W8" s="353">
        <f t="shared" si="1"/>
        <v>-22320</v>
      </c>
      <c r="X8" s="353">
        <f t="shared" si="1"/>
        <v>0</v>
      </c>
      <c r="Y8" s="357">
        <f t="shared" si="1"/>
        <v>0</v>
      </c>
      <c r="Z8" s="15"/>
      <c r="AA8" s="15"/>
    </row>
    <row r="9" spans="1:27" ht="14.5" thickBot="1">
      <c r="A9" s="1"/>
      <c r="B9" s="1137"/>
      <c r="C9" s="1138"/>
      <c r="D9" s="1138"/>
      <c r="E9" s="1138"/>
      <c r="F9" s="1291"/>
      <c r="G9" s="92" t="s">
        <v>109</v>
      </c>
      <c r="H9" s="1053">
        <f t="shared" ref="H9:Y9" si="2">H12+H15+H18+H21</f>
        <v>0</v>
      </c>
      <c r="I9" s="448">
        <f t="shared" si="2"/>
        <v>0</v>
      </c>
      <c r="J9" s="449">
        <f t="shared" si="2"/>
        <v>0</v>
      </c>
      <c r="K9" s="449">
        <f t="shared" si="2"/>
        <v>0</v>
      </c>
      <c r="L9" s="449">
        <f t="shared" si="2"/>
        <v>0</v>
      </c>
      <c r="M9" s="450">
        <f t="shared" si="2"/>
        <v>0</v>
      </c>
      <c r="N9" s="1054">
        <f t="shared" si="2"/>
        <v>0</v>
      </c>
      <c r="O9" s="448">
        <f t="shared" si="2"/>
        <v>0</v>
      </c>
      <c r="P9" s="449">
        <f t="shared" si="2"/>
        <v>0</v>
      </c>
      <c r="Q9" s="449">
        <f t="shared" si="2"/>
        <v>0</v>
      </c>
      <c r="R9" s="449">
        <f t="shared" si="2"/>
        <v>0</v>
      </c>
      <c r="S9" s="452">
        <f t="shared" si="2"/>
        <v>0</v>
      </c>
      <c r="T9" s="1053">
        <f t="shared" si="2"/>
        <v>0</v>
      </c>
      <c r="U9" s="448">
        <f t="shared" si="2"/>
        <v>0</v>
      </c>
      <c r="V9" s="449">
        <f t="shared" si="2"/>
        <v>0</v>
      </c>
      <c r="W9" s="449">
        <f t="shared" si="2"/>
        <v>0</v>
      </c>
      <c r="X9" s="449">
        <f t="shared" si="2"/>
        <v>0</v>
      </c>
      <c r="Y9" s="453">
        <f t="shared" si="2"/>
        <v>0</v>
      </c>
      <c r="Z9" s="15"/>
      <c r="AA9" s="15"/>
    </row>
    <row r="10" spans="1:27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3">I23</f>
        <v>0</v>
      </c>
      <c r="J10" s="456">
        <f t="shared" si="3"/>
        <v>0</v>
      </c>
      <c r="K10" s="456">
        <f t="shared" si="3"/>
        <v>0</v>
      </c>
      <c r="L10" s="456">
        <f t="shared" si="3"/>
        <v>0</v>
      </c>
      <c r="M10" s="457">
        <f t="shared" si="3"/>
        <v>0</v>
      </c>
      <c r="N10" s="550">
        <f t="shared" si="3"/>
        <v>0</v>
      </c>
      <c r="O10" s="455">
        <f t="shared" si="3"/>
        <v>0</v>
      </c>
      <c r="P10" s="456">
        <f t="shared" si="3"/>
        <v>0</v>
      </c>
      <c r="Q10" s="456">
        <f t="shared" si="3"/>
        <v>0</v>
      </c>
      <c r="R10" s="456">
        <f t="shared" si="3"/>
        <v>0</v>
      </c>
      <c r="S10" s="458">
        <f t="shared" si="3"/>
        <v>0</v>
      </c>
      <c r="T10" s="545">
        <f t="shared" si="3"/>
        <v>0</v>
      </c>
      <c r="U10" s="455">
        <f t="shared" si="3"/>
        <v>0</v>
      </c>
      <c r="V10" s="456">
        <f t="shared" si="3"/>
        <v>0</v>
      </c>
      <c r="W10" s="456">
        <f t="shared" si="3"/>
        <v>0</v>
      </c>
      <c r="X10" s="456">
        <f t="shared" si="3"/>
        <v>0</v>
      </c>
      <c r="Y10" s="459">
        <f t="shared" si="3"/>
        <v>0</v>
      </c>
      <c r="Z10" s="15"/>
      <c r="AA10" s="15"/>
    </row>
    <row r="11" spans="1:27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4">H24</f>
        <v>0</v>
      </c>
      <c r="I11" s="352">
        <f t="shared" si="3"/>
        <v>0</v>
      </c>
      <c r="J11" s="353">
        <f t="shared" si="3"/>
        <v>0</v>
      </c>
      <c r="K11" s="353">
        <f t="shared" si="3"/>
        <v>0</v>
      </c>
      <c r="L11" s="353">
        <f t="shared" si="3"/>
        <v>0</v>
      </c>
      <c r="M11" s="816">
        <f t="shared" si="3"/>
        <v>0</v>
      </c>
      <c r="N11" s="551">
        <f t="shared" si="3"/>
        <v>0</v>
      </c>
      <c r="O11" s="352">
        <f t="shared" si="3"/>
        <v>0</v>
      </c>
      <c r="P11" s="353">
        <f t="shared" si="3"/>
        <v>0</v>
      </c>
      <c r="Q11" s="353">
        <f t="shared" si="3"/>
        <v>0</v>
      </c>
      <c r="R11" s="353">
        <f t="shared" si="3"/>
        <v>0</v>
      </c>
      <c r="S11" s="356">
        <f t="shared" si="3"/>
        <v>0</v>
      </c>
      <c r="T11" s="546">
        <f t="shared" si="3"/>
        <v>0</v>
      </c>
      <c r="U11" s="352">
        <f t="shared" si="3"/>
        <v>0</v>
      </c>
      <c r="V11" s="353">
        <f t="shared" si="3"/>
        <v>0</v>
      </c>
      <c r="W11" s="353">
        <f t="shared" si="3"/>
        <v>0</v>
      </c>
      <c r="X11" s="353">
        <f t="shared" si="3"/>
        <v>0</v>
      </c>
      <c r="Y11" s="357">
        <f t="shared" si="3"/>
        <v>0</v>
      </c>
      <c r="Z11" s="15"/>
      <c r="AA11" s="15"/>
    </row>
    <row r="12" spans="1:27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4"/>
        <v>0</v>
      </c>
      <c r="I12" s="358">
        <f t="shared" si="3"/>
        <v>0</v>
      </c>
      <c r="J12" s="359">
        <f t="shared" si="3"/>
        <v>0</v>
      </c>
      <c r="K12" s="359">
        <f t="shared" si="3"/>
        <v>0</v>
      </c>
      <c r="L12" s="359">
        <f t="shared" si="3"/>
        <v>0</v>
      </c>
      <c r="M12" s="815">
        <f t="shared" si="3"/>
        <v>0</v>
      </c>
      <c r="N12" s="552">
        <f t="shared" si="3"/>
        <v>0</v>
      </c>
      <c r="O12" s="358">
        <f t="shared" si="3"/>
        <v>0</v>
      </c>
      <c r="P12" s="359">
        <f t="shared" si="3"/>
        <v>0</v>
      </c>
      <c r="Q12" s="359">
        <f t="shared" si="3"/>
        <v>0</v>
      </c>
      <c r="R12" s="359">
        <f t="shared" si="3"/>
        <v>0</v>
      </c>
      <c r="S12" s="361">
        <f t="shared" si="3"/>
        <v>0</v>
      </c>
      <c r="T12" s="547">
        <f t="shared" si="3"/>
        <v>0</v>
      </c>
      <c r="U12" s="358">
        <f t="shared" si="3"/>
        <v>0</v>
      </c>
      <c r="V12" s="359">
        <f t="shared" si="3"/>
        <v>0</v>
      </c>
      <c r="W12" s="359">
        <f t="shared" si="3"/>
        <v>0</v>
      </c>
      <c r="X12" s="359">
        <f t="shared" si="3"/>
        <v>0</v>
      </c>
      <c r="Y12" s="362">
        <f t="shared" si="3"/>
        <v>0</v>
      </c>
      <c r="Z12" s="15"/>
      <c r="AA12" s="15"/>
    </row>
    <row r="13" spans="1:27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57140</v>
      </c>
      <c r="I13" s="363">
        <f t="shared" ref="I13:Y15" si="5">I45+I60+I75+I87+I96+I111</f>
        <v>18700</v>
      </c>
      <c r="J13" s="364">
        <f t="shared" si="5"/>
        <v>18600</v>
      </c>
      <c r="K13" s="364">
        <f t="shared" si="5"/>
        <v>19840</v>
      </c>
      <c r="L13" s="364">
        <f t="shared" si="5"/>
        <v>0</v>
      </c>
      <c r="M13" s="365">
        <f t="shared" si="5"/>
        <v>0</v>
      </c>
      <c r="N13" s="553">
        <f t="shared" si="5"/>
        <v>30570</v>
      </c>
      <c r="O13" s="363">
        <f t="shared" si="5"/>
        <v>8250</v>
      </c>
      <c r="P13" s="364">
        <f t="shared" si="5"/>
        <v>18600</v>
      </c>
      <c r="Q13" s="364">
        <f t="shared" si="5"/>
        <v>3720</v>
      </c>
      <c r="R13" s="364">
        <f t="shared" si="5"/>
        <v>0</v>
      </c>
      <c r="S13" s="366">
        <f t="shared" si="5"/>
        <v>0</v>
      </c>
      <c r="T13" s="548">
        <f t="shared" si="5"/>
        <v>-26570</v>
      </c>
      <c r="U13" s="363">
        <f t="shared" si="5"/>
        <v>-10450</v>
      </c>
      <c r="V13" s="364">
        <f t="shared" si="5"/>
        <v>0</v>
      </c>
      <c r="W13" s="364">
        <f t="shared" si="5"/>
        <v>-16120</v>
      </c>
      <c r="X13" s="364">
        <f t="shared" si="5"/>
        <v>0</v>
      </c>
      <c r="Y13" s="367">
        <f t="shared" si="5"/>
        <v>0</v>
      </c>
      <c r="Z13" s="15"/>
      <c r="AA13" s="15"/>
    </row>
    <row r="14" spans="1:27" ht="14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6">H46+H61+H76+H88+H97+H112</f>
        <v>57140</v>
      </c>
      <c r="I14" s="352">
        <f t="shared" si="5"/>
        <v>18700</v>
      </c>
      <c r="J14" s="353">
        <f t="shared" si="5"/>
        <v>18600</v>
      </c>
      <c r="K14" s="353">
        <f t="shared" si="5"/>
        <v>19840</v>
      </c>
      <c r="L14" s="353">
        <f t="shared" si="5"/>
        <v>0</v>
      </c>
      <c r="M14" s="354">
        <f t="shared" si="5"/>
        <v>0</v>
      </c>
      <c r="N14" s="551">
        <f t="shared" si="5"/>
        <v>30570</v>
      </c>
      <c r="O14" s="352">
        <f t="shared" si="5"/>
        <v>8250</v>
      </c>
      <c r="P14" s="353">
        <f t="shared" si="5"/>
        <v>18600</v>
      </c>
      <c r="Q14" s="353">
        <f t="shared" si="5"/>
        <v>3720</v>
      </c>
      <c r="R14" s="353">
        <f t="shared" si="5"/>
        <v>0</v>
      </c>
      <c r="S14" s="356">
        <f t="shared" si="5"/>
        <v>0</v>
      </c>
      <c r="T14" s="546">
        <f t="shared" si="5"/>
        <v>-26570</v>
      </c>
      <c r="U14" s="352">
        <f t="shared" si="5"/>
        <v>-10450</v>
      </c>
      <c r="V14" s="353">
        <f t="shared" si="5"/>
        <v>0</v>
      </c>
      <c r="W14" s="353">
        <f t="shared" si="5"/>
        <v>-16120</v>
      </c>
      <c r="X14" s="353">
        <f t="shared" si="5"/>
        <v>0</v>
      </c>
      <c r="Y14" s="357">
        <f t="shared" si="5"/>
        <v>0</v>
      </c>
      <c r="Z14" s="15"/>
      <c r="AA14" s="15"/>
    </row>
    <row r="15" spans="1:27" ht="14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6"/>
        <v>0</v>
      </c>
      <c r="I15" s="358">
        <f t="shared" si="5"/>
        <v>0</v>
      </c>
      <c r="J15" s="359">
        <f t="shared" si="5"/>
        <v>0</v>
      </c>
      <c r="K15" s="359">
        <f t="shared" si="5"/>
        <v>0</v>
      </c>
      <c r="L15" s="359">
        <f t="shared" si="5"/>
        <v>0</v>
      </c>
      <c r="M15" s="360">
        <f t="shared" si="5"/>
        <v>0</v>
      </c>
      <c r="N15" s="552">
        <f t="shared" si="5"/>
        <v>0</v>
      </c>
      <c r="O15" s="358">
        <f t="shared" si="5"/>
        <v>0</v>
      </c>
      <c r="P15" s="359">
        <f t="shared" si="5"/>
        <v>0</v>
      </c>
      <c r="Q15" s="359">
        <f t="shared" si="5"/>
        <v>0</v>
      </c>
      <c r="R15" s="359">
        <f t="shared" si="5"/>
        <v>0</v>
      </c>
      <c r="S15" s="361">
        <f t="shared" si="5"/>
        <v>0</v>
      </c>
      <c r="T15" s="547">
        <f t="shared" si="5"/>
        <v>0</v>
      </c>
      <c r="U15" s="358">
        <f t="shared" si="5"/>
        <v>0</v>
      </c>
      <c r="V15" s="359">
        <f t="shared" si="5"/>
        <v>0</v>
      </c>
      <c r="W15" s="359">
        <f t="shared" si="5"/>
        <v>0</v>
      </c>
      <c r="X15" s="359">
        <f t="shared" si="5"/>
        <v>0</v>
      </c>
      <c r="Y15" s="362">
        <f t="shared" si="5"/>
        <v>0</v>
      </c>
      <c r="Z15" s="15"/>
      <c r="AA15" s="15"/>
    </row>
    <row r="16" spans="1:27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7">I124+I139+I154</f>
        <v>0</v>
      </c>
      <c r="J16" s="364">
        <f t="shared" si="7"/>
        <v>0</v>
      </c>
      <c r="K16" s="364">
        <f t="shared" si="7"/>
        <v>0</v>
      </c>
      <c r="L16" s="364">
        <f t="shared" si="7"/>
        <v>0</v>
      </c>
      <c r="M16" s="365">
        <f t="shared" si="7"/>
        <v>0</v>
      </c>
      <c r="N16" s="553">
        <f t="shared" si="7"/>
        <v>0</v>
      </c>
      <c r="O16" s="363">
        <f t="shared" si="7"/>
        <v>0</v>
      </c>
      <c r="P16" s="364">
        <f t="shared" si="7"/>
        <v>0</v>
      </c>
      <c r="Q16" s="364">
        <f t="shared" si="7"/>
        <v>0</v>
      </c>
      <c r="R16" s="364">
        <f t="shared" si="7"/>
        <v>0</v>
      </c>
      <c r="S16" s="366">
        <f t="shared" si="7"/>
        <v>0</v>
      </c>
      <c r="T16" s="548">
        <f t="shared" si="7"/>
        <v>0</v>
      </c>
      <c r="U16" s="363">
        <f t="shared" si="7"/>
        <v>0</v>
      </c>
      <c r="V16" s="364">
        <f t="shared" si="7"/>
        <v>0</v>
      </c>
      <c r="W16" s="364">
        <f t="shared" si="7"/>
        <v>0</v>
      </c>
      <c r="X16" s="364">
        <f t="shared" si="7"/>
        <v>0</v>
      </c>
      <c r="Y16" s="367">
        <f t="shared" si="7"/>
        <v>0</v>
      </c>
      <c r="Z16" s="15"/>
      <c r="AA16" s="15"/>
    </row>
    <row r="17" spans="1:27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8">H125+H140+H155</f>
        <v>0</v>
      </c>
      <c r="I17" s="352">
        <f t="shared" si="7"/>
        <v>0</v>
      </c>
      <c r="J17" s="353">
        <f t="shared" si="7"/>
        <v>0</v>
      </c>
      <c r="K17" s="353">
        <f t="shared" si="7"/>
        <v>0</v>
      </c>
      <c r="L17" s="353">
        <f t="shared" si="7"/>
        <v>0</v>
      </c>
      <c r="M17" s="354">
        <f t="shared" si="7"/>
        <v>0</v>
      </c>
      <c r="N17" s="551">
        <f t="shared" si="7"/>
        <v>0</v>
      </c>
      <c r="O17" s="352">
        <f t="shared" si="7"/>
        <v>0</v>
      </c>
      <c r="P17" s="353">
        <f t="shared" si="7"/>
        <v>0</v>
      </c>
      <c r="Q17" s="353">
        <f t="shared" si="7"/>
        <v>0</v>
      </c>
      <c r="R17" s="353">
        <f t="shared" si="7"/>
        <v>0</v>
      </c>
      <c r="S17" s="356">
        <f t="shared" si="7"/>
        <v>0</v>
      </c>
      <c r="T17" s="546">
        <f t="shared" si="7"/>
        <v>0</v>
      </c>
      <c r="U17" s="352">
        <f t="shared" si="7"/>
        <v>0</v>
      </c>
      <c r="V17" s="353">
        <f t="shared" si="7"/>
        <v>0</v>
      </c>
      <c r="W17" s="353">
        <f t="shared" si="7"/>
        <v>0</v>
      </c>
      <c r="X17" s="353">
        <f t="shared" si="7"/>
        <v>0</v>
      </c>
      <c r="Y17" s="357">
        <f t="shared" si="7"/>
        <v>0</v>
      </c>
      <c r="Z17" s="15"/>
      <c r="AA17" s="15"/>
    </row>
    <row r="18" spans="1:27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8"/>
        <v>0</v>
      </c>
      <c r="I18" s="358">
        <f t="shared" si="7"/>
        <v>0</v>
      </c>
      <c r="J18" s="359">
        <f t="shared" si="7"/>
        <v>0</v>
      </c>
      <c r="K18" s="359">
        <f t="shared" si="7"/>
        <v>0</v>
      </c>
      <c r="L18" s="359">
        <f t="shared" si="7"/>
        <v>0</v>
      </c>
      <c r="M18" s="360">
        <f t="shared" si="7"/>
        <v>0</v>
      </c>
      <c r="N18" s="552">
        <f t="shared" si="7"/>
        <v>0</v>
      </c>
      <c r="O18" s="358">
        <f t="shared" si="7"/>
        <v>0</v>
      </c>
      <c r="P18" s="359">
        <f t="shared" si="7"/>
        <v>0</v>
      </c>
      <c r="Q18" s="359">
        <f t="shared" si="7"/>
        <v>0</v>
      </c>
      <c r="R18" s="359">
        <f t="shared" si="7"/>
        <v>0</v>
      </c>
      <c r="S18" s="361">
        <f t="shared" si="7"/>
        <v>0</v>
      </c>
      <c r="T18" s="547">
        <f t="shared" si="7"/>
        <v>0</v>
      </c>
      <c r="U18" s="358">
        <f t="shared" si="7"/>
        <v>0</v>
      </c>
      <c r="V18" s="359">
        <f t="shared" si="7"/>
        <v>0</v>
      </c>
      <c r="W18" s="359">
        <f t="shared" si="7"/>
        <v>0</v>
      </c>
      <c r="X18" s="359">
        <f t="shared" si="7"/>
        <v>0</v>
      </c>
      <c r="Y18" s="362">
        <f t="shared" si="7"/>
        <v>0</v>
      </c>
      <c r="Z18" s="15"/>
      <c r="AA18" s="15"/>
    </row>
    <row r="19" spans="1:27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21200</v>
      </c>
      <c r="I19" s="363">
        <f t="shared" ref="I19:Y21" si="9">I173+I185+I206+I215</f>
        <v>8800</v>
      </c>
      <c r="J19" s="364">
        <f t="shared" si="9"/>
        <v>6200</v>
      </c>
      <c r="K19" s="364">
        <f t="shared" si="9"/>
        <v>6200</v>
      </c>
      <c r="L19" s="364">
        <f t="shared" si="9"/>
        <v>0</v>
      </c>
      <c r="M19" s="365">
        <f t="shared" si="9"/>
        <v>0</v>
      </c>
      <c r="N19" s="553">
        <f t="shared" si="9"/>
        <v>15000</v>
      </c>
      <c r="O19" s="363">
        <f t="shared" si="9"/>
        <v>8800</v>
      </c>
      <c r="P19" s="364">
        <f t="shared" si="9"/>
        <v>6200</v>
      </c>
      <c r="Q19" s="364">
        <f t="shared" si="9"/>
        <v>0</v>
      </c>
      <c r="R19" s="364">
        <f t="shared" si="9"/>
        <v>0</v>
      </c>
      <c r="S19" s="366">
        <f t="shared" si="9"/>
        <v>0</v>
      </c>
      <c r="T19" s="548">
        <f t="shared" si="9"/>
        <v>-6200</v>
      </c>
      <c r="U19" s="363">
        <f t="shared" si="9"/>
        <v>0</v>
      </c>
      <c r="V19" s="364">
        <f t="shared" si="9"/>
        <v>0</v>
      </c>
      <c r="W19" s="364">
        <f t="shared" si="9"/>
        <v>-6200</v>
      </c>
      <c r="X19" s="364">
        <f t="shared" si="9"/>
        <v>0</v>
      </c>
      <c r="Y19" s="367">
        <f t="shared" si="9"/>
        <v>0</v>
      </c>
      <c r="Z19" s="15"/>
      <c r="AA19" s="15"/>
    </row>
    <row r="20" spans="1:27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10">H174+H186+H207+H216</f>
        <v>21200</v>
      </c>
      <c r="I20" s="352">
        <f t="shared" si="9"/>
        <v>8800</v>
      </c>
      <c r="J20" s="353">
        <f t="shared" si="9"/>
        <v>6200</v>
      </c>
      <c r="K20" s="353">
        <f t="shared" si="9"/>
        <v>6200</v>
      </c>
      <c r="L20" s="353">
        <f t="shared" si="9"/>
        <v>0</v>
      </c>
      <c r="M20" s="354">
        <f t="shared" si="9"/>
        <v>0</v>
      </c>
      <c r="N20" s="551">
        <f t="shared" si="9"/>
        <v>15000</v>
      </c>
      <c r="O20" s="352">
        <f t="shared" si="9"/>
        <v>8800</v>
      </c>
      <c r="P20" s="353">
        <f t="shared" si="9"/>
        <v>6200</v>
      </c>
      <c r="Q20" s="353">
        <f t="shared" si="9"/>
        <v>0</v>
      </c>
      <c r="R20" s="353">
        <f t="shared" si="9"/>
        <v>0</v>
      </c>
      <c r="S20" s="356">
        <f t="shared" si="9"/>
        <v>0</v>
      </c>
      <c r="T20" s="546">
        <f t="shared" si="9"/>
        <v>-6200</v>
      </c>
      <c r="U20" s="352">
        <f t="shared" si="9"/>
        <v>0</v>
      </c>
      <c r="V20" s="353">
        <f t="shared" si="9"/>
        <v>0</v>
      </c>
      <c r="W20" s="353">
        <f t="shared" si="9"/>
        <v>-6200</v>
      </c>
      <c r="X20" s="353">
        <f t="shared" si="9"/>
        <v>0</v>
      </c>
      <c r="Y20" s="357">
        <f t="shared" si="9"/>
        <v>0</v>
      </c>
      <c r="Z20" s="15"/>
      <c r="AA20" s="15"/>
    </row>
    <row r="21" spans="1:27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10"/>
        <v>0</v>
      </c>
      <c r="I21" s="464">
        <f t="shared" si="9"/>
        <v>0</v>
      </c>
      <c r="J21" s="465">
        <f t="shared" si="9"/>
        <v>0</v>
      </c>
      <c r="K21" s="465">
        <f t="shared" si="9"/>
        <v>0</v>
      </c>
      <c r="L21" s="465">
        <f t="shared" si="9"/>
        <v>0</v>
      </c>
      <c r="M21" s="466">
        <f t="shared" si="9"/>
        <v>0</v>
      </c>
      <c r="N21" s="554">
        <f t="shared" si="9"/>
        <v>0</v>
      </c>
      <c r="O21" s="464">
        <f t="shared" si="9"/>
        <v>0</v>
      </c>
      <c r="P21" s="465">
        <f t="shared" si="9"/>
        <v>0</v>
      </c>
      <c r="Q21" s="465">
        <f t="shared" si="9"/>
        <v>0</v>
      </c>
      <c r="R21" s="465">
        <f t="shared" si="9"/>
        <v>0</v>
      </c>
      <c r="S21" s="467">
        <f t="shared" si="9"/>
        <v>0</v>
      </c>
      <c r="T21" s="549">
        <f t="shared" si="9"/>
        <v>0</v>
      </c>
      <c r="U21" s="464">
        <f t="shared" si="9"/>
        <v>0</v>
      </c>
      <c r="V21" s="465">
        <f t="shared" si="9"/>
        <v>0</v>
      </c>
      <c r="W21" s="465">
        <f t="shared" si="9"/>
        <v>0</v>
      </c>
      <c r="X21" s="465">
        <f t="shared" si="9"/>
        <v>0</v>
      </c>
      <c r="Y21" s="468">
        <f t="shared" si="9"/>
        <v>0</v>
      </c>
      <c r="Z21" s="15"/>
      <c r="AA21" s="15"/>
    </row>
    <row r="22" spans="1:27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5"/>
      <c r="AA22" s="15"/>
    </row>
    <row r="23" spans="1:27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15"/>
      <c r="AA23" s="15"/>
    </row>
    <row r="24" spans="1:27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5"/>
      <c r="AA24" s="15"/>
    </row>
    <row r="25" spans="1:27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5"/>
      <c r="AA25" s="15"/>
    </row>
    <row r="26" spans="1:27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2"/>
      <c r="AA26" s="15"/>
    </row>
    <row r="27" spans="1:27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2"/>
      <c r="AA27" s="15"/>
    </row>
    <row r="28" spans="1:27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5"/>
      <c r="AA28" s="15"/>
    </row>
    <row r="29" spans="1:27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5"/>
      <c r="AA29" s="15"/>
    </row>
    <row r="30" spans="1:27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1058">
        <f>SUM(I30:M30)</f>
        <v>57140</v>
      </c>
      <c r="I30" s="434">
        <f>I31+I32</f>
        <v>18700</v>
      </c>
      <c r="J30" s="435">
        <f t="shared" ref="J30:M30" si="11">J31+J32</f>
        <v>18600</v>
      </c>
      <c r="K30" s="435">
        <f t="shared" si="11"/>
        <v>19840</v>
      </c>
      <c r="L30" s="435">
        <f t="shared" si="11"/>
        <v>0</v>
      </c>
      <c r="M30" s="436">
        <f t="shared" si="11"/>
        <v>0</v>
      </c>
      <c r="N30" s="1059">
        <f>SUM(O30:S30)</f>
        <v>30570</v>
      </c>
      <c r="O30" s="434">
        <f>O31+O32</f>
        <v>8250</v>
      </c>
      <c r="P30" s="435">
        <f t="shared" ref="P30:S30" si="12">P31+P32</f>
        <v>18600</v>
      </c>
      <c r="Q30" s="435">
        <f t="shared" si="12"/>
        <v>3720</v>
      </c>
      <c r="R30" s="435">
        <f t="shared" si="12"/>
        <v>0</v>
      </c>
      <c r="S30" s="438">
        <f t="shared" si="12"/>
        <v>0</v>
      </c>
      <c r="T30" s="1058">
        <f>N30-H30</f>
        <v>-26570</v>
      </c>
      <c r="U30" s="434">
        <f t="shared" ref="U30:Y30" si="13">O30-I30</f>
        <v>-10450</v>
      </c>
      <c r="V30" s="435">
        <f t="shared" si="13"/>
        <v>0</v>
      </c>
      <c r="W30" s="435">
        <f t="shared" si="13"/>
        <v>-16120</v>
      </c>
      <c r="X30" s="435">
        <f t="shared" si="13"/>
        <v>0</v>
      </c>
      <c r="Y30" s="439">
        <f t="shared" si="13"/>
        <v>0</v>
      </c>
      <c r="Z30" s="15"/>
      <c r="AA30" s="15"/>
    </row>
    <row r="31" spans="1:27" ht="14">
      <c r="A31" s="14"/>
      <c r="B31" s="1116"/>
      <c r="C31" s="1162"/>
      <c r="D31" s="1119"/>
      <c r="E31" s="1170"/>
      <c r="F31" s="1241"/>
      <c r="G31" s="56" t="s">
        <v>108</v>
      </c>
      <c r="H31" s="1062">
        <f t="shared" ref="H31:H32" si="14">SUM(I31:M31)</f>
        <v>57140</v>
      </c>
      <c r="I31" s="427">
        <f>34*550</f>
        <v>18700</v>
      </c>
      <c r="J31" s="428">
        <f>30*620</f>
        <v>18600</v>
      </c>
      <c r="K31" s="428">
        <f>(12+20)*620</f>
        <v>19840</v>
      </c>
      <c r="L31" s="428"/>
      <c r="M31" s="429"/>
      <c r="N31" s="1060">
        <f t="shared" ref="N31:N32" si="15">SUM(O31:S31)</f>
        <v>30570</v>
      </c>
      <c r="O31" s="427">
        <f>15*550</f>
        <v>8250</v>
      </c>
      <c r="P31" s="428">
        <f>30*620</f>
        <v>18600</v>
      </c>
      <c r="Q31" s="428">
        <f>6*620</f>
        <v>3720</v>
      </c>
      <c r="R31" s="428"/>
      <c r="S31" s="431"/>
      <c r="T31" s="1062">
        <f t="shared" ref="T31:T32" si="16">N31-H31</f>
        <v>-26570</v>
      </c>
      <c r="U31" s="427">
        <f t="shared" ref="U31:U32" si="17">O31-I31</f>
        <v>-10450</v>
      </c>
      <c r="V31" s="428">
        <f t="shared" ref="V31:V32" si="18">P31-J31</f>
        <v>0</v>
      </c>
      <c r="W31" s="428">
        <f t="shared" ref="W31:W32" si="19">Q31-K31</f>
        <v>-16120</v>
      </c>
      <c r="X31" s="428">
        <f t="shared" ref="X31:X32" si="20">R31-L31</f>
        <v>0</v>
      </c>
      <c r="Y31" s="432">
        <f t="shared" ref="Y31:Y32" si="21">S31-M31</f>
        <v>0</v>
      </c>
      <c r="Z31" s="15"/>
      <c r="AA31" s="15"/>
    </row>
    <row r="32" spans="1:27" ht="14">
      <c r="A32" s="14"/>
      <c r="B32" s="1116"/>
      <c r="C32" s="1162"/>
      <c r="D32" s="1120"/>
      <c r="E32" s="1171"/>
      <c r="F32" s="1254"/>
      <c r="G32" s="57" t="s">
        <v>109</v>
      </c>
      <c r="H32" s="1063">
        <f t="shared" si="14"/>
        <v>0</v>
      </c>
      <c r="I32" s="420">
        <v>0</v>
      </c>
      <c r="J32" s="421">
        <v>0</v>
      </c>
      <c r="K32" s="421">
        <v>0</v>
      </c>
      <c r="L32" s="421"/>
      <c r="M32" s="422"/>
      <c r="N32" s="1061">
        <f t="shared" si="15"/>
        <v>0</v>
      </c>
      <c r="O32" s="420">
        <v>0</v>
      </c>
      <c r="P32" s="421">
        <v>0</v>
      </c>
      <c r="Q32" s="421">
        <v>0</v>
      </c>
      <c r="R32" s="421"/>
      <c r="S32" s="424"/>
      <c r="T32" s="1063">
        <f t="shared" si="16"/>
        <v>0</v>
      </c>
      <c r="U32" s="420">
        <f t="shared" si="17"/>
        <v>0</v>
      </c>
      <c r="V32" s="421">
        <f t="shared" si="18"/>
        <v>0</v>
      </c>
      <c r="W32" s="421">
        <f t="shared" si="19"/>
        <v>0</v>
      </c>
      <c r="X32" s="421">
        <f t="shared" si="20"/>
        <v>0</v>
      </c>
      <c r="Y32" s="425">
        <f t="shared" si="21"/>
        <v>0</v>
      </c>
      <c r="Z32" s="18"/>
      <c r="AA32" s="18"/>
    </row>
    <row r="33" spans="1:27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8"/>
      <c r="AA33" s="18"/>
    </row>
    <row r="34" spans="1:27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8"/>
      <c r="AA34" s="18"/>
    </row>
    <row r="35" spans="1:27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8"/>
      <c r="AA35" s="18"/>
    </row>
    <row r="36" spans="1:27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18"/>
      <c r="AA36" s="18"/>
    </row>
    <row r="37" spans="1:27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18"/>
      <c r="AA37" s="18"/>
    </row>
    <row r="38" spans="1:27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18"/>
      <c r="AA38" s="18"/>
    </row>
    <row r="39" spans="1:27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18"/>
      <c r="AA39" s="18"/>
    </row>
    <row r="40" spans="1:27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18"/>
      <c r="AA40" s="18"/>
    </row>
    <row r="41" spans="1:27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18"/>
      <c r="AA41" s="18"/>
    </row>
    <row r="42" spans="1:27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18"/>
      <c r="AA42" s="18"/>
    </row>
    <row r="43" spans="1:27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18"/>
      <c r="AA43" s="18"/>
    </row>
    <row r="44" spans="1:27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18"/>
      <c r="AA44" s="18"/>
    </row>
    <row r="45" spans="1:27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1055">
        <f>H27+H30+H33+H36+H39+H42</f>
        <v>57140</v>
      </c>
      <c r="I45" s="399">
        <f t="shared" ref="I45:Y45" si="22">I27+I30+I33+I36+I39+I42</f>
        <v>18700</v>
      </c>
      <c r="J45" s="400">
        <f t="shared" si="22"/>
        <v>18600</v>
      </c>
      <c r="K45" s="400">
        <f t="shared" si="22"/>
        <v>19840</v>
      </c>
      <c r="L45" s="400">
        <f t="shared" si="22"/>
        <v>0</v>
      </c>
      <c r="M45" s="401">
        <f t="shared" si="22"/>
        <v>0</v>
      </c>
      <c r="N45" s="1064">
        <f t="shared" si="22"/>
        <v>30570</v>
      </c>
      <c r="O45" s="399">
        <f t="shared" si="22"/>
        <v>8250</v>
      </c>
      <c r="P45" s="400">
        <f t="shared" si="22"/>
        <v>18600</v>
      </c>
      <c r="Q45" s="400">
        <f t="shared" si="22"/>
        <v>3720</v>
      </c>
      <c r="R45" s="400">
        <f t="shared" si="22"/>
        <v>0</v>
      </c>
      <c r="S45" s="403">
        <f t="shared" si="22"/>
        <v>0</v>
      </c>
      <c r="T45" s="1055">
        <f t="shared" si="22"/>
        <v>-26570</v>
      </c>
      <c r="U45" s="399">
        <f t="shared" si="22"/>
        <v>-10450</v>
      </c>
      <c r="V45" s="400">
        <f t="shared" si="22"/>
        <v>0</v>
      </c>
      <c r="W45" s="400">
        <f t="shared" si="22"/>
        <v>-16120</v>
      </c>
      <c r="X45" s="400">
        <f t="shared" si="22"/>
        <v>0</v>
      </c>
      <c r="Y45" s="404">
        <f t="shared" si="22"/>
        <v>0</v>
      </c>
      <c r="Z45" s="12"/>
      <c r="AA45" s="41"/>
    </row>
    <row r="46" spans="1:27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1056">
        <f t="shared" ref="H46:Y46" si="23">H28+H31+H34+H37+H40+H43</f>
        <v>57140</v>
      </c>
      <c r="I46" s="406">
        <f t="shared" si="23"/>
        <v>18700</v>
      </c>
      <c r="J46" s="407">
        <f t="shared" si="23"/>
        <v>18600</v>
      </c>
      <c r="K46" s="407">
        <f t="shared" si="23"/>
        <v>19840</v>
      </c>
      <c r="L46" s="407">
        <f t="shared" si="23"/>
        <v>0</v>
      </c>
      <c r="M46" s="408">
        <f t="shared" si="23"/>
        <v>0</v>
      </c>
      <c r="N46" s="1065">
        <f t="shared" si="23"/>
        <v>30570</v>
      </c>
      <c r="O46" s="406">
        <f t="shared" si="23"/>
        <v>8250</v>
      </c>
      <c r="P46" s="407">
        <f t="shared" si="23"/>
        <v>18600</v>
      </c>
      <c r="Q46" s="407">
        <f t="shared" si="23"/>
        <v>3720</v>
      </c>
      <c r="R46" s="407">
        <f t="shared" si="23"/>
        <v>0</v>
      </c>
      <c r="S46" s="410">
        <f t="shared" si="23"/>
        <v>0</v>
      </c>
      <c r="T46" s="1056">
        <f t="shared" si="23"/>
        <v>-26570</v>
      </c>
      <c r="U46" s="406">
        <f t="shared" si="23"/>
        <v>-10450</v>
      </c>
      <c r="V46" s="407">
        <f t="shared" si="23"/>
        <v>0</v>
      </c>
      <c r="W46" s="407">
        <f t="shared" si="23"/>
        <v>-16120</v>
      </c>
      <c r="X46" s="407">
        <f t="shared" si="23"/>
        <v>0</v>
      </c>
      <c r="Y46" s="411">
        <f t="shared" si="23"/>
        <v>0</v>
      </c>
      <c r="Z46" s="12"/>
      <c r="AA46" s="41"/>
    </row>
    <row r="47" spans="1:27" ht="14.5" thickBot="1">
      <c r="A47" s="14"/>
      <c r="B47" s="1116"/>
      <c r="C47" s="1109"/>
      <c r="D47" s="1110"/>
      <c r="E47" s="1110"/>
      <c r="F47" s="1270"/>
      <c r="G47" s="98" t="s">
        <v>109</v>
      </c>
      <c r="H47" s="1057">
        <f t="shared" ref="H47:Y47" si="24">H29+H32+H35+H38+H41+H44</f>
        <v>0</v>
      </c>
      <c r="I47" s="413">
        <f t="shared" si="24"/>
        <v>0</v>
      </c>
      <c r="J47" s="414">
        <f t="shared" si="24"/>
        <v>0</v>
      </c>
      <c r="K47" s="414">
        <f t="shared" si="24"/>
        <v>0</v>
      </c>
      <c r="L47" s="414">
        <f t="shared" si="24"/>
        <v>0</v>
      </c>
      <c r="M47" s="415">
        <f t="shared" si="24"/>
        <v>0</v>
      </c>
      <c r="N47" s="1066">
        <f t="shared" si="24"/>
        <v>0</v>
      </c>
      <c r="O47" s="413">
        <f t="shared" si="24"/>
        <v>0</v>
      </c>
      <c r="P47" s="414">
        <f t="shared" si="24"/>
        <v>0</v>
      </c>
      <c r="Q47" s="414">
        <f t="shared" si="24"/>
        <v>0</v>
      </c>
      <c r="R47" s="414">
        <f t="shared" si="24"/>
        <v>0</v>
      </c>
      <c r="S47" s="417">
        <f t="shared" si="24"/>
        <v>0</v>
      </c>
      <c r="T47" s="1057">
        <f t="shared" si="24"/>
        <v>0</v>
      </c>
      <c r="U47" s="413">
        <f t="shared" si="24"/>
        <v>0</v>
      </c>
      <c r="V47" s="414">
        <f t="shared" si="24"/>
        <v>0</v>
      </c>
      <c r="W47" s="414">
        <f t="shared" si="24"/>
        <v>0</v>
      </c>
      <c r="X47" s="414">
        <f t="shared" si="24"/>
        <v>0</v>
      </c>
      <c r="Y47" s="418">
        <f t="shared" si="24"/>
        <v>0</v>
      </c>
      <c r="Z47" s="15"/>
      <c r="AA47" s="15"/>
    </row>
    <row r="48" spans="1:27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4"/>
      <c r="AA48" s="24"/>
    </row>
    <row r="49" spans="1:27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4"/>
      <c r="AA49" s="24"/>
    </row>
    <row r="50" spans="1:27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4"/>
      <c r="AA50" s="24"/>
    </row>
    <row r="51" spans="1:27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4"/>
      <c r="AA51" s="24"/>
    </row>
    <row r="52" spans="1:27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4"/>
      <c r="AA52" s="24"/>
    </row>
    <row r="53" spans="1:27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4"/>
      <c r="AA53" s="24"/>
    </row>
    <row r="54" spans="1:27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5"/>
      <c r="AA54" s="25"/>
    </row>
    <row r="55" spans="1:27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5"/>
      <c r="AA55" s="25"/>
    </row>
    <row r="56" spans="1:27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5"/>
      <c r="AA56" s="25"/>
    </row>
    <row r="57" spans="1:27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5"/>
      <c r="AA57" s="25"/>
    </row>
    <row r="58" spans="1:27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5"/>
      <c r="AA58" s="25"/>
    </row>
    <row r="59" spans="1:27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5"/>
      <c r="AA59" s="25"/>
    </row>
    <row r="60" spans="1:27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12"/>
      <c r="AA60" s="41"/>
    </row>
    <row r="61" spans="1:27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12"/>
      <c r="AA61" s="41"/>
    </row>
    <row r="62" spans="1:27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15"/>
      <c r="AA62" s="15"/>
    </row>
    <row r="63" spans="1:27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18"/>
      <c r="AA63" s="18"/>
    </row>
    <row r="64" spans="1:27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18"/>
      <c r="AA64" s="18"/>
    </row>
    <row r="65" spans="1:27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18"/>
      <c r="AA65" s="18"/>
    </row>
    <row r="66" spans="1:27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18"/>
      <c r="AA66" s="18"/>
    </row>
    <row r="67" spans="1:27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18"/>
      <c r="AA67" s="18"/>
    </row>
    <row r="68" spans="1:27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18"/>
      <c r="AA68" s="18"/>
    </row>
    <row r="69" spans="1:27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18"/>
      <c r="AA69" s="18"/>
    </row>
    <row r="70" spans="1:27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18"/>
      <c r="AA70" s="18"/>
    </row>
    <row r="71" spans="1:27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18"/>
      <c r="AA71" s="18"/>
    </row>
    <row r="72" spans="1:27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18"/>
      <c r="AA72" s="18"/>
    </row>
    <row r="73" spans="1:27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18"/>
      <c r="AA73" s="18"/>
    </row>
    <row r="74" spans="1:27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18"/>
      <c r="AA74" s="18"/>
    </row>
    <row r="75" spans="1:27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12"/>
      <c r="AA75" s="41"/>
    </row>
    <row r="76" spans="1:27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12"/>
      <c r="AA76" s="41"/>
    </row>
    <row r="77" spans="1:27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15"/>
      <c r="AA77" s="15"/>
    </row>
    <row r="78" spans="1:27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5"/>
      <c r="AA78" s="25"/>
    </row>
    <row r="79" spans="1:27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5"/>
      <c r="AA79" s="25"/>
    </row>
    <row r="80" spans="1:27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5"/>
      <c r="AA80" s="25"/>
    </row>
    <row r="81" spans="1:27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5"/>
      <c r="AA81" s="25"/>
    </row>
    <row r="82" spans="1:27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5"/>
      <c r="AA82" s="25"/>
    </row>
    <row r="83" spans="1:27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5"/>
      <c r="AA83" s="25"/>
    </row>
    <row r="84" spans="1:27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5"/>
      <c r="AA84" s="25"/>
    </row>
    <row r="85" spans="1:27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5"/>
      <c r="AA85" s="25"/>
    </row>
    <row r="86" spans="1:27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5"/>
      <c r="AA86" s="25"/>
    </row>
    <row r="87" spans="1:27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12"/>
      <c r="AA87" s="41"/>
    </row>
    <row r="88" spans="1:27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12"/>
      <c r="AA88" s="41"/>
    </row>
    <row r="89" spans="1:27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15"/>
      <c r="AA89" s="15"/>
    </row>
    <row r="90" spans="1:27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5"/>
      <c r="AA90" s="25"/>
    </row>
    <row r="91" spans="1:27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5"/>
      <c r="AA91" s="25"/>
    </row>
    <row r="92" spans="1:27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5"/>
      <c r="AA92" s="25"/>
    </row>
    <row r="93" spans="1:27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5"/>
      <c r="AA93" s="25"/>
    </row>
    <row r="94" spans="1:27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5"/>
      <c r="AA94" s="25"/>
    </row>
    <row r="95" spans="1:27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5"/>
      <c r="AA95" s="25"/>
    </row>
    <row r="96" spans="1:27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12"/>
      <c r="AA96" s="41"/>
    </row>
    <row r="97" spans="1:27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12"/>
      <c r="AA97" s="41"/>
    </row>
    <row r="98" spans="1:27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15"/>
      <c r="AA98" s="15"/>
    </row>
    <row r="99" spans="1:27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5"/>
      <c r="AA99" s="25"/>
    </row>
    <row r="100" spans="1:27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5"/>
      <c r="AA100" s="25"/>
    </row>
    <row r="101" spans="1:27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5"/>
      <c r="AA101" s="25"/>
    </row>
    <row r="102" spans="1:27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5"/>
      <c r="AA102" s="25"/>
    </row>
    <row r="103" spans="1:27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5"/>
      <c r="AA103" s="25"/>
    </row>
    <row r="104" spans="1:27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5"/>
      <c r="AA104" s="25"/>
    </row>
    <row r="105" spans="1:27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5"/>
      <c r="AA105" s="25"/>
    </row>
    <row r="106" spans="1:27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5"/>
      <c r="AA106" s="25"/>
    </row>
    <row r="107" spans="1:27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5"/>
      <c r="AA107" s="25"/>
    </row>
    <row r="108" spans="1:27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5"/>
      <c r="AA108" s="25"/>
    </row>
    <row r="109" spans="1:27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5"/>
      <c r="AA109" s="25"/>
    </row>
    <row r="110" spans="1:27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8"/>
      <c r="AA110" s="28"/>
    </row>
    <row r="111" spans="1:27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12"/>
      <c r="AA111" s="41"/>
    </row>
    <row r="112" spans="1:27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12"/>
      <c r="AA112" s="41"/>
    </row>
    <row r="113" spans="1:27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15"/>
      <c r="AA113" s="15"/>
    </row>
    <row r="114" spans="1:27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8"/>
      <c r="AA114" s="28"/>
    </row>
    <row r="115" spans="1:27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28"/>
      <c r="AA115" s="28"/>
    </row>
    <row r="116" spans="1:27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28"/>
      <c r="AA116" s="28"/>
    </row>
    <row r="117" spans="1:27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28"/>
      <c r="AA117" s="28"/>
    </row>
    <row r="118" spans="1:27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28"/>
      <c r="AA118" s="28"/>
    </row>
    <row r="119" spans="1:27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28"/>
      <c r="AA119" s="28"/>
    </row>
    <row r="120" spans="1:27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28"/>
      <c r="AA120" s="28"/>
    </row>
    <row r="121" spans="1:27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28"/>
      <c r="AA121" s="28"/>
    </row>
    <row r="122" spans="1:27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28"/>
      <c r="AA122" s="28"/>
    </row>
    <row r="123" spans="1:27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28"/>
      <c r="AA123" s="28"/>
    </row>
    <row r="124" spans="1:27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12"/>
      <c r="AA124" s="41"/>
    </row>
    <row r="125" spans="1:27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12"/>
      <c r="AA125" s="41"/>
    </row>
    <row r="126" spans="1:27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15"/>
      <c r="AA126" s="15"/>
    </row>
    <row r="127" spans="1:27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28"/>
      <c r="AA127" s="28"/>
    </row>
    <row r="128" spans="1:27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28"/>
      <c r="AA128" s="28"/>
    </row>
    <row r="129" spans="1:27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28"/>
      <c r="AA129" s="28"/>
    </row>
    <row r="130" spans="1:27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28"/>
      <c r="AA130" s="28"/>
    </row>
    <row r="131" spans="1:27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28"/>
      <c r="AA131" s="28"/>
    </row>
    <row r="132" spans="1:27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28"/>
      <c r="AA132" s="28"/>
    </row>
    <row r="133" spans="1:27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28"/>
      <c r="AA133" s="28"/>
    </row>
    <row r="134" spans="1:27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28"/>
      <c r="AA134" s="28"/>
    </row>
    <row r="135" spans="1:27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28"/>
      <c r="AA135" s="28"/>
    </row>
    <row r="136" spans="1:27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28"/>
      <c r="AA136" s="28"/>
    </row>
    <row r="137" spans="1:27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28"/>
      <c r="AA137" s="28"/>
    </row>
    <row r="138" spans="1:27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28"/>
      <c r="AA138" s="28"/>
    </row>
    <row r="139" spans="1:27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12"/>
      <c r="AA139" s="41"/>
    </row>
    <row r="140" spans="1:27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12"/>
      <c r="AA140" s="41"/>
    </row>
    <row r="141" spans="1:27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15"/>
      <c r="AA141" s="15"/>
    </row>
    <row r="142" spans="1:27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28"/>
      <c r="AA142" s="28"/>
    </row>
    <row r="143" spans="1:27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28"/>
      <c r="AA143" s="28"/>
    </row>
    <row r="144" spans="1:27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28"/>
      <c r="AA144" s="28"/>
    </row>
    <row r="145" spans="1:27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28"/>
      <c r="AA145" s="28"/>
    </row>
    <row r="146" spans="1:27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28"/>
      <c r="AA146" s="28"/>
    </row>
    <row r="147" spans="1:27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28"/>
      <c r="AA147" s="28"/>
    </row>
    <row r="148" spans="1:27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28"/>
      <c r="AA148" s="28"/>
    </row>
    <row r="149" spans="1:27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28"/>
      <c r="AA149" s="28"/>
    </row>
    <row r="150" spans="1:27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28"/>
      <c r="AA150" s="28"/>
    </row>
    <row r="151" spans="1:27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28"/>
      <c r="AA151" s="28"/>
    </row>
    <row r="152" spans="1:27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28"/>
      <c r="AA152" s="28"/>
    </row>
    <row r="153" spans="1:27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28"/>
      <c r="AA153" s="28"/>
    </row>
    <row r="154" spans="1:27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12"/>
      <c r="AA154" s="41"/>
    </row>
    <row r="155" spans="1:27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12"/>
      <c r="AA155" s="41"/>
    </row>
    <row r="156" spans="1:27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15"/>
      <c r="AA156" s="15"/>
    </row>
    <row r="157" spans="1:27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31"/>
      <c r="AA157" s="31"/>
    </row>
    <row r="158" spans="1:27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1051">
        <f>SUM(I158:M158)</f>
        <v>21200</v>
      </c>
      <c r="I158" s="369">
        <f>I159+I160</f>
        <v>8800</v>
      </c>
      <c r="J158" s="370">
        <f t="shared" ref="J158:M158" si="25">J159+J160</f>
        <v>6200</v>
      </c>
      <c r="K158" s="370">
        <f t="shared" si="25"/>
        <v>6200</v>
      </c>
      <c r="L158" s="370">
        <f t="shared" si="25"/>
        <v>0</v>
      </c>
      <c r="M158" s="371">
        <f t="shared" si="25"/>
        <v>0</v>
      </c>
      <c r="N158" s="1052">
        <f>SUM(O158:S158)</f>
        <v>15000</v>
      </c>
      <c r="O158" s="369">
        <f>O159+O160</f>
        <v>8800</v>
      </c>
      <c r="P158" s="370">
        <f t="shared" ref="P158:S158" si="26">P159+P160</f>
        <v>6200</v>
      </c>
      <c r="Q158" s="370">
        <f t="shared" si="26"/>
        <v>0</v>
      </c>
      <c r="R158" s="370">
        <f t="shared" si="26"/>
        <v>0</v>
      </c>
      <c r="S158" s="373">
        <f t="shared" si="26"/>
        <v>0</v>
      </c>
      <c r="T158" s="1067">
        <f>N158-H158</f>
        <v>-6200</v>
      </c>
      <c r="U158" s="375">
        <f t="shared" ref="U158:Y158" si="27">O158-I158</f>
        <v>0</v>
      </c>
      <c r="V158" s="376">
        <f t="shared" si="27"/>
        <v>0</v>
      </c>
      <c r="W158" s="376">
        <f t="shared" si="27"/>
        <v>-6200</v>
      </c>
      <c r="X158" s="376">
        <f t="shared" si="27"/>
        <v>0</v>
      </c>
      <c r="Y158" s="377">
        <f t="shared" si="27"/>
        <v>0</v>
      </c>
      <c r="Z158" s="28"/>
      <c r="AA158" s="28"/>
    </row>
    <row r="159" spans="1:27" ht="14">
      <c r="A159" s="26"/>
      <c r="B159" s="1116"/>
      <c r="C159" s="1230"/>
      <c r="D159" s="1119"/>
      <c r="E159" s="1122"/>
      <c r="F159" s="1243"/>
      <c r="G159" s="53" t="s">
        <v>108</v>
      </c>
      <c r="H159" s="546">
        <f t="shared" ref="H159:H160" si="28">SUM(I159:M159)</f>
        <v>21200</v>
      </c>
      <c r="I159" s="379">
        <f>16*550</f>
        <v>8800</v>
      </c>
      <c r="J159" s="380">
        <f>10*620</f>
        <v>6200</v>
      </c>
      <c r="K159" s="380">
        <f>10*620</f>
        <v>6200</v>
      </c>
      <c r="L159" s="380"/>
      <c r="M159" s="381"/>
      <c r="N159" s="551">
        <f t="shared" ref="N159:N160" si="29">SUM(O159:S159)</f>
        <v>15000</v>
      </c>
      <c r="O159" s="379">
        <f>16*550</f>
        <v>8800</v>
      </c>
      <c r="P159" s="380">
        <f>10*620</f>
        <v>6200</v>
      </c>
      <c r="Q159" s="380">
        <f>0*620</f>
        <v>0</v>
      </c>
      <c r="R159" s="380"/>
      <c r="S159" s="383"/>
      <c r="T159" s="1068">
        <f t="shared" ref="T159:T160" si="30">N159-H159</f>
        <v>-6200</v>
      </c>
      <c r="U159" s="385">
        <f t="shared" ref="U159:U160" si="31">O159-I159</f>
        <v>0</v>
      </c>
      <c r="V159" s="386">
        <f t="shared" ref="V159:V160" si="32">P159-J159</f>
        <v>0</v>
      </c>
      <c r="W159" s="386">
        <f t="shared" ref="W159:W160" si="33">Q159-K159</f>
        <v>-6200</v>
      </c>
      <c r="X159" s="386">
        <f t="shared" ref="X159:X160" si="34">R159-L159</f>
        <v>0</v>
      </c>
      <c r="Y159" s="387">
        <f t="shared" ref="Y159:Y160" si="35">S159-M159</f>
        <v>0</v>
      </c>
      <c r="Z159" s="28"/>
      <c r="AA159" s="28"/>
    </row>
    <row r="160" spans="1:27" ht="14">
      <c r="A160" s="26"/>
      <c r="B160" s="1116"/>
      <c r="C160" s="1230"/>
      <c r="D160" s="1119"/>
      <c r="E160" s="1122"/>
      <c r="F160" s="1243"/>
      <c r="G160" s="54" t="s">
        <v>109</v>
      </c>
      <c r="H160" s="1053">
        <f t="shared" si="28"/>
        <v>0</v>
      </c>
      <c r="I160" s="389">
        <v>0</v>
      </c>
      <c r="J160" s="390">
        <v>0</v>
      </c>
      <c r="K160" s="390">
        <v>0</v>
      </c>
      <c r="L160" s="390"/>
      <c r="M160" s="391"/>
      <c r="N160" s="1054">
        <f t="shared" si="29"/>
        <v>0</v>
      </c>
      <c r="O160" s="389">
        <v>0</v>
      </c>
      <c r="P160" s="390">
        <v>0</v>
      </c>
      <c r="Q160" s="390">
        <v>0</v>
      </c>
      <c r="R160" s="390"/>
      <c r="S160" s="393"/>
      <c r="T160" s="1069">
        <f t="shared" si="30"/>
        <v>0</v>
      </c>
      <c r="U160" s="395">
        <f t="shared" si="31"/>
        <v>0</v>
      </c>
      <c r="V160" s="396">
        <f t="shared" si="32"/>
        <v>0</v>
      </c>
      <c r="W160" s="396">
        <f t="shared" si="33"/>
        <v>0</v>
      </c>
      <c r="X160" s="396">
        <f t="shared" si="34"/>
        <v>0</v>
      </c>
      <c r="Y160" s="397">
        <f t="shared" si="35"/>
        <v>0</v>
      </c>
      <c r="Z160" s="28"/>
      <c r="AA160" s="28"/>
    </row>
    <row r="161" spans="1:27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8"/>
      <c r="AA161" s="28"/>
    </row>
    <row r="162" spans="1:27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8"/>
      <c r="AA162" s="28"/>
    </row>
    <row r="163" spans="1:27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"/>
      <c r="AA163" s="28"/>
    </row>
    <row r="164" spans="1:27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8"/>
      <c r="AA164" s="28"/>
    </row>
    <row r="165" spans="1:27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8"/>
      <c r="AA165" s="28"/>
    </row>
    <row r="166" spans="1:27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"/>
      <c r="AA166" s="28"/>
    </row>
    <row r="167" spans="1:27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8"/>
      <c r="AA167" s="28"/>
    </row>
    <row r="168" spans="1:27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8"/>
      <c r="AA168" s="28"/>
    </row>
    <row r="169" spans="1:27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"/>
      <c r="AA169" s="28"/>
    </row>
    <row r="170" spans="1:27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8"/>
      <c r="AA170" s="28"/>
    </row>
    <row r="171" spans="1:27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8"/>
      <c r="AA171" s="28"/>
    </row>
    <row r="172" spans="1:27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"/>
      <c r="AA172" s="28"/>
    </row>
    <row r="173" spans="1:27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1055">
        <f>H158+H161+H164+H167+H170</f>
        <v>21200</v>
      </c>
      <c r="I173" s="399">
        <f t="shared" ref="I173:Y173" si="36">I158+I161+I164+I167+I170</f>
        <v>8800</v>
      </c>
      <c r="J173" s="400">
        <f t="shared" si="36"/>
        <v>6200</v>
      </c>
      <c r="K173" s="400">
        <f t="shared" si="36"/>
        <v>6200</v>
      </c>
      <c r="L173" s="400">
        <f t="shared" si="36"/>
        <v>0</v>
      </c>
      <c r="M173" s="401">
        <f t="shared" si="36"/>
        <v>0</v>
      </c>
      <c r="N173" s="1064">
        <f t="shared" si="36"/>
        <v>15000</v>
      </c>
      <c r="O173" s="399">
        <f t="shared" si="36"/>
        <v>8800</v>
      </c>
      <c r="P173" s="400">
        <f t="shared" si="36"/>
        <v>6200</v>
      </c>
      <c r="Q173" s="400">
        <f t="shared" si="36"/>
        <v>0</v>
      </c>
      <c r="R173" s="400">
        <f t="shared" si="36"/>
        <v>0</v>
      </c>
      <c r="S173" s="403">
        <f t="shared" si="36"/>
        <v>0</v>
      </c>
      <c r="T173" s="1055">
        <f t="shared" si="36"/>
        <v>-6200</v>
      </c>
      <c r="U173" s="399">
        <f t="shared" si="36"/>
        <v>0</v>
      </c>
      <c r="V173" s="400">
        <f t="shared" si="36"/>
        <v>0</v>
      </c>
      <c r="W173" s="400">
        <f t="shared" si="36"/>
        <v>-6200</v>
      </c>
      <c r="X173" s="400">
        <f t="shared" si="36"/>
        <v>0</v>
      </c>
      <c r="Y173" s="404">
        <f t="shared" si="36"/>
        <v>0</v>
      </c>
      <c r="Z173" s="12"/>
      <c r="AA173" s="41"/>
    </row>
    <row r="174" spans="1:27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1056">
        <f t="shared" ref="H174:Y174" si="37">H159+H162+H165+H168+H171</f>
        <v>21200</v>
      </c>
      <c r="I174" s="406">
        <f t="shared" si="37"/>
        <v>8800</v>
      </c>
      <c r="J174" s="407">
        <f t="shared" si="37"/>
        <v>6200</v>
      </c>
      <c r="K174" s="407">
        <f t="shared" si="37"/>
        <v>6200</v>
      </c>
      <c r="L174" s="407">
        <f t="shared" si="37"/>
        <v>0</v>
      </c>
      <c r="M174" s="408">
        <f t="shared" si="37"/>
        <v>0</v>
      </c>
      <c r="N174" s="1065">
        <f t="shared" si="37"/>
        <v>15000</v>
      </c>
      <c r="O174" s="406">
        <f t="shared" si="37"/>
        <v>8800</v>
      </c>
      <c r="P174" s="407">
        <f t="shared" si="37"/>
        <v>6200</v>
      </c>
      <c r="Q174" s="407">
        <f t="shared" si="37"/>
        <v>0</v>
      </c>
      <c r="R174" s="407">
        <f t="shared" si="37"/>
        <v>0</v>
      </c>
      <c r="S174" s="410">
        <f t="shared" si="37"/>
        <v>0</v>
      </c>
      <c r="T174" s="1056">
        <f t="shared" si="37"/>
        <v>-6200</v>
      </c>
      <c r="U174" s="406">
        <f t="shared" si="37"/>
        <v>0</v>
      </c>
      <c r="V174" s="407">
        <f t="shared" si="37"/>
        <v>0</v>
      </c>
      <c r="W174" s="407">
        <f t="shared" si="37"/>
        <v>-6200</v>
      </c>
      <c r="X174" s="407">
        <f t="shared" si="37"/>
        <v>0</v>
      </c>
      <c r="Y174" s="411">
        <f t="shared" si="37"/>
        <v>0</v>
      </c>
      <c r="Z174" s="12"/>
      <c r="AA174" s="41"/>
    </row>
    <row r="175" spans="1:27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1057">
        <f t="shared" ref="H175:Y175" si="38">H160+H163+H166+H169+H172</f>
        <v>0</v>
      </c>
      <c r="I175" s="413">
        <f t="shared" si="38"/>
        <v>0</v>
      </c>
      <c r="J175" s="414">
        <f t="shared" si="38"/>
        <v>0</v>
      </c>
      <c r="K175" s="414">
        <f t="shared" si="38"/>
        <v>0</v>
      </c>
      <c r="L175" s="414">
        <f t="shared" si="38"/>
        <v>0</v>
      </c>
      <c r="M175" s="415">
        <f t="shared" si="38"/>
        <v>0</v>
      </c>
      <c r="N175" s="1066">
        <f t="shared" si="38"/>
        <v>0</v>
      </c>
      <c r="O175" s="413">
        <f t="shared" si="38"/>
        <v>0</v>
      </c>
      <c r="P175" s="414">
        <f t="shared" si="38"/>
        <v>0</v>
      </c>
      <c r="Q175" s="414">
        <f t="shared" si="38"/>
        <v>0</v>
      </c>
      <c r="R175" s="414">
        <f t="shared" si="38"/>
        <v>0</v>
      </c>
      <c r="S175" s="417">
        <f t="shared" si="38"/>
        <v>0</v>
      </c>
      <c r="T175" s="1057">
        <f t="shared" si="38"/>
        <v>0</v>
      </c>
      <c r="U175" s="413">
        <f t="shared" si="38"/>
        <v>0</v>
      </c>
      <c r="V175" s="414">
        <f t="shared" si="38"/>
        <v>0</v>
      </c>
      <c r="W175" s="414">
        <f t="shared" si="38"/>
        <v>0</v>
      </c>
      <c r="X175" s="414">
        <f t="shared" si="38"/>
        <v>0</v>
      </c>
      <c r="Y175" s="418">
        <f t="shared" si="38"/>
        <v>0</v>
      </c>
      <c r="Z175" s="15"/>
      <c r="AA175" s="15"/>
    </row>
    <row r="176" spans="1:27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8"/>
      <c r="AA176" s="28"/>
    </row>
    <row r="177" spans="1:27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8"/>
      <c r="AA177" s="28"/>
    </row>
    <row r="178" spans="1:27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8"/>
      <c r="AA178" s="28"/>
    </row>
    <row r="179" spans="1:27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8"/>
      <c r="AA179" s="28"/>
    </row>
    <row r="180" spans="1:27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8"/>
      <c r="AA180" s="28"/>
    </row>
    <row r="181" spans="1:27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8"/>
      <c r="AA181" s="28"/>
    </row>
    <row r="182" spans="1:27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8"/>
      <c r="AA182" s="28"/>
    </row>
    <row r="183" spans="1:27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8"/>
      <c r="AA183" s="28"/>
    </row>
    <row r="184" spans="1:27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8"/>
      <c r="AA184" s="28"/>
    </row>
    <row r="185" spans="1:27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12"/>
      <c r="AA185" s="41"/>
    </row>
    <row r="186" spans="1:27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12"/>
      <c r="AA186" s="41"/>
    </row>
    <row r="187" spans="1:27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15"/>
      <c r="AA187" s="15"/>
    </row>
    <row r="188" spans="1:27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8"/>
      <c r="AA188" s="28"/>
    </row>
    <row r="189" spans="1:27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8"/>
      <c r="AA189" s="28"/>
    </row>
    <row r="190" spans="1:27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8"/>
      <c r="AA190" s="28"/>
    </row>
    <row r="191" spans="1:27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8"/>
      <c r="AA191" s="28"/>
    </row>
    <row r="192" spans="1:27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8"/>
      <c r="AA192" s="28"/>
    </row>
    <row r="193" spans="1:27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"/>
      <c r="AA193" s="28"/>
    </row>
    <row r="194" spans="1:27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8"/>
      <c r="AA194" s="28"/>
    </row>
    <row r="195" spans="1:27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8"/>
      <c r="AA195" s="28"/>
    </row>
    <row r="196" spans="1:27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"/>
      <c r="AA196" s="28"/>
    </row>
    <row r="197" spans="1:27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8"/>
      <c r="AA197" s="28"/>
    </row>
    <row r="198" spans="1:27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8"/>
      <c r="AA198" s="28"/>
    </row>
    <row r="199" spans="1:27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"/>
      <c r="AA199" s="28"/>
    </row>
    <row r="200" spans="1:27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8"/>
      <c r="AA200" s="28"/>
    </row>
    <row r="201" spans="1:27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8"/>
      <c r="AA201" s="28"/>
    </row>
    <row r="202" spans="1:27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"/>
      <c r="AA202" s="28"/>
    </row>
    <row r="203" spans="1:27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8"/>
      <c r="AA203" s="28"/>
    </row>
    <row r="204" spans="1:27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8"/>
      <c r="AA204" s="28"/>
    </row>
    <row r="205" spans="1:27" ht="14" customHeigh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28"/>
      <c r="AA205" s="28"/>
    </row>
    <row r="206" spans="1:27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12"/>
      <c r="AA206" s="41"/>
    </row>
    <row r="207" spans="1:27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12"/>
      <c r="AA207" s="41"/>
    </row>
    <row r="208" spans="1:27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15"/>
      <c r="AA208" s="15"/>
    </row>
    <row r="209" spans="1:27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31"/>
      <c r="AA209" s="31"/>
    </row>
    <row r="210" spans="1:27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31"/>
      <c r="AA210" s="31"/>
    </row>
    <row r="211" spans="1:27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31"/>
      <c r="AA211" s="31"/>
    </row>
    <row r="212" spans="1:27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8"/>
      <c r="AA212" s="28"/>
    </row>
    <row r="213" spans="1:27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8"/>
      <c r="AA213" s="28"/>
    </row>
    <row r="214" spans="1:27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"/>
      <c r="AA214" s="28"/>
    </row>
    <row r="215" spans="1:27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12"/>
      <c r="AA215" s="41"/>
    </row>
    <row r="216" spans="1:27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12"/>
      <c r="AA216" s="41"/>
    </row>
    <row r="217" spans="1:27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15"/>
      <c r="AA217" s="15"/>
    </row>
    <row r="218" spans="1:27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8"/>
      <c r="AA218" s="28"/>
    </row>
    <row r="219" spans="1:27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8"/>
      <c r="AA219" s="28"/>
    </row>
    <row r="220" spans="1:27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1"/>
      <c r="AA220" s="31"/>
    </row>
    <row r="221" spans="1:27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5"/>
      <c r="AA221" s="35"/>
    </row>
    <row r="222" spans="1:27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5"/>
      <c r="AA222" s="35"/>
    </row>
    <row r="223" spans="1:27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5"/>
      <c r="AA223" s="35"/>
    </row>
    <row r="224" spans="1:27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5"/>
      <c r="AA224" s="35"/>
    </row>
    <row r="225" spans="1:27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5"/>
      <c r="AA225" s="35"/>
    </row>
    <row r="226" spans="1:27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5"/>
      <c r="AA226" s="35"/>
    </row>
    <row r="227" spans="1:27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5"/>
      <c r="AA227" s="35"/>
    </row>
    <row r="228" spans="1:27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5"/>
      <c r="AA228" s="35"/>
    </row>
    <row r="229" spans="1:27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5"/>
      <c r="AA229" s="35"/>
    </row>
    <row r="230" spans="1:27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5"/>
      <c r="AA230" s="35"/>
    </row>
    <row r="231" spans="1:27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5"/>
      <c r="AA231" s="35"/>
    </row>
    <row r="232" spans="1:27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5"/>
      <c r="AA232" s="35"/>
    </row>
    <row r="233" spans="1:27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5"/>
      <c r="AA233" s="35"/>
    </row>
    <row r="234" spans="1:27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5"/>
      <c r="AA234" s="35"/>
    </row>
    <row r="235" spans="1:27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5"/>
      <c r="AA235" s="35"/>
    </row>
    <row r="236" spans="1:27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5"/>
      <c r="AA236" s="35"/>
    </row>
    <row r="237" spans="1:27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5"/>
      <c r="AA237" s="35"/>
    </row>
    <row r="238" spans="1:27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5"/>
      <c r="AA238" s="35"/>
    </row>
    <row r="239" spans="1:27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5"/>
      <c r="AA239" s="35"/>
    </row>
    <row r="240" spans="1:27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5"/>
      <c r="AA240" s="35"/>
    </row>
    <row r="241" spans="1:27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5"/>
      <c r="AA241" s="35"/>
    </row>
    <row r="242" spans="1:27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5"/>
      <c r="AA242" s="35"/>
    </row>
    <row r="243" spans="1:27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5"/>
      <c r="AA243" s="35"/>
    </row>
    <row r="244" spans="1:27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5"/>
      <c r="AA244" s="35"/>
    </row>
    <row r="245" spans="1:27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5"/>
      <c r="AA245" s="35"/>
    </row>
    <row r="246" spans="1:27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5"/>
      <c r="AA246" s="35"/>
    </row>
    <row r="247" spans="1:27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5"/>
      <c r="AA247" s="35"/>
    </row>
    <row r="248" spans="1:27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5"/>
      <c r="AA248" s="35"/>
    </row>
    <row r="249" spans="1:27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5"/>
      <c r="AA249" s="35"/>
    </row>
    <row r="250" spans="1:27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5"/>
      <c r="AA250" s="35"/>
    </row>
    <row r="251" spans="1:27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5"/>
      <c r="AA251" s="35"/>
    </row>
    <row r="252" spans="1:27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5"/>
      <c r="AA252" s="35"/>
    </row>
    <row r="253" spans="1:27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5"/>
      <c r="AA253" s="35"/>
    </row>
    <row r="254" spans="1:27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5"/>
      <c r="AA254" s="35"/>
    </row>
    <row r="255" spans="1:27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5"/>
      <c r="AA255" s="35"/>
    </row>
    <row r="256" spans="1:27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5"/>
      <c r="AA256" s="35"/>
    </row>
    <row r="257" spans="1:27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5"/>
      <c r="AA257" s="35"/>
    </row>
    <row r="258" spans="1:27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5"/>
      <c r="AA258" s="35"/>
    </row>
    <row r="259" spans="1:27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5"/>
      <c r="AA259" s="35"/>
    </row>
    <row r="260" spans="1:27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5"/>
      <c r="AA260" s="35"/>
    </row>
    <row r="261" spans="1:27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5"/>
      <c r="AA261" s="35"/>
    </row>
    <row r="262" spans="1:27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5"/>
      <c r="AA262" s="35"/>
    </row>
    <row r="263" spans="1:27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5"/>
      <c r="AA263" s="35"/>
    </row>
    <row r="264" spans="1:27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5"/>
      <c r="AA264" s="35"/>
    </row>
    <row r="265" spans="1:27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5"/>
      <c r="AA265" s="35"/>
    </row>
    <row r="266" spans="1:27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5"/>
      <c r="AA266" s="35"/>
    </row>
    <row r="267" spans="1:27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5"/>
      <c r="AA267" s="35"/>
    </row>
    <row r="268" spans="1:27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5"/>
      <c r="AA268" s="35"/>
    </row>
    <row r="269" spans="1:27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5"/>
      <c r="AA269" s="35"/>
    </row>
    <row r="270" spans="1:27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5"/>
      <c r="AA270" s="35"/>
    </row>
    <row r="271" spans="1:27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5"/>
      <c r="AA271" s="35"/>
    </row>
    <row r="272" spans="1:27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5"/>
      <c r="AA272" s="35"/>
    </row>
    <row r="273" spans="1:27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5"/>
      <c r="AA273" s="35"/>
    </row>
    <row r="274" spans="1:27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5"/>
      <c r="AA274" s="35"/>
    </row>
    <row r="275" spans="1:27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5"/>
      <c r="AA275" s="35"/>
    </row>
    <row r="276" spans="1:27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5"/>
      <c r="AA276" s="35"/>
    </row>
    <row r="277" spans="1:27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5"/>
      <c r="AA277" s="35"/>
    </row>
    <row r="278" spans="1:27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5"/>
      <c r="AA278" s="35"/>
    </row>
    <row r="279" spans="1:27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5"/>
      <c r="AA279" s="35"/>
    </row>
    <row r="280" spans="1:27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5"/>
      <c r="AA280" s="35"/>
    </row>
    <row r="281" spans="1:27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5"/>
      <c r="AA281" s="35"/>
    </row>
    <row r="282" spans="1:27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5"/>
      <c r="AA282" s="35"/>
    </row>
    <row r="283" spans="1:27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5"/>
      <c r="AA283" s="35"/>
    </row>
    <row r="284" spans="1:27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5"/>
      <c r="AA284" s="35"/>
    </row>
    <row r="285" spans="1:27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5"/>
      <c r="AA285" s="35"/>
    </row>
    <row r="286" spans="1:27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5"/>
      <c r="AA286" s="35"/>
    </row>
    <row r="287" spans="1:27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5"/>
      <c r="AA287" s="35"/>
    </row>
    <row r="288" spans="1:27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5"/>
      <c r="AA288" s="35"/>
    </row>
    <row r="289" spans="1:27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5"/>
      <c r="AA289" s="35"/>
    </row>
    <row r="290" spans="1:27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5"/>
      <c r="AA290" s="35"/>
    </row>
    <row r="291" spans="1:27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5"/>
      <c r="AA291" s="35"/>
    </row>
    <row r="292" spans="1:27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5"/>
      <c r="AA292" s="35"/>
    </row>
    <row r="293" spans="1:27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5"/>
      <c r="AA293" s="35"/>
    </row>
    <row r="294" spans="1:27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5"/>
      <c r="AA294" s="35"/>
    </row>
    <row r="295" spans="1:27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5"/>
      <c r="AA295" s="35"/>
    </row>
    <row r="296" spans="1:27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5"/>
      <c r="AA296" s="35"/>
    </row>
    <row r="297" spans="1:27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5"/>
      <c r="AA297" s="35"/>
    </row>
    <row r="298" spans="1:27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5"/>
      <c r="AA298" s="35"/>
    </row>
    <row r="299" spans="1:27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5"/>
      <c r="AA299" s="35"/>
    </row>
    <row r="300" spans="1:27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5"/>
      <c r="AA300" s="35"/>
    </row>
    <row r="301" spans="1:27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5"/>
      <c r="AA301" s="35"/>
    </row>
    <row r="302" spans="1:27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5"/>
      <c r="AA302" s="35"/>
    </row>
    <row r="303" spans="1:27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5"/>
      <c r="AA303" s="35"/>
    </row>
    <row r="304" spans="1:27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5"/>
      <c r="AA304" s="35"/>
    </row>
    <row r="305" spans="1:27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5"/>
      <c r="AA305" s="35"/>
    </row>
    <row r="306" spans="1:27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5"/>
      <c r="AA306" s="35"/>
    </row>
    <row r="307" spans="1:27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5"/>
      <c r="AA307" s="35"/>
    </row>
    <row r="308" spans="1:27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5"/>
      <c r="AA308" s="35"/>
    </row>
    <row r="309" spans="1:27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5"/>
      <c r="AA309" s="35"/>
    </row>
    <row r="310" spans="1:27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5"/>
      <c r="AA310" s="35"/>
    </row>
    <row r="311" spans="1:27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5"/>
      <c r="AA311" s="35"/>
    </row>
    <row r="312" spans="1:27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5"/>
      <c r="AA312" s="35"/>
    </row>
    <row r="313" spans="1:27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5"/>
      <c r="AA313" s="35"/>
    </row>
    <row r="314" spans="1:27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5"/>
      <c r="AA314" s="35"/>
    </row>
    <row r="315" spans="1:27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5"/>
      <c r="AA315" s="35"/>
    </row>
    <row r="316" spans="1:27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5"/>
      <c r="AA316" s="35"/>
    </row>
    <row r="317" spans="1:27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5"/>
      <c r="AA317" s="35"/>
    </row>
    <row r="318" spans="1:27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5"/>
      <c r="AA318" s="35"/>
    </row>
    <row r="319" spans="1:27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5"/>
      <c r="AA319" s="35"/>
    </row>
    <row r="320" spans="1:27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5"/>
      <c r="AA320" s="35"/>
    </row>
    <row r="321" spans="1:27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5"/>
      <c r="AA321" s="35"/>
    </row>
    <row r="322" spans="1:27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5"/>
      <c r="AA322" s="35"/>
    </row>
    <row r="323" spans="1:27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5"/>
      <c r="AA323" s="35"/>
    </row>
    <row r="324" spans="1:27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5"/>
      <c r="AA324" s="35"/>
    </row>
    <row r="325" spans="1:27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5"/>
      <c r="AA325" s="35"/>
    </row>
    <row r="326" spans="1:27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5"/>
      <c r="AA326" s="35"/>
    </row>
    <row r="327" spans="1:27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5"/>
      <c r="AA327" s="35"/>
    </row>
    <row r="328" spans="1:27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5"/>
      <c r="AA328" s="35"/>
    </row>
    <row r="329" spans="1:27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5"/>
      <c r="AA329" s="35"/>
    </row>
    <row r="330" spans="1:27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5"/>
      <c r="AA330" s="35"/>
    </row>
    <row r="331" spans="1:27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5"/>
      <c r="AA331" s="35"/>
    </row>
    <row r="332" spans="1:27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5"/>
      <c r="AA332" s="35"/>
    </row>
    <row r="333" spans="1:27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5"/>
      <c r="AA333" s="35"/>
    </row>
    <row r="334" spans="1:27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5"/>
      <c r="AA334" s="35"/>
    </row>
    <row r="335" spans="1:27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5"/>
      <c r="AA335" s="35"/>
    </row>
    <row r="336" spans="1:27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5"/>
      <c r="AA336" s="35"/>
    </row>
    <row r="337" spans="1:27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5"/>
      <c r="AA337" s="35"/>
    </row>
    <row r="338" spans="1:27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5"/>
      <c r="AA338" s="35"/>
    </row>
    <row r="339" spans="1:27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5"/>
      <c r="AA339" s="35"/>
    </row>
    <row r="340" spans="1:27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5"/>
      <c r="AA340" s="35"/>
    </row>
    <row r="341" spans="1:27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5"/>
      <c r="AA341" s="35"/>
    </row>
    <row r="342" spans="1:27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5"/>
      <c r="AA342" s="35"/>
    </row>
    <row r="343" spans="1:27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5"/>
      <c r="AA343" s="35"/>
    </row>
    <row r="344" spans="1:27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5"/>
      <c r="AA344" s="35"/>
    </row>
    <row r="345" spans="1:27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5"/>
      <c r="AA345" s="35"/>
    </row>
    <row r="346" spans="1:27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5"/>
      <c r="AA346" s="35"/>
    </row>
    <row r="347" spans="1:27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5"/>
      <c r="AA347" s="35"/>
    </row>
    <row r="348" spans="1:27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5"/>
      <c r="AA348" s="35"/>
    </row>
    <row r="349" spans="1:27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5"/>
      <c r="AA349" s="35"/>
    </row>
    <row r="350" spans="1:27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5"/>
      <c r="AA350" s="35"/>
    </row>
    <row r="351" spans="1:27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5"/>
      <c r="AA351" s="35"/>
    </row>
    <row r="352" spans="1:27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5"/>
      <c r="AA352" s="35"/>
    </row>
    <row r="353" spans="1:27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5"/>
      <c r="AA353" s="35"/>
    </row>
    <row r="354" spans="1:27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5"/>
      <c r="AA354" s="35"/>
    </row>
    <row r="355" spans="1:27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5"/>
      <c r="AA355" s="35"/>
    </row>
    <row r="356" spans="1:27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5"/>
      <c r="AA356" s="35"/>
    </row>
    <row r="357" spans="1:27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5"/>
      <c r="AA357" s="35"/>
    </row>
    <row r="358" spans="1:27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5"/>
      <c r="AA358" s="35"/>
    </row>
    <row r="359" spans="1:27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5"/>
      <c r="AA359" s="35"/>
    </row>
    <row r="360" spans="1:27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5"/>
      <c r="AA360" s="35"/>
    </row>
    <row r="361" spans="1:27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5"/>
      <c r="AA361" s="35"/>
    </row>
    <row r="362" spans="1:27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5"/>
      <c r="AA362" s="35"/>
    </row>
    <row r="363" spans="1:27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5"/>
      <c r="AA363" s="35"/>
    </row>
    <row r="364" spans="1:27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5"/>
      <c r="AA364" s="35"/>
    </row>
    <row r="365" spans="1:27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5"/>
      <c r="AA365" s="35"/>
    </row>
    <row r="366" spans="1:27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5"/>
      <c r="AA366" s="35"/>
    </row>
    <row r="367" spans="1:27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5"/>
      <c r="AA367" s="35"/>
    </row>
    <row r="368" spans="1:27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5"/>
      <c r="AA368" s="35"/>
    </row>
    <row r="369" spans="1:27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5"/>
      <c r="AA369" s="35"/>
    </row>
    <row r="370" spans="1:27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5"/>
      <c r="AA370" s="35"/>
    </row>
    <row r="371" spans="1:27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5"/>
      <c r="AA371" s="35"/>
    </row>
    <row r="372" spans="1:27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5"/>
      <c r="AA372" s="35"/>
    </row>
    <row r="373" spans="1:27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5"/>
      <c r="AA373" s="35"/>
    </row>
    <row r="374" spans="1:27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5"/>
      <c r="AA374" s="35"/>
    </row>
    <row r="375" spans="1:27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5"/>
      <c r="AA375" s="35"/>
    </row>
    <row r="376" spans="1:27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5"/>
      <c r="AA376" s="35"/>
    </row>
    <row r="377" spans="1:27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5"/>
      <c r="AA377" s="35"/>
    </row>
    <row r="378" spans="1:27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5"/>
      <c r="AA378" s="35"/>
    </row>
    <row r="379" spans="1:27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5"/>
      <c r="AA379" s="35"/>
    </row>
    <row r="380" spans="1:27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5"/>
      <c r="AA380" s="35"/>
    </row>
    <row r="381" spans="1:27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5"/>
      <c r="AA381" s="35"/>
    </row>
    <row r="382" spans="1:27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5"/>
      <c r="AA382" s="35"/>
    </row>
    <row r="383" spans="1:27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5"/>
      <c r="AA383" s="35"/>
    </row>
    <row r="384" spans="1:27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5"/>
      <c r="AA384" s="35"/>
    </row>
    <row r="385" spans="1:27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5"/>
      <c r="AA385" s="35"/>
    </row>
    <row r="386" spans="1:27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5"/>
      <c r="AA386" s="35"/>
    </row>
    <row r="387" spans="1:27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5"/>
      <c r="AA387" s="35"/>
    </row>
    <row r="388" spans="1:27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5"/>
      <c r="AA388" s="35"/>
    </row>
    <row r="389" spans="1:27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5"/>
      <c r="AA389" s="35"/>
    </row>
    <row r="390" spans="1:27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5"/>
      <c r="AA390" s="35"/>
    </row>
    <row r="391" spans="1:27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5"/>
      <c r="AA391" s="35"/>
    </row>
    <row r="392" spans="1:27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5"/>
      <c r="AA392" s="35"/>
    </row>
    <row r="393" spans="1:27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5"/>
      <c r="AA393" s="35"/>
    </row>
    <row r="394" spans="1:27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5"/>
      <c r="AA394" s="35"/>
    </row>
    <row r="395" spans="1:27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5"/>
      <c r="AA395" s="35"/>
    </row>
    <row r="396" spans="1:27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5"/>
      <c r="AA396" s="35"/>
    </row>
    <row r="397" spans="1:27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5"/>
      <c r="AA397" s="35"/>
    </row>
    <row r="398" spans="1:27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5"/>
      <c r="AA398" s="35"/>
    </row>
    <row r="399" spans="1:27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5"/>
      <c r="AA399" s="35"/>
    </row>
    <row r="400" spans="1:27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5"/>
      <c r="AA400" s="35"/>
    </row>
    <row r="401" spans="1:27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5"/>
      <c r="AA401" s="35"/>
    </row>
    <row r="402" spans="1:27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5"/>
      <c r="AA402" s="35"/>
    </row>
    <row r="403" spans="1:27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5"/>
      <c r="AA403" s="35"/>
    </row>
    <row r="404" spans="1:27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5"/>
      <c r="AA404" s="35"/>
    </row>
    <row r="405" spans="1:27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5"/>
      <c r="AA405" s="35"/>
    </row>
    <row r="406" spans="1:27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5"/>
      <c r="AA406" s="35"/>
    </row>
    <row r="407" spans="1:27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5"/>
      <c r="AA407" s="35"/>
    </row>
    <row r="408" spans="1:27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5"/>
      <c r="AA408" s="35"/>
    </row>
    <row r="409" spans="1:27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5"/>
      <c r="AA409" s="35"/>
    </row>
    <row r="410" spans="1:27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5"/>
      <c r="AA410" s="35"/>
    </row>
    <row r="411" spans="1:27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5"/>
      <c r="AA411" s="35"/>
    </row>
    <row r="412" spans="1:27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5"/>
      <c r="AA412" s="35"/>
    </row>
    <row r="413" spans="1:27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5"/>
      <c r="AA413" s="35"/>
    </row>
    <row r="414" spans="1:27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5"/>
      <c r="AA414" s="35"/>
    </row>
    <row r="415" spans="1:27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5"/>
      <c r="AA415" s="35"/>
    </row>
    <row r="416" spans="1:27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5"/>
      <c r="AA416" s="35"/>
    </row>
    <row r="417" spans="1:27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5"/>
      <c r="AA417" s="35"/>
    </row>
    <row r="418" spans="1:27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5"/>
      <c r="AA418" s="35"/>
    </row>
    <row r="419" spans="1:27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5"/>
      <c r="AA419" s="35"/>
    </row>
    <row r="420" spans="1:27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5"/>
      <c r="AA420" s="35"/>
    </row>
    <row r="421" spans="1:27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5"/>
      <c r="AA421" s="35"/>
    </row>
    <row r="422" spans="1:27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5"/>
      <c r="AA422" s="35"/>
    </row>
    <row r="423" spans="1:27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5"/>
      <c r="AA423" s="35"/>
    </row>
    <row r="424" spans="1:27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5"/>
      <c r="AA424" s="35"/>
    </row>
    <row r="425" spans="1:27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5"/>
      <c r="AA425" s="35"/>
    </row>
    <row r="426" spans="1:27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5"/>
      <c r="AA426" s="35"/>
    </row>
    <row r="427" spans="1:27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5"/>
      <c r="AA427" s="35"/>
    </row>
    <row r="428" spans="1:27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5"/>
      <c r="AA428" s="35"/>
    </row>
    <row r="429" spans="1:27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5"/>
      <c r="AA429" s="35"/>
    </row>
    <row r="430" spans="1:27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5"/>
      <c r="AA430" s="35"/>
    </row>
    <row r="431" spans="1:27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5"/>
      <c r="AA431" s="35"/>
    </row>
    <row r="432" spans="1:27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5"/>
      <c r="AA432" s="35"/>
    </row>
    <row r="433" spans="1:27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5"/>
      <c r="AA433" s="35"/>
    </row>
    <row r="434" spans="1:27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5"/>
      <c r="AA434" s="35"/>
    </row>
    <row r="435" spans="1:27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5"/>
      <c r="AA435" s="35"/>
    </row>
    <row r="436" spans="1:27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5"/>
      <c r="AA436" s="35"/>
    </row>
    <row r="437" spans="1:27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5"/>
      <c r="AA437" s="35"/>
    </row>
    <row r="438" spans="1:27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5"/>
      <c r="AA438" s="35"/>
    </row>
    <row r="439" spans="1:27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5"/>
      <c r="AA439" s="35"/>
    </row>
    <row r="440" spans="1:27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5"/>
      <c r="AA440" s="35"/>
    </row>
    <row r="441" spans="1:27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5"/>
      <c r="AA441" s="35"/>
    </row>
    <row r="442" spans="1:27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5"/>
      <c r="AA442" s="35"/>
    </row>
    <row r="443" spans="1:27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5"/>
      <c r="AA443" s="35"/>
    </row>
    <row r="444" spans="1:27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5"/>
      <c r="AA444" s="35"/>
    </row>
    <row r="445" spans="1:27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5"/>
      <c r="AA445" s="35"/>
    </row>
    <row r="446" spans="1:27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5"/>
      <c r="AA446" s="35"/>
    </row>
    <row r="447" spans="1:27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5"/>
      <c r="AA447" s="35"/>
    </row>
    <row r="448" spans="1:27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5"/>
      <c r="AA448" s="35"/>
    </row>
    <row r="449" spans="1:27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5"/>
      <c r="AA449" s="35"/>
    </row>
    <row r="450" spans="1:27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5"/>
      <c r="AA450" s="35"/>
    </row>
    <row r="451" spans="1:27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5"/>
      <c r="AA451" s="35"/>
    </row>
    <row r="452" spans="1:27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5"/>
      <c r="AA452" s="35"/>
    </row>
    <row r="453" spans="1:27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5"/>
      <c r="AA453" s="35"/>
    </row>
    <row r="454" spans="1:27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5"/>
      <c r="AA454" s="35"/>
    </row>
    <row r="455" spans="1:27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5"/>
      <c r="AA455" s="35"/>
    </row>
    <row r="456" spans="1:27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5"/>
      <c r="AA456" s="35"/>
    </row>
    <row r="457" spans="1:27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5"/>
      <c r="AA457" s="35"/>
    </row>
    <row r="458" spans="1:27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5"/>
      <c r="AA458" s="35"/>
    </row>
    <row r="459" spans="1:27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5"/>
      <c r="AA459" s="35"/>
    </row>
    <row r="460" spans="1:27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5"/>
      <c r="AA460" s="35"/>
    </row>
    <row r="461" spans="1:27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5"/>
      <c r="AA461" s="35"/>
    </row>
    <row r="462" spans="1:27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5"/>
      <c r="AA462" s="35"/>
    </row>
    <row r="463" spans="1:27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5"/>
      <c r="AA463" s="35"/>
    </row>
    <row r="464" spans="1:27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5"/>
      <c r="AA464" s="35"/>
    </row>
    <row r="465" spans="1:27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5"/>
      <c r="AA465" s="35"/>
    </row>
    <row r="466" spans="1:27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5"/>
      <c r="AA466" s="35"/>
    </row>
    <row r="467" spans="1:27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5"/>
      <c r="AA467" s="35"/>
    </row>
    <row r="468" spans="1:27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5"/>
      <c r="AA468" s="35"/>
    </row>
    <row r="469" spans="1:27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5"/>
      <c r="AA469" s="35"/>
    </row>
    <row r="470" spans="1:27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5"/>
      <c r="AA470" s="35"/>
    </row>
    <row r="471" spans="1:27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5"/>
      <c r="AA471" s="35"/>
    </row>
    <row r="472" spans="1:27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5"/>
      <c r="AA472" s="35"/>
    </row>
    <row r="473" spans="1:27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5"/>
      <c r="AA473" s="35"/>
    </row>
    <row r="474" spans="1:27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5"/>
      <c r="AA474" s="35"/>
    </row>
    <row r="475" spans="1:27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5"/>
      <c r="AA475" s="35"/>
    </row>
    <row r="476" spans="1:27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5"/>
      <c r="AA476" s="35"/>
    </row>
    <row r="477" spans="1:27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5"/>
      <c r="AA477" s="35"/>
    </row>
    <row r="478" spans="1:27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5"/>
      <c r="AA478" s="35"/>
    </row>
    <row r="479" spans="1:27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5"/>
      <c r="AA479" s="35"/>
    </row>
    <row r="480" spans="1:27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5"/>
      <c r="AA480" s="35"/>
    </row>
    <row r="481" spans="1:27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5"/>
      <c r="AA481" s="35"/>
    </row>
    <row r="482" spans="1:27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5"/>
      <c r="AA482" s="35"/>
    </row>
    <row r="483" spans="1:27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5"/>
      <c r="AA483" s="35"/>
    </row>
    <row r="484" spans="1:27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5"/>
      <c r="AA484" s="35"/>
    </row>
    <row r="485" spans="1:27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5"/>
      <c r="AA485" s="35"/>
    </row>
    <row r="486" spans="1:27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5"/>
      <c r="AA486" s="35"/>
    </row>
    <row r="487" spans="1:27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5"/>
      <c r="AA487" s="35"/>
    </row>
    <row r="488" spans="1:27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5"/>
      <c r="AA488" s="35"/>
    </row>
    <row r="489" spans="1:27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5"/>
      <c r="AA489" s="35"/>
    </row>
    <row r="490" spans="1:27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5"/>
      <c r="AA490" s="35"/>
    </row>
    <row r="491" spans="1:27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5"/>
      <c r="AA491" s="35"/>
    </row>
    <row r="492" spans="1:27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5"/>
      <c r="AA492" s="35"/>
    </row>
    <row r="493" spans="1:27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5"/>
      <c r="AA493" s="35"/>
    </row>
    <row r="494" spans="1:27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5"/>
      <c r="AA494" s="35"/>
    </row>
    <row r="495" spans="1:27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5"/>
      <c r="AA495" s="35"/>
    </row>
    <row r="496" spans="1:27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5"/>
      <c r="AA496" s="35"/>
    </row>
    <row r="497" spans="1:27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5"/>
      <c r="AA497" s="35"/>
    </row>
    <row r="498" spans="1:27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5"/>
      <c r="AA498" s="35"/>
    </row>
    <row r="499" spans="1:27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5"/>
      <c r="AA499" s="35"/>
    </row>
    <row r="500" spans="1:27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5"/>
      <c r="AA500" s="35"/>
    </row>
    <row r="501" spans="1:27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5"/>
      <c r="AA501" s="35"/>
    </row>
    <row r="502" spans="1:27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5"/>
      <c r="AA502" s="35"/>
    </row>
    <row r="503" spans="1:27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5"/>
      <c r="AA503" s="35"/>
    </row>
    <row r="504" spans="1:27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5"/>
      <c r="AA504" s="35"/>
    </row>
    <row r="505" spans="1:27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5"/>
      <c r="AA505" s="35"/>
    </row>
    <row r="506" spans="1:27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5"/>
      <c r="AA506" s="35"/>
    </row>
    <row r="507" spans="1:27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5"/>
      <c r="AA507" s="35"/>
    </row>
    <row r="508" spans="1:27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5"/>
      <c r="AA508" s="35"/>
    </row>
    <row r="509" spans="1:27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5"/>
      <c r="AA509" s="35"/>
    </row>
    <row r="510" spans="1:27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5"/>
      <c r="AA510" s="35"/>
    </row>
    <row r="511" spans="1:27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5"/>
      <c r="AA511" s="35"/>
    </row>
    <row r="512" spans="1:27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5"/>
      <c r="AA512" s="35"/>
    </row>
    <row r="513" spans="1:27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5"/>
      <c r="AA513" s="35"/>
    </row>
    <row r="514" spans="1:27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5"/>
      <c r="AA514" s="35"/>
    </row>
    <row r="515" spans="1:27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5"/>
      <c r="AA515" s="35"/>
    </row>
    <row r="516" spans="1:27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5"/>
      <c r="AA516" s="35"/>
    </row>
    <row r="517" spans="1:27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5"/>
      <c r="AA517" s="35"/>
    </row>
    <row r="518" spans="1:27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5"/>
      <c r="AA518" s="35"/>
    </row>
    <row r="519" spans="1:27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5"/>
      <c r="AA519" s="35"/>
    </row>
    <row r="520" spans="1:27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5"/>
      <c r="AA520" s="35"/>
    </row>
    <row r="521" spans="1:27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5"/>
      <c r="AA521" s="35"/>
    </row>
    <row r="522" spans="1:27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5"/>
      <c r="AA522" s="35"/>
    </row>
    <row r="523" spans="1:27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5"/>
      <c r="AA523" s="35"/>
    </row>
    <row r="524" spans="1:27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5"/>
      <c r="AA524" s="35"/>
    </row>
    <row r="525" spans="1:27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5"/>
      <c r="AA525" s="35"/>
    </row>
    <row r="526" spans="1:27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5"/>
      <c r="AA526" s="35"/>
    </row>
    <row r="527" spans="1:27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5"/>
      <c r="AA527" s="35"/>
    </row>
    <row r="528" spans="1:27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5"/>
      <c r="AA528" s="35"/>
    </row>
    <row r="529" spans="1:27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5"/>
      <c r="AA529" s="35"/>
    </row>
    <row r="530" spans="1:27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5"/>
      <c r="AA530" s="35"/>
    </row>
    <row r="531" spans="1:27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5"/>
      <c r="AA531" s="35"/>
    </row>
    <row r="532" spans="1:27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5"/>
      <c r="AA532" s="35"/>
    </row>
    <row r="533" spans="1:27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5"/>
      <c r="AA533" s="35"/>
    </row>
    <row r="534" spans="1:27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5"/>
      <c r="AA534" s="35"/>
    </row>
    <row r="535" spans="1:27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5"/>
      <c r="AA535" s="35"/>
    </row>
    <row r="536" spans="1:27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5"/>
      <c r="AA536" s="35"/>
    </row>
    <row r="537" spans="1:27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5"/>
      <c r="AA537" s="35"/>
    </row>
    <row r="538" spans="1:27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5"/>
      <c r="AA538" s="35"/>
    </row>
    <row r="539" spans="1:27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5"/>
      <c r="AA539" s="35"/>
    </row>
    <row r="540" spans="1:27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5"/>
      <c r="AA540" s="35"/>
    </row>
    <row r="541" spans="1:27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5"/>
      <c r="AA541" s="35"/>
    </row>
    <row r="542" spans="1:27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5"/>
      <c r="AA542" s="35"/>
    </row>
    <row r="543" spans="1:27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5"/>
      <c r="AA543" s="35"/>
    </row>
    <row r="544" spans="1:27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5"/>
      <c r="AA544" s="35"/>
    </row>
    <row r="545" spans="1:27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5"/>
      <c r="AA545" s="35"/>
    </row>
    <row r="546" spans="1:27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5"/>
      <c r="AA546" s="35"/>
    </row>
    <row r="547" spans="1:27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5"/>
      <c r="AA547" s="35"/>
    </row>
    <row r="548" spans="1:27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5"/>
      <c r="AA548" s="35"/>
    </row>
    <row r="549" spans="1:27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5"/>
      <c r="AA549" s="35"/>
    </row>
    <row r="550" spans="1:27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5"/>
      <c r="AA550" s="35"/>
    </row>
    <row r="551" spans="1:27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5"/>
      <c r="AA551" s="35"/>
    </row>
    <row r="552" spans="1:27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5"/>
      <c r="AA552" s="35"/>
    </row>
    <row r="553" spans="1:27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5"/>
      <c r="AA553" s="35"/>
    </row>
    <row r="554" spans="1:27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5"/>
      <c r="AA554" s="35"/>
    </row>
    <row r="555" spans="1:27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5"/>
      <c r="AA555" s="35"/>
    </row>
    <row r="556" spans="1:27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5"/>
      <c r="AA556" s="35"/>
    </row>
    <row r="557" spans="1:27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5"/>
      <c r="AA557" s="35"/>
    </row>
    <row r="558" spans="1:27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5"/>
      <c r="AA558" s="35"/>
    </row>
    <row r="559" spans="1:27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5"/>
      <c r="AA559" s="35"/>
    </row>
    <row r="560" spans="1:27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5"/>
      <c r="AA560" s="35"/>
    </row>
    <row r="561" spans="1:27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5"/>
      <c r="AA561" s="35"/>
    </row>
    <row r="562" spans="1:27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5"/>
      <c r="AA562" s="35"/>
    </row>
    <row r="563" spans="1:27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5"/>
      <c r="AA563" s="35"/>
    </row>
    <row r="564" spans="1:27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5"/>
      <c r="AA564" s="35"/>
    </row>
    <row r="565" spans="1:27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5"/>
      <c r="AA565" s="35"/>
    </row>
    <row r="566" spans="1:27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5"/>
      <c r="AA566" s="35"/>
    </row>
    <row r="567" spans="1:27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5"/>
      <c r="AA567" s="35"/>
    </row>
    <row r="568" spans="1:27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5"/>
      <c r="AA568" s="35"/>
    </row>
    <row r="569" spans="1:27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5"/>
      <c r="AA569" s="35"/>
    </row>
    <row r="570" spans="1:27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5"/>
      <c r="AA570" s="35"/>
    </row>
    <row r="571" spans="1:27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5"/>
      <c r="AA571" s="35"/>
    </row>
    <row r="572" spans="1:27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5"/>
      <c r="AA572" s="35"/>
    </row>
    <row r="573" spans="1:27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5"/>
      <c r="AA573" s="35"/>
    </row>
    <row r="574" spans="1:27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5"/>
      <c r="AA574" s="35"/>
    </row>
    <row r="575" spans="1:27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5"/>
      <c r="AA575" s="35"/>
    </row>
    <row r="576" spans="1:27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5"/>
      <c r="AA576" s="35"/>
    </row>
    <row r="577" spans="1:27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5"/>
      <c r="AA577" s="35"/>
    </row>
    <row r="578" spans="1:27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5"/>
      <c r="AA578" s="35"/>
    </row>
    <row r="579" spans="1:27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5"/>
      <c r="AA579" s="35"/>
    </row>
    <row r="580" spans="1:27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5"/>
      <c r="AA580" s="35"/>
    </row>
    <row r="581" spans="1:27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5"/>
      <c r="AA581" s="35"/>
    </row>
    <row r="582" spans="1:27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5"/>
      <c r="AA582" s="35"/>
    </row>
    <row r="583" spans="1:27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5"/>
      <c r="AA583" s="35"/>
    </row>
    <row r="584" spans="1:27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5"/>
      <c r="AA584" s="35"/>
    </row>
    <row r="585" spans="1:27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5"/>
      <c r="AA585" s="35"/>
    </row>
    <row r="586" spans="1:27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5"/>
      <c r="AA586" s="35"/>
    </row>
    <row r="587" spans="1:27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5"/>
      <c r="AA587" s="35"/>
    </row>
    <row r="588" spans="1:27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5"/>
      <c r="AA588" s="35"/>
    </row>
    <row r="589" spans="1:27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5"/>
      <c r="AA589" s="35"/>
    </row>
    <row r="590" spans="1:27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5"/>
      <c r="AA590" s="35"/>
    </row>
    <row r="591" spans="1:27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5"/>
      <c r="AA591" s="35"/>
    </row>
    <row r="592" spans="1:27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5"/>
      <c r="AA592" s="35"/>
    </row>
    <row r="593" spans="1:27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5"/>
      <c r="AA593" s="35"/>
    </row>
    <row r="594" spans="1:27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5"/>
      <c r="AA594" s="35"/>
    </row>
    <row r="595" spans="1:27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5"/>
      <c r="AA595" s="35"/>
    </row>
    <row r="596" spans="1:27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5"/>
      <c r="AA596" s="35"/>
    </row>
    <row r="597" spans="1:27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5"/>
      <c r="AA597" s="35"/>
    </row>
    <row r="598" spans="1:27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5"/>
      <c r="AA598" s="35"/>
    </row>
    <row r="599" spans="1:27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5"/>
      <c r="AA599" s="35"/>
    </row>
    <row r="600" spans="1:27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5"/>
      <c r="AA600" s="35"/>
    </row>
    <row r="601" spans="1:27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5"/>
      <c r="AA601" s="35"/>
    </row>
    <row r="602" spans="1:27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5"/>
      <c r="AA602" s="35"/>
    </row>
    <row r="603" spans="1:27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5"/>
      <c r="AA603" s="35"/>
    </row>
    <row r="604" spans="1:27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5"/>
      <c r="AA604" s="35"/>
    </row>
    <row r="605" spans="1:27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5"/>
      <c r="AA605" s="35"/>
    </row>
    <row r="606" spans="1:27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5"/>
      <c r="AA606" s="35"/>
    </row>
    <row r="607" spans="1:27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5"/>
      <c r="AA607" s="35"/>
    </row>
    <row r="608" spans="1:27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5"/>
      <c r="AA608" s="35"/>
    </row>
    <row r="609" spans="1:27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5"/>
      <c r="AA609" s="35"/>
    </row>
    <row r="610" spans="1:27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5"/>
      <c r="AA610" s="35"/>
    </row>
    <row r="611" spans="1:27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5"/>
      <c r="AA611" s="35"/>
    </row>
    <row r="612" spans="1:27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5"/>
      <c r="AA612" s="35"/>
    </row>
    <row r="613" spans="1:27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5"/>
      <c r="AA613" s="35"/>
    </row>
    <row r="614" spans="1:27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5"/>
      <c r="AA614" s="35"/>
    </row>
    <row r="615" spans="1:27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5"/>
      <c r="AA615" s="35"/>
    </row>
    <row r="616" spans="1:27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5"/>
      <c r="AA616" s="35"/>
    </row>
    <row r="617" spans="1:27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5"/>
      <c r="AA617" s="35"/>
    </row>
    <row r="618" spans="1:27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5"/>
      <c r="AA618" s="35"/>
    </row>
    <row r="619" spans="1:27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5"/>
      <c r="AA619" s="35"/>
    </row>
    <row r="620" spans="1:27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5"/>
      <c r="AA620" s="35"/>
    </row>
    <row r="621" spans="1:27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5"/>
      <c r="AA621" s="35"/>
    </row>
    <row r="622" spans="1:27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5"/>
      <c r="AA622" s="35"/>
    </row>
    <row r="623" spans="1:27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5"/>
      <c r="AA623" s="35"/>
    </row>
    <row r="624" spans="1:27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5"/>
      <c r="AA624" s="35"/>
    </row>
    <row r="625" spans="1:27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5"/>
      <c r="AA625" s="35"/>
    </row>
    <row r="626" spans="1:27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5"/>
      <c r="AA626" s="35"/>
    </row>
    <row r="627" spans="1:27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5"/>
      <c r="AA627" s="35"/>
    </row>
    <row r="628" spans="1:27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5"/>
      <c r="AA628" s="35"/>
    </row>
    <row r="629" spans="1:27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5"/>
      <c r="AA629" s="35"/>
    </row>
    <row r="630" spans="1:27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5"/>
      <c r="AA630" s="35"/>
    </row>
    <row r="631" spans="1:27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5"/>
      <c r="AA631" s="35"/>
    </row>
    <row r="632" spans="1:27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5"/>
      <c r="AA632" s="35"/>
    </row>
    <row r="633" spans="1:27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5"/>
      <c r="AA633" s="35"/>
    </row>
    <row r="634" spans="1:27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5"/>
      <c r="AA634" s="35"/>
    </row>
    <row r="635" spans="1:27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5"/>
      <c r="AA635" s="35"/>
    </row>
    <row r="636" spans="1:27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5"/>
      <c r="AA636" s="35"/>
    </row>
    <row r="637" spans="1:27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5"/>
      <c r="AA637" s="35"/>
    </row>
    <row r="638" spans="1:27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5"/>
      <c r="AA638" s="35"/>
    </row>
    <row r="639" spans="1:27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5"/>
      <c r="AA639" s="35"/>
    </row>
    <row r="640" spans="1:27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5"/>
      <c r="AA640" s="35"/>
    </row>
    <row r="641" spans="1:27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5"/>
      <c r="AA641" s="35"/>
    </row>
    <row r="642" spans="1:27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5"/>
      <c r="AA642" s="35"/>
    </row>
    <row r="643" spans="1:27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5"/>
      <c r="AA643" s="35"/>
    </row>
    <row r="644" spans="1:27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5"/>
      <c r="AA644" s="35"/>
    </row>
    <row r="645" spans="1:27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5"/>
      <c r="AA645" s="35"/>
    </row>
    <row r="646" spans="1:27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5"/>
      <c r="AA646" s="35"/>
    </row>
    <row r="647" spans="1:27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5"/>
      <c r="AA647" s="35"/>
    </row>
    <row r="648" spans="1:27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5"/>
      <c r="AA648" s="35"/>
    </row>
    <row r="649" spans="1:27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5"/>
      <c r="AA649" s="35"/>
    </row>
    <row r="650" spans="1:27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5"/>
      <c r="AA650" s="35"/>
    </row>
    <row r="651" spans="1:27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5"/>
      <c r="AA651" s="35"/>
    </row>
    <row r="652" spans="1:27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5"/>
      <c r="AA652" s="35"/>
    </row>
    <row r="653" spans="1:27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5"/>
      <c r="AA653" s="35"/>
    </row>
    <row r="654" spans="1:27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5"/>
      <c r="AA654" s="35"/>
    </row>
    <row r="655" spans="1:27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5"/>
      <c r="AA655" s="35"/>
    </row>
    <row r="656" spans="1:27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5"/>
      <c r="AA656" s="35"/>
    </row>
    <row r="657" spans="1:27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5"/>
      <c r="AA657" s="35"/>
    </row>
    <row r="658" spans="1:27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5"/>
      <c r="AA658" s="35"/>
    </row>
    <row r="659" spans="1:27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5"/>
      <c r="AA659" s="35"/>
    </row>
    <row r="660" spans="1:27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5"/>
      <c r="AA660" s="35"/>
    </row>
    <row r="661" spans="1:27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5"/>
      <c r="AA661" s="35"/>
    </row>
    <row r="662" spans="1:27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5"/>
      <c r="AA662" s="35"/>
    </row>
    <row r="663" spans="1:27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5"/>
      <c r="AA663" s="35"/>
    </row>
    <row r="664" spans="1:27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5"/>
      <c r="AA664" s="35"/>
    </row>
    <row r="665" spans="1:27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5"/>
      <c r="AA665" s="35"/>
    </row>
    <row r="666" spans="1:27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5"/>
      <c r="AA666" s="35"/>
    </row>
    <row r="667" spans="1:27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5"/>
      <c r="AA667" s="35"/>
    </row>
    <row r="668" spans="1:27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5"/>
      <c r="AA668" s="35"/>
    </row>
    <row r="669" spans="1:27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5"/>
      <c r="AA669" s="35"/>
    </row>
    <row r="670" spans="1:27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5"/>
      <c r="AA670" s="35"/>
    </row>
    <row r="671" spans="1:27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5"/>
      <c r="AA671" s="35"/>
    </row>
    <row r="672" spans="1:27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5"/>
      <c r="AA672" s="35"/>
    </row>
    <row r="673" spans="1:27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5"/>
      <c r="AA673" s="35"/>
    </row>
    <row r="674" spans="1:27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5"/>
      <c r="AA674" s="35"/>
    </row>
    <row r="675" spans="1:27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5"/>
      <c r="AA675" s="35"/>
    </row>
    <row r="676" spans="1:27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5"/>
      <c r="AA676" s="35"/>
    </row>
    <row r="677" spans="1:27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5"/>
      <c r="AA677" s="35"/>
    </row>
    <row r="678" spans="1:27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5"/>
      <c r="AA678" s="35"/>
    </row>
    <row r="679" spans="1:27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5"/>
      <c r="AA679" s="35"/>
    </row>
    <row r="680" spans="1:27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5"/>
      <c r="AA680" s="35"/>
    </row>
    <row r="681" spans="1:27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5"/>
      <c r="AA681" s="35"/>
    </row>
    <row r="682" spans="1:27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5"/>
      <c r="AA682" s="35"/>
    </row>
    <row r="683" spans="1:27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5"/>
      <c r="AA683" s="35"/>
    </row>
    <row r="684" spans="1:27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5"/>
      <c r="AA684" s="35"/>
    </row>
    <row r="685" spans="1:27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5"/>
      <c r="AA685" s="35"/>
    </row>
    <row r="686" spans="1:27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5"/>
      <c r="AA686" s="35"/>
    </row>
    <row r="687" spans="1:27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5"/>
      <c r="AA687" s="35"/>
    </row>
    <row r="688" spans="1:27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5"/>
      <c r="AA688" s="35"/>
    </row>
    <row r="689" spans="1:27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5"/>
      <c r="AA689" s="35"/>
    </row>
    <row r="690" spans="1:27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5"/>
      <c r="AA690" s="35"/>
    </row>
    <row r="691" spans="1:27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5"/>
      <c r="AA691" s="35"/>
    </row>
    <row r="692" spans="1:27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5"/>
      <c r="AA692" s="35"/>
    </row>
    <row r="693" spans="1:27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5"/>
      <c r="AA693" s="35"/>
    </row>
    <row r="694" spans="1:27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5"/>
      <c r="AA694" s="35"/>
    </row>
    <row r="695" spans="1:27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5"/>
      <c r="AA695" s="35"/>
    </row>
    <row r="696" spans="1:27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5"/>
      <c r="AA696" s="35"/>
    </row>
    <row r="697" spans="1:27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5"/>
      <c r="AA697" s="35"/>
    </row>
    <row r="698" spans="1:27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5"/>
      <c r="AA698" s="35"/>
    </row>
    <row r="699" spans="1:27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5"/>
      <c r="AA699" s="35"/>
    </row>
    <row r="700" spans="1:27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5"/>
      <c r="AA700" s="35"/>
    </row>
    <row r="701" spans="1:27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5"/>
      <c r="AA701" s="35"/>
    </row>
    <row r="702" spans="1:27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5"/>
      <c r="AA702" s="35"/>
    </row>
    <row r="703" spans="1:27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5"/>
      <c r="AA703" s="35"/>
    </row>
    <row r="704" spans="1:27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5"/>
      <c r="AA704" s="35"/>
    </row>
    <row r="705" spans="1:27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5"/>
      <c r="AA705" s="35"/>
    </row>
    <row r="706" spans="1:27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5"/>
      <c r="AA706" s="35"/>
    </row>
    <row r="707" spans="1:27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5"/>
      <c r="AA707" s="35"/>
    </row>
    <row r="708" spans="1:27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5"/>
      <c r="AA708" s="35"/>
    </row>
    <row r="709" spans="1:27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5"/>
      <c r="AA709" s="35"/>
    </row>
    <row r="710" spans="1:27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5"/>
      <c r="AA710" s="35"/>
    </row>
    <row r="711" spans="1:27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5"/>
      <c r="AA711" s="35"/>
    </row>
    <row r="712" spans="1:27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5"/>
      <c r="AA712" s="35"/>
    </row>
    <row r="713" spans="1:27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5"/>
      <c r="AA713" s="35"/>
    </row>
    <row r="714" spans="1:27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5"/>
      <c r="AA714" s="35"/>
    </row>
    <row r="715" spans="1:27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5"/>
      <c r="AA715" s="35"/>
    </row>
    <row r="716" spans="1:27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5"/>
      <c r="AA716" s="35"/>
    </row>
    <row r="717" spans="1:27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5"/>
      <c r="AA717" s="35"/>
    </row>
    <row r="718" spans="1:27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5"/>
      <c r="AA718" s="35"/>
    </row>
    <row r="719" spans="1:27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5"/>
      <c r="AA719" s="35"/>
    </row>
    <row r="720" spans="1:27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5"/>
      <c r="AA720" s="35"/>
    </row>
    <row r="721" spans="1:27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5"/>
      <c r="AA721" s="35"/>
    </row>
    <row r="722" spans="1:27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5"/>
      <c r="AA722" s="35"/>
    </row>
    <row r="723" spans="1:27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5"/>
      <c r="AA723" s="35"/>
    </row>
    <row r="724" spans="1:27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5"/>
      <c r="AA724" s="35"/>
    </row>
    <row r="725" spans="1:27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5"/>
      <c r="AA725" s="35"/>
    </row>
    <row r="726" spans="1:27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5"/>
      <c r="AA726" s="35"/>
    </row>
    <row r="727" spans="1:27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5"/>
      <c r="AA727" s="35"/>
    </row>
    <row r="728" spans="1:27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5"/>
      <c r="AA728" s="35"/>
    </row>
    <row r="729" spans="1:27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5"/>
      <c r="AA729" s="35"/>
    </row>
    <row r="730" spans="1:27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5"/>
      <c r="AA730" s="35"/>
    </row>
    <row r="731" spans="1:27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5"/>
      <c r="AA731" s="35"/>
    </row>
    <row r="732" spans="1:27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5"/>
      <c r="AA732" s="35"/>
    </row>
    <row r="733" spans="1:27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5"/>
      <c r="AA733" s="35"/>
    </row>
    <row r="734" spans="1:27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5"/>
      <c r="AA734" s="35"/>
    </row>
    <row r="735" spans="1:27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5"/>
      <c r="AA735" s="35"/>
    </row>
    <row r="736" spans="1:27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5"/>
      <c r="AA736" s="35"/>
    </row>
    <row r="737" spans="1:27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5"/>
      <c r="AA737" s="35"/>
    </row>
    <row r="738" spans="1:27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5"/>
      <c r="AA738" s="35"/>
    </row>
    <row r="739" spans="1:27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5"/>
      <c r="AA739" s="35"/>
    </row>
    <row r="740" spans="1:27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5"/>
      <c r="AA740" s="35"/>
    </row>
    <row r="741" spans="1:27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5"/>
      <c r="AA741" s="35"/>
    </row>
    <row r="742" spans="1:27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5"/>
      <c r="AA742" s="35"/>
    </row>
    <row r="743" spans="1:27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5"/>
      <c r="AA743" s="35"/>
    </row>
    <row r="744" spans="1:27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5"/>
      <c r="AA744" s="35"/>
    </row>
    <row r="745" spans="1:27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5"/>
      <c r="AA745" s="35"/>
    </row>
    <row r="746" spans="1:27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5"/>
      <c r="AA746" s="35"/>
    </row>
    <row r="747" spans="1:27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5"/>
      <c r="AA747" s="35"/>
    </row>
    <row r="748" spans="1:27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5"/>
      <c r="AA748" s="35"/>
    </row>
    <row r="749" spans="1:27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5"/>
      <c r="AA749" s="35"/>
    </row>
    <row r="750" spans="1:27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5"/>
      <c r="AA750" s="35"/>
    </row>
    <row r="751" spans="1:27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5"/>
      <c r="AA751" s="35"/>
    </row>
    <row r="752" spans="1:27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5"/>
      <c r="AA752" s="35"/>
    </row>
    <row r="753" spans="1:27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5"/>
      <c r="AA753" s="35"/>
    </row>
    <row r="754" spans="1:27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5"/>
      <c r="AA754" s="35"/>
    </row>
    <row r="755" spans="1:27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5"/>
      <c r="AA755" s="35"/>
    </row>
    <row r="756" spans="1:27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5"/>
      <c r="AA756" s="35"/>
    </row>
    <row r="757" spans="1:27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5"/>
      <c r="AA757" s="35"/>
    </row>
    <row r="758" spans="1:27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5"/>
      <c r="AA758" s="35"/>
    </row>
    <row r="759" spans="1:27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5"/>
      <c r="AA759" s="35"/>
    </row>
    <row r="760" spans="1:27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5"/>
      <c r="AA760" s="35"/>
    </row>
    <row r="761" spans="1:27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5"/>
      <c r="AA761" s="35"/>
    </row>
    <row r="762" spans="1:27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5"/>
      <c r="AA762" s="35"/>
    </row>
    <row r="763" spans="1:27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5"/>
      <c r="AA763" s="35"/>
    </row>
    <row r="764" spans="1:27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5"/>
      <c r="AA764" s="35"/>
    </row>
    <row r="765" spans="1:27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5"/>
      <c r="AA765" s="35"/>
    </row>
    <row r="766" spans="1:27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5"/>
      <c r="AA766" s="35"/>
    </row>
    <row r="767" spans="1:27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5"/>
      <c r="AA767" s="35"/>
    </row>
    <row r="768" spans="1:27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5"/>
      <c r="AA768" s="35"/>
    </row>
    <row r="769" spans="1:27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5"/>
      <c r="AA769" s="35"/>
    </row>
    <row r="770" spans="1:27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5"/>
      <c r="AA770" s="35"/>
    </row>
    <row r="771" spans="1:27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5"/>
      <c r="AA771" s="35"/>
    </row>
    <row r="772" spans="1:27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5"/>
      <c r="AA772" s="35"/>
    </row>
    <row r="773" spans="1:27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5"/>
      <c r="AA773" s="35"/>
    </row>
    <row r="774" spans="1:27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5"/>
      <c r="AA774" s="35"/>
    </row>
    <row r="775" spans="1:27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5"/>
      <c r="AA775" s="35"/>
    </row>
    <row r="776" spans="1:27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5"/>
      <c r="AA776" s="35"/>
    </row>
    <row r="777" spans="1:27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5"/>
      <c r="AA777" s="35"/>
    </row>
    <row r="778" spans="1:27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5"/>
      <c r="AA778" s="35"/>
    </row>
    <row r="779" spans="1:27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5"/>
      <c r="AA779" s="35"/>
    </row>
    <row r="780" spans="1:27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5"/>
      <c r="AA780" s="35"/>
    </row>
    <row r="781" spans="1:27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5"/>
      <c r="AA781" s="35"/>
    </row>
    <row r="782" spans="1:27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5"/>
      <c r="AA782" s="35"/>
    </row>
    <row r="783" spans="1:27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5"/>
      <c r="AA783" s="35"/>
    </row>
    <row r="784" spans="1:27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5"/>
      <c r="AA784" s="35"/>
    </row>
    <row r="785" spans="1:27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5"/>
      <c r="AA785" s="35"/>
    </row>
    <row r="786" spans="1:27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5"/>
      <c r="AA786" s="35"/>
    </row>
    <row r="787" spans="1:27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5"/>
      <c r="AA787" s="35"/>
    </row>
    <row r="788" spans="1:27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5"/>
      <c r="AA788" s="35"/>
    </row>
    <row r="789" spans="1:27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5"/>
      <c r="AA789" s="35"/>
    </row>
    <row r="790" spans="1:27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5"/>
      <c r="AA790" s="35"/>
    </row>
    <row r="791" spans="1:27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5"/>
      <c r="AA791" s="35"/>
    </row>
    <row r="792" spans="1:27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5"/>
      <c r="AA792" s="35"/>
    </row>
    <row r="793" spans="1:27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5"/>
      <c r="AA793" s="35"/>
    </row>
    <row r="794" spans="1:27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5"/>
      <c r="AA794" s="35"/>
    </row>
    <row r="795" spans="1:27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5"/>
      <c r="AA795" s="35"/>
    </row>
    <row r="796" spans="1:27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5"/>
      <c r="AA796" s="35"/>
    </row>
    <row r="797" spans="1:27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5"/>
      <c r="AA797" s="35"/>
    </row>
    <row r="798" spans="1:27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5"/>
      <c r="AA798" s="35"/>
    </row>
    <row r="799" spans="1:27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5"/>
      <c r="AA799" s="35"/>
    </row>
    <row r="800" spans="1:27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5"/>
      <c r="AA800" s="35"/>
    </row>
    <row r="801" spans="1:27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5"/>
      <c r="AA801" s="35"/>
    </row>
    <row r="802" spans="1:27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5"/>
      <c r="AA802" s="35"/>
    </row>
    <row r="803" spans="1:27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5"/>
      <c r="AA803" s="35"/>
    </row>
    <row r="804" spans="1:27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5"/>
      <c r="AA804" s="35"/>
    </row>
    <row r="805" spans="1:27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5"/>
      <c r="AA805" s="35"/>
    </row>
    <row r="806" spans="1:27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5"/>
      <c r="AA806" s="35"/>
    </row>
    <row r="807" spans="1:27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5"/>
      <c r="AA807" s="35"/>
    </row>
    <row r="808" spans="1:27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5"/>
      <c r="AA808" s="35"/>
    </row>
    <row r="809" spans="1:27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5"/>
      <c r="AA809" s="35"/>
    </row>
    <row r="810" spans="1:27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5"/>
      <c r="AA810" s="35"/>
    </row>
    <row r="811" spans="1:27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5"/>
      <c r="AA811" s="35"/>
    </row>
    <row r="812" spans="1:27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5"/>
      <c r="AA812" s="35"/>
    </row>
    <row r="813" spans="1:27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5"/>
      <c r="AA813" s="35"/>
    </row>
    <row r="814" spans="1:27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5"/>
      <c r="AA814" s="35"/>
    </row>
    <row r="815" spans="1:27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5"/>
      <c r="AA815" s="35"/>
    </row>
    <row r="816" spans="1:27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5"/>
      <c r="AA816" s="35"/>
    </row>
    <row r="817" spans="1:27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5"/>
      <c r="AA817" s="35"/>
    </row>
    <row r="818" spans="1:27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5"/>
      <c r="AA818" s="35"/>
    </row>
    <row r="819" spans="1:27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5"/>
      <c r="AA819" s="35"/>
    </row>
    <row r="820" spans="1:27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5"/>
      <c r="AA820" s="35"/>
    </row>
    <row r="821" spans="1:27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5"/>
      <c r="AA821" s="35"/>
    </row>
    <row r="822" spans="1:27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5"/>
      <c r="AA822" s="35"/>
    </row>
    <row r="823" spans="1:27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5"/>
      <c r="AA823" s="35"/>
    </row>
    <row r="824" spans="1:27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5"/>
      <c r="AA824" s="35"/>
    </row>
    <row r="825" spans="1:27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5"/>
      <c r="AA825" s="35"/>
    </row>
    <row r="826" spans="1:27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5"/>
      <c r="AA826" s="35"/>
    </row>
    <row r="827" spans="1:27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5"/>
      <c r="AA827" s="35"/>
    </row>
    <row r="828" spans="1:27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5"/>
      <c r="AA828" s="35"/>
    </row>
    <row r="829" spans="1:27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5"/>
      <c r="AA829" s="35"/>
    </row>
    <row r="830" spans="1:27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5"/>
      <c r="AA830" s="35"/>
    </row>
    <row r="831" spans="1:27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5"/>
      <c r="AA831" s="35"/>
    </row>
    <row r="832" spans="1:27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5"/>
      <c r="AA832" s="35"/>
    </row>
    <row r="833" spans="1:27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5"/>
      <c r="AA833" s="35"/>
    </row>
    <row r="834" spans="1:27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5"/>
      <c r="AA834" s="35"/>
    </row>
    <row r="835" spans="1:27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5"/>
      <c r="AA835" s="35"/>
    </row>
    <row r="836" spans="1:27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5"/>
      <c r="AA836" s="35"/>
    </row>
    <row r="837" spans="1:27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5"/>
      <c r="AA837" s="35"/>
    </row>
    <row r="838" spans="1:27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5"/>
      <c r="AA838" s="35"/>
    </row>
    <row r="839" spans="1:27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5"/>
      <c r="AA839" s="35"/>
    </row>
    <row r="840" spans="1:27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5"/>
      <c r="AA840" s="35"/>
    </row>
    <row r="841" spans="1:27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5"/>
      <c r="AA841" s="35"/>
    </row>
    <row r="842" spans="1:27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5"/>
      <c r="AA842" s="35"/>
    </row>
    <row r="843" spans="1:27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5"/>
      <c r="AA843" s="35"/>
    </row>
    <row r="844" spans="1:27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5"/>
      <c r="AA844" s="35"/>
    </row>
    <row r="845" spans="1:27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5"/>
      <c r="AA845" s="35"/>
    </row>
    <row r="846" spans="1:27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5"/>
      <c r="AA846" s="35"/>
    </row>
    <row r="847" spans="1:27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5"/>
      <c r="AA847" s="35"/>
    </row>
    <row r="848" spans="1:27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5"/>
      <c r="AA848" s="35"/>
    </row>
    <row r="849" spans="1:27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5"/>
      <c r="AA849" s="35"/>
    </row>
    <row r="850" spans="1:27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5"/>
      <c r="AA850" s="35"/>
    </row>
    <row r="851" spans="1:27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5"/>
      <c r="AA851" s="35"/>
    </row>
    <row r="852" spans="1:27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5"/>
      <c r="AA852" s="35"/>
    </row>
    <row r="853" spans="1:27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5"/>
      <c r="AA853" s="35"/>
    </row>
    <row r="854" spans="1:27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5"/>
      <c r="AA854" s="35"/>
    </row>
    <row r="855" spans="1:27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5"/>
      <c r="AA855" s="35"/>
    </row>
    <row r="856" spans="1:27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5"/>
      <c r="AA856" s="35"/>
    </row>
    <row r="857" spans="1:27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5"/>
      <c r="AA857" s="35"/>
    </row>
    <row r="858" spans="1:27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5"/>
      <c r="AA858" s="35"/>
    </row>
    <row r="859" spans="1:27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5"/>
      <c r="AA859" s="35"/>
    </row>
    <row r="860" spans="1:27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5"/>
      <c r="AA860" s="35"/>
    </row>
    <row r="861" spans="1:27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5"/>
      <c r="AA861" s="35"/>
    </row>
    <row r="862" spans="1:27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5"/>
      <c r="AA862" s="35"/>
    </row>
    <row r="863" spans="1:27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5"/>
      <c r="AA863" s="35"/>
    </row>
    <row r="864" spans="1:27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5"/>
      <c r="AA864" s="35"/>
    </row>
    <row r="865" spans="1:27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5"/>
      <c r="AA865" s="35"/>
    </row>
    <row r="866" spans="1:27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5"/>
      <c r="AA866" s="35"/>
    </row>
    <row r="867" spans="1:27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5"/>
      <c r="AA867" s="35"/>
    </row>
    <row r="868" spans="1:27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5"/>
      <c r="AA868" s="35"/>
    </row>
    <row r="869" spans="1:27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5"/>
      <c r="AA869" s="35"/>
    </row>
    <row r="870" spans="1:27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5"/>
      <c r="AA870" s="35"/>
    </row>
    <row r="871" spans="1:27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5"/>
      <c r="AA871" s="35"/>
    </row>
    <row r="872" spans="1:27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5"/>
      <c r="AA872" s="35"/>
    </row>
    <row r="873" spans="1:27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5"/>
      <c r="AA873" s="35"/>
    </row>
    <row r="874" spans="1:27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5"/>
      <c r="AA874" s="35"/>
    </row>
    <row r="875" spans="1:27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5"/>
      <c r="AA875" s="35"/>
    </row>
    <row r="876" spans="1:27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5"/>
      <c r="AA876" s="35"/>
    </row>
    <row r="877" spans="1:27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5"/>
      <c r="AA877" s="35"/>
    </row>
    <row r="878" spans="1:27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5"/>
      <c r="AA878" s="35"/>
    </row>
    <row r="879" spans="1:27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5"/>
      <c r="AA879" s="35"/>
    </row>
    <row r="880" spans="1:27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5"/>
      <c r="AA880" s="35"/>
    </row>
    <row r="881" spans="1:27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5"/>
      <c r="AA881" s="35"/>
    </row>
    <row r="882" spans="1:27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5"/>
      <c r="AA882" s="35"/>
    </row>
    <row r="883" spans="1:27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5"/>
      <c r="AA883" s="35"/>
    </row>
    <row r="884" spans="1:27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5"/>
      <c r="AA884" s="35"/>
    </row>
    <row r="885" spans="1:27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5"/>
      <c r="AA885" s="35"/>
    </row>
    <row r="886" spans="1:27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5"/>
      <c r="AA886" s="35"/>
    </row>
    <row r="887" spans="1:27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5"/>
      <c r="AA887" s="35"/>
    </row>
    <row r="888" spans="1:27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5"/>
      <c r="AA888" s="35"/>
    </row>
    <row r="889" spans="1:27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5"/>
      <c r="AA889" s="35"/>
    </row>
    <row r="890" spans="1:27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5"/>
      <c r="AA890" s="35"/>
    </row>
    <row r="891" spans="1:27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5"/>
      <c r="AA891" s="35"/>
    </row>
    <row r="892" spans="1:27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5"/>
      <c r="AA892" s="35"/>
    </row>
    <row r="893" spans="1:27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5"/>
      <c r="AA893" s="35"/>
    </row>
    <row r="894" spans="1:27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5"/>
      <c r="AA894" s="35"/>
    </row>
    <row r="895" spans="1:27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5"/>
      <c r="AA895" s="35"/>
    </row>
    <row r="896" spans="1:27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5"/>
      <c r="AA896" s="35"/>
    </row>
    <row r="897" spans="1:27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5"/>
      <c r="AA897" s="35"/>
    </row>
    <row r="898" spans="1:27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5"/>
      <c r="AA898" s="35"/>
    </row>
    <row r="899" spans="1:27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5"/>
      <c r="AA899" s="35"/>
    </row>
    <row r="900" spans="1:27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5"/>
      <c r="AA900" s="35"/>
    </row>
    <row r="901" spans="1:27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5"/>
      <c r="AA901" s="35"/>
    </row>
    <row r="902" spans="1:27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5"/>
      <c r="AA902" s="35"/>
    </row>
    <row r="903" spans="1:27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5"/>
      <c r="AA903" s="35"/>
    </row>
    <row r="904" spans="1:27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5"/>
      <c r="AA904" s="35"/>
    </row>
    <row r="905" spans="1:27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5"/>
      <c r="AA905" s="35"/>
    </row>
    <row r="906" spans="1:27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5"/>
      <c r="AA906" s="35"/>
    </row>
    <row r="907" spans="1:27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5"/>
      <c r="AA907" s="35"/>
    </row>
    <row r="908" spans="1:27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5"/>
      <c r="AA908" s="35"/>
    </row>
    <row r="909" spans="1:27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5"/>
      <c r="AA909" s="35"/>
    </row>
    <row r="910" spans="1:27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5"/>
      <c r="AA910" s="35"/>
    </row>
    <row r="911" spans="1:27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5"/>
      <c r="AA911" s="35"/>
    </row>
    <row r="912" spans="1:27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5"/>
      <c r="AA912" s="35"/>
    </row>
    <row r="913" spans="1:27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5"/>
      <c r="AA913" s="35"/>
    </row>
    <row r="914" spans="1:27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5"/>
      <c r="AA914" s="35"/>
    </row>
    <row r="915" spans="1:27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5"/>
      <c r="AA915" s="35"/>
    </row>
    <row r="916" spans="1:27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5"/>
      <c r="AA916" s="35"/>
    </row>
    <row r="917" spans="1:27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5"/>
      <c r="AA917" s="35"/>
    </row>
    <row r="918" spans="1:27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5"/>
      <c r="AA918" s="35"/>
    </row>
    <row r="919" spans="1:27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5"/>
      <c r="AA919" s="35"/>
    </row>
    <row r="920" spans="1:27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5"/>
      <c r="AA920" s="35"/>
    </row>
    <row r="921" spans="1:27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5"/>
      <c r="AA921" s="35"/>
    </row>
    <row r="922" spans="1:27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5"/>
      <c r="AA922" s="35"/>
    </row>
    <row r="923" spans="1:27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5"/>
      <c r="AA923" s="35"/>
    </row>
    <row r="924" spans="1:27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5"/>
      <c r="AA924" s="35"/>
    </row>
    <row r="925" spans="1:27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5"/>
      <c r="AA925" s="35"/>
    </row>
    <row r="926" spans="1:27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5"/>
      <c r="AA926" s="35"/>
    </row>
    <row r="927" spans="1:27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5"/>
      <c r="AA927" s="35"/>
    </row>
    <row r="928" spans="1:27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5"/>
      <c r="AA928" s="35"/>
    </row>
    <row r="929" spans="1:27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5"/>
      <c r="AA929" s="35"/>
    </row>
    <row r="930" spans="1:27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5"/>
      <c r="AA930" s="35"/>
    </row>
    <row r="931" spans="1:27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5"/>
      <c r="AA931" s="35"/>
    </row>
    <row r="932" spans="1:27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5"/>
      <c r="AA932" s="35"/>
    </row>
    <row r="933" spans="1:27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5"/>
      <c r="AA933" s="35"/>
    </row>
    <row r="934" spans="1:27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5"/>
      <c r="AA934" s="35"/>
    </row>
    <row r="935" spans="1:27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5"/>
      <c r="AA935" s="35"/>
    </row>
    <row r="936" spans="1:27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5"/>
      <c r="AA936" s="35"/>
    </row>
    <row r="937" spans="1:27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5"/>
      <c r="AA937" s="35"/>
    </row>
    <row r="938" spans="1:27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5"/>
      <c r="AA938" s="35"/>
    </row>
    <row r="939" spans="1:27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5"/>
      <c r="AA939" s="35"/>
    </row>
    <row r="940" spans="1:27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5"/>
      <c r="AA940" s="35"/>
    </row>
    <row r="941" spans="1:27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5"/>
      <c r="AA941" s="35"/>
    </row>
    <row r="942" spans="1:27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5"/>
      <c r="AA942" s="35"/>
    </row>
    <row r="943" spans="1:27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5"/>
      <c r="AA943" s="35"/>
    </row>
    <row r="944" spans="1:27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5"/>
      <c r="AA944" s="35"/>
    </row>
    <row r="945" spans="1:27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5"/>
      <c r="AA945" s="35"/>
    </row>
    <row r="946" spans="1:27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5"/>
      <c r="AA946" s="35"/>
    </row>
    <row r="947" spans="1:27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5"/>
      <c r="AA947" s="35"/>
    </row>
    <row r="948" spans="1:27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5"/>
      <c r="AA948" s="35"/>
    </row>
    <row r="949" spans="1:27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5"/>
      <c r="AA949" s="35"/>
    </row>
    <row r="950" spans="1:27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5"/>
      <c r="AA950" s="35"/>
    </row>
    <row r="951" spans="1:27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5"/>
      <c r="AA951" s="35"/>
    </row>
    <row r="952" spans="1:27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5"/>
      <c r="AA952" s="35"/>
    </row>
    <row r="953" spans="1:27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5"/>
      <c r="AA953" s="35"/>
    </row>
    <row r="954" spans="1:27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5"/>
      <c r="AA954" s="35"/>
    </row>
    <row r="955" spans="1:27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5"/>
      <c r="AA955" s="35"/>
    </row>
    <row r="956" spans="1:27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5"/>
      <c r="AA956" s="35"/>
    </row>
    <row r="957" spans="1:27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5"/>
      <c r="AA957" s="35"/>
    </row>
    <row r="958" spans="1:27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5"/>
      <c r="AA958" s="35"/>
    </row>
    <row r="959" spans="1:27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5"/>
      <c r="AA959" s="35"/>
    </row>
    <row r="960" spans="1:27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5"/>
      <c r="AA960" s="35"/>
    </row>
    <row r="961" spans="1:27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5"/>
      <c r="AA961" s="35"/>
    </row>
    <row r="962" spans="1:27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5"/>
      <c r="AA962" s="35"/>
    </row>
    <row r="963" spans="1:27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5"/>
      <c r="AA963" s="35"/>
    </row>
    <row r="964" spans="1:27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5"/>
      <c r="AA964" s="35"/>
    </row>
    <row r="965" spans="1:27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5"/>
      <c r="AA965" s="35"/>
    </row>
    <row r="966" spans="1:27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5"/>
      <c r="AA966" s="35"/>
    </row>
    <row r="967" spans="1:27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5"/>
      <c r="AA967" s="35"/>
    </row>
    <row r="968" spans="1:27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5"/>
      <c r="AA968" s="35"/>
    </row>
    <row r="969" spans="1:27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5"/>
      <c r="AA969" s="35"/>
    </row>
    <row r="970" spans="1:27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5"/>
      <c r="AA970" s="35"/>
    </row>
    <row r="971" spans="1:27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5"/>
      <c r="AA971" s="35"/>
    </row>
    <row r="972" spans="1:27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5"/>
      <c r="AA972" s="35"/>
    </row>
    <row r="973" spans="1:27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5"/>
      <c r="AA973" s="35"/>
    </row>
    <row r="974" spans="1:27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5"/>
      <c r="AA974" s="35"/>
    </row>
    <row r="975" spans="1:27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5"/>
      <c r="AA975" s="35"/>
    </row>
    <row r="976" spans="1:27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5"/>
      <c r="AA976" s="35"/>
    </row>
    <row r="977" spans="1:27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5"/>
      <c r="AA977" s="35"/>
    </row>
    <row r="978" spans="1:27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5"/>
      <c r="AA978" s="35"/>
    </row>
    <row r="979" spans="1:27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5"/>
      <c r="AA979" s="35"/>
    </row>
    <row r="980" spans="1:27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5"/>
      <c r="AA980" s="35"/>
    </row>
    <row r="981" spans="1:27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5"/>
      <c r="AA981" s="35"/>
    </row>
    <row r="982" spans="1:27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5"/>
      <c r="AA982" s="35"/>
    </row>
    <row r="983" spans="1:27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5"/>
      <c r="AA983" s="35"/>
    </row>
    <row r="984" spans="1:27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5"/>
      <c r="AA984" s="35"/>
    </row>
    <row r="985" spans="1:27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5"/>
      <c r="AA985" s="35"/>
    </row>
    <row r="986" spans="1:27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5"/>
      <c r="AA986" s="35"/>
    </row>
    <row r="987" spans="1:27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5"/>
      <c r="AA987" s="35"/>
    </row>
    <row r="988" spans="1:27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5"/>
      <c r="AA988" s="35"/>
    </row>
    <row r="989" spans="1:27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5"/>
      <c r="AA989" s="35"/>
    </row>
    <row r="990" spans="1:27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5"/>
      <c r="AA990" s="35"/>
    </row>
    <row r="991" spans="1:27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5"/>
      <c r="AA991" s="35"/>
    </row>
    <row r="992" spans="1:27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5"/>
      <c r="AA992" s="35"/>
    </row>
    <row r="993" spans="1:27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5"/>
      <c r="AA993" s="35"/>
    </row>
    <row r="994" spans="1:27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5"/>
      <c r="AA994" s="35"/>
    </row>
    <row r="995" spans="1:27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5"/>
      <c r="AA995" s="35"/>
    </row>
    <row r="996" spans="1:27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5"/>
      <c r="AA996" s="35"/>
    </row>
    <row r="997" spans="1:27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5"/>
      <c r="AA997" s="35"/>
    </row>
    <row r="998" spans="1:27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5"/>
      <c r="AA998" s="35"/>
    </row>
    <row r="999" spans="1:27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5"/>
      <c r="AA999" s="35"/>
    </row>
    <row r="1000" spans="1:27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5"/>
      <c r="AA1000" s="35"/>
    </row>
    <row r="1001" spans="1:27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5"/>
      <c r="AA1001" s="35"/>
    </row>
    <row r="1002" spans="1:27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5"/>
      <c r="AA1002" s="35"/>
    </row>
    <row r="1003" spans="1:27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5"/>
      <c r="AA1003" s="35"/>
    </row>
    <row r="1004" spans="1:27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5"/>
      <c r="AA1004" s="35"/>
    </row>
    <row r="1005" spans="1:27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5"/>
      <c r="AA1005" s="35"/>
    </row>
    <row r="1006" spans="1:27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5"/>
      <c r="AA1006" s="35"/>
    </row>
    <row r="1007" spans="1:27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5"/>
      <c r="AA1007" s="35"/>
    </row>
    <row r="1008" spans="1:27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5"/>
      <c r="AA1008" s="35"/>
    </row>
    <row r="1009" spans="1:27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5"/>
      <c r="AA1009" s="35"/>
    </row>
    <row r="1010" spans="1:27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5"/>
      <c r="AA1010" s="35"/>
    </row>
    <row r="1011" spans="1:27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5"/>
      <c r="AA1011" s="35"/>
    </row>
    <row r="1012" spans="1:27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5"/>
      <c r="AA1012" s="35"/>
    </row>
    <row r="1013" spans="1:27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5"/>
      <c r="AA1013" s="35"/>
    </row>
    <row r="1014" spans="1:27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5"/>
      <c r="AA1014" s="35"/>
    </row>
    <row r="1015" spans="1:27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5"/>
      <c r="AA1015" s="35"/>
    </row>
    <row r="1016" spans="1:27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5"/>
      <c r="AA1016" s="35"/>
    </row>
    <row r="1017" spans="1:27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5"/>
      <c r="AA1017" s="35"/>
    </row>
    <row r="1018" spans="1:27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5"/>
      <c r="AA1018" s="35"/>
    </row>
    <row r="1019" spans="1:27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5"/>
      <c r="AA1019" s="35"/>
    </row>
    <row r="1020" spans="1:27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5"/>
      <c r="AA1020" s="35"/>
    </row>
    <row r="1021" spans="1:27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5"/>
      <c r="AA1021" s="35"/>
    </row>
    <row r="1022" spans="1:27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5"/>
      <c r="AA1022" s="35"/>
    </row>
    <row r="1023" spans="1:27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5"/>
      <c r="AA1023" s="35"/>
    </row>
    <row r="1024" spans="1:27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5"/>
      <c r="AA1024" s="35"/>
    </row>
    <row r="1025" spans="1:27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5"/>
      <c r="AA1025" s="35"/>
    </row>
    <row r="1026" spans="1:27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5"/>
      <c r="AA1026" s="35"/>
    </row>
    <row r="1027" spans="1:27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5"/>
      <c r="AA1027" s="35"/>
    </row>
    <row r="1028" spans="1:27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5"/>
      <c r="AA1028" s="35"/>
    </row>
    <row r="1029" spans="1:27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5"/>
      <c r="AA1029" s="35"/>
    </row>
    <row r="1030" spans="1:27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5"/>
      <c r="AA1030" s="35"/>
    </row>
    <row r="1031" spans="1:27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5"/>
      <c r="AA1031" s="35"/>
    </row>
    <row r="1032" spans="1:27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5"/>
      <c r="AA1032" s="35"/>
    </row>
    <row r="1033" spans="1:27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5"/>
      <c r="AA1033" s="35"/>
    </row>
    <row r="1034" spans="1:27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5"/>
      <c r="AA1034" s="35"/>
    </row>
    <row r="1035" spans="1:27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5"/>
      <c r="AA1035" s="35"/>
    </row>
    <row r="1036" spans="1:27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5"/>
      <c r="AA1036" s="35"/>
    </row>
    <row r="1037" spans="1:27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5"/>
      <c r="AA1037" s="35"/>
    </row>
    <row r="1038" spans="1:27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5"/>
      <c r="AA1038" s="35"/>
    </row>
    <row r="1039" spans="1:27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5"/>
      <c r="AA1039" s="35"/>
    </row>
    <row r="1040" spans="1:27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5"/>
      <c r="AA1040" s="35"/>
    </row>
    <row r="1041" spans="1:27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5"/>
      <c r="AA1041" s="35"/>
    </row>
    <row r="1042" spans="1:27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5"/>
      <c r="AA1042" s="35"/>
    </row>
    <row r="1043" spans="1:27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5"/>
      <c r="AA1043" s="35"/>
    </row>
    <row r="1044" spans="1:27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5"/>
      <c r="AA1044" s="35"/>
    </row>
    <row r="1045" spans="1:27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5"/>
      <c r="AA1045" s="35"/>
    </row>
    <row r="1046" spans="1:27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5"/>
      <c r="AA1046" s="35"/>
    </row>
    <row r="1047" spans="1:27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5"/>
      <c r="AA1047" s="35"/>
    </row>
    <row r="1048" spans="1:27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5"/>
      <c r="AA1048" s="35"/>
    </row>
    <row r="1049" spans="1:27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5"/>
      <c r="AA1049" s="35"/>
    </row>
    <row r="1050" spans="1:27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5"/>
      <c r="AA1050" s="35"/>
    </row>
    <row r="1051" spans="1:27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5"/>
      <c r="AA1051" s="35"/>
    </row>
    <row r="1052" spans="1:27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5"/>
      <c r="AA1052" s="35"/>
    </row>
    <row r="1053" spans="1:27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5"/>
      <c r="AA1053" s="35"/>
    </row>
    <row r="1054" spans="1:27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5"/>
      <c r="AA1054" s="35"/>
    </row>
    <row r="1055" spans="1:27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5"/>
      <c r="AA1055" s="35"/>
    </row>
    <row r="1056" spans="1:27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5"/>
      <c r="AA1056" s="35"/>
    </row>
    <row r="1057" spans="1:27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5"/>
      <c r="AA1057" s="35"/>
    </row>
    <row r="1058" spans="1:27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5"/>
      <c r="AA1058" s="35"/>
    </row>
    <row r="1059" spans="1:27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5"/>
      <c r="AA1059" s="35"/>
    </row>
    <row r="1060" spans="1:27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5"/>
      <c r="AA1060" s="35"/>
    </row>
    <row r="1061" spans="1:27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5"/>
      <c r="AA1061" s="35"/>
    </row>
    <row r="1062" spans="1:27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5"/>
      <c r="AA1062" s="35"/>
    </row>
    <row r="1063" spans="1:27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5"/>
      <c r="AA1063" s="35"/>
    </row>
    <row r="1064" spans="1:27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5"/>
      <c r="AA1064" s="35"/>
    </row>
    <row r="1065" spans="1:27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5"/>
      <c r="AA1065" s="35"/>
    </row>
    <row r="1066" spans="1:27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5"/>
      <c r="AA1066" s="35"/>
    </row>
    <row r="1067" spans="1:27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5"/>
      <c r="AA1067" s="35"/>
    </row>
    <row r="1068" spans="1:27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5"/>
      <c r="AA1068" s="35"/>
    </row>
    <row r="1069" spans="1:27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5"/>
      <c r="AA1069" s="35"/>
    </row>
    <row r="1070" spans="1:27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5"/>
      <c r="AA1070" s="35"/>
    </row>
    <row r="1071" spans="1:27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5"/>
      <c r="AA1071" s="35"/>
    </row>
    <row r="1072" spans="1:27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5"/>
      <c r="AA1072" s="35"/>
    </row>
    <row r="1073" spans="1:27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5"/>
      <c r="AA1073" s="35"/>
    </row>
    <row r="1074" spans="1:27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5"/>
      <c r="AA1074" s="35"/>
    </row>
    <row r="1075" spans="1:27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5"/>
      <c r="AA1075" s="35"/>
    </row>
    <row r="1076" spans="1:27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5"/>
      <c r="AA1076" s="35"/>
    </row>
    <row r="1077" spans="1:27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5"/>
      <c r="AA1077" s="35"/>
    </row>
    <row r="1078" spans="1:27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5"/>
      <c r="AA1078" s="35"/>
    </row>
    <row r="1079" spans="1:27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5"/>
      <c r="AA1079" s="35"/>
    </row>
    <row r="1080" spans="1:27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5"/>
      <c r="AA1080" s="35"/>
    </row>
    <row r="1081" spans="1:27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5"/>
      <c r="AA1081" s="35"/>
    </row>
    <row r="1082" spans="1:27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5"/>
      <c r="AA1082" s="35"/>
    </row>
    <row r="1083" spans="1:27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5"/>
      <c r="AA1083" s="35"/>
    </row>
    <row r="1084" spans="1:27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5"/>
      <c r="AA1084" s="35"/>
    </row>
    <row r="1085" spans="1:27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5"/>
      <c r="AA1085" s="35"/>
    </row>
    <row r="1086" spans="1:27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5"/>
      <c r="AA1086" s="35"/>
    </row>
    <row r="1087" spans="1:27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5"/>
      <c r="AA1087" s="35"/>
    </row>
    <row r="1088" spans="1:27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5"/>
      <c r="AA1088" s="35"/>
    </row>
    <row r="1089" spans="1:27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5"/>
      <c r="AA1089" s="35"/>
    </row>
    <row r="1090" spans="1:27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5"/>
      <c r="AA1090" s="35"/>
    </row>
    <row r="1091" spans="1:27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5"/>
      <c r="AA1091" s="35"/>
    </row>
    <row r="1092" spans="1:27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5"/>
      <c r="AA1092" s="35"/>
    </row>
    <row r="1093" spans="1:27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5"/>
      <c r="AA1093" s="35"/>
    </row>
    <row r="1094" spans="1:27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5"/>
      <c r="AA1094" s="35"/>
    </row>
    <row r="1095" spans="1:27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5"/>
      <c r="AA1095" s="35"/>
    </row>
    <row r="1096" spans="1:27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5"/>
      <c r="AA1096" s="35"/>
    </row>
    <row r="1097" spans="1:27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5"/>
      <c r="AA1097" s="35"/>
    </row>
    <row r="1098" spans="1:27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5"/>
      <c r="AA1098" s="35"/>
    </row>
    <row r="1099" spans="1:27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5"/>
      <c r="AA1099" s="35"/>
    </row>
    <row r="1100" spans="1:27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5"/>
      <c r="AA1100" s="35"/>
    </row>
    <row r="1101" spans="1:27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5"/>
      <c r="AA1101" s="35"/>
    </row>
    <row r="1102" spans="1:27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5"/>
      <c r="AA1102" s="35"/>
    </row>
    <row r="1103" spans="1:27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5"/>
      <c r="AA1103" s="35"/>
    </row>
    <row r="1104" spans="1:27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5"/>
      <c r="AA1104" s="35"/>
    </row>
    <row r="1105" spans="1:27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5"/>
      <c r="AA1105" s="35"/>
    </row>
    <row r="1106" spans="1:27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5"/>
      <c r="AA1106" s="35"/>
    </row>
    <row r="1107" spans="1:27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5"/>
      <c r="AA1107" s="35"/>
    </row>
    <row r="1108" spans="1:27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5"/>
      <c r="AA1108" s="35"/>
    </row>
    <row r="1109" spans="1:27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5"/>
      <c r="AA1109" s="35"/>
    </row>
    <row r="1110" spans="1:27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5"/>
      <c r="AA1110" s="35"/>
    </row>
    <row r="1111" spans="1:27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5"/>
      <c r="AA1111" s="35"/>
    </row>
    <row r="1112" spans="1:27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5"/>
      <c r="AA1112" s="35"/>
    </row>
    <row r="1113" spans="1:27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5"/>
      <c r="AA1113" s="35"/>
    </row>
    <row r="1114" spans="1:27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5"/>
      <c r="AA1114" s="35"/>
    </row>
    <row r="1115" spans="1:27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5"/>
      <c r="AA1115" s="35"/>
    </row>
    <row r="1116" spans="1:27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5"/>
      <c r="AA1116" s="35"/>
    </row>
    <row r="1117" spans="1:27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5"/>
      <c r="AA1117" s="35"/>
    </row>
    <row r="1118" spans="1:27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5"/>
      <c r="AA1118" s="35"/>
    </row>
    <row r="1119" spans="1:27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5"/>
      <c r="AA1119" s="35"/>
    </row>
    <row r="1120" spans="1:27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5"/>
      <c r="AA1120" s="35"/>
    </row>
    <row r="1121" spans="1:27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5"/>
      <c r="AA1121" s="35"/>
    </row>
    <row r="1122" spans="1:27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5"/>
      <c r="AA1122" s="35"/>
    </row>
    <row r="1123" spans="1:27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5"/>
      <c r="AA1123" s="35"/>
    </row>
    <row r="1124" spans="1:27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5"/>
      <c r="AA1124" s="35"/>
    </row>
    <row r="1125" spans="1:27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5"/>
      <c r="AA1125" s="35"/>
    </row>
    <row r="1126" spans="1:27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5"/>
      <c r="AA1126" s="35"/>
    </row>
    <row r="1127" spans="1:27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5"/>
      <c r="AA1127" s="35"/>
    </row>
    <row r="1128" spans="1:27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5"/>
      <c r="AA1128" s="35"/>
    </row>
    <row r="1129" spans="1:27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5"/>
      <c r="AA1129" s="35"/>
    </row>
    <row r="1130" spans="1:27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5"/>
      <c r="AA1130" s="35"/>
    </row>
    <row r="1131" spans="1:27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5"/>
      <c r="AA1131" s="35"/>
    </row>
    <row r="1132" spans="1:27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5"/>
      <c r="AA1132" s="35"/>
    </row>
    <row r="1133" spans="1:27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5"/>
      <c r="AA1133" s="35"/>
    </row>
    <row r="1134" spans="1:27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5"/>
      <c r="AA1134" s="35"/>
    </row>
    <row r="1135" spans="1:27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5"/>
      <c r="AA1135" s="35"/>
    </row>
    <row r="1136" spans="1:27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5"/>
      <c r="AA1136" s="35"/>
    </row>
    <row r="1137" spans="1:27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5"/>
      <c r="AA1137" s="35"/>
    </row>
    <row r="1138" spans="1:27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5"/>
      <c r="AA1138" s="35"/>
    </row>
    <row r="1139" spans="1:27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5"/>
      <c r="AA1139" s="35"/>
    </row>
    <row r="1140" spans="1:27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5"/>
      <c r="AA1140" s="35"/>
    </row>
    <row r="1141" spans="1:27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5"/>
      <c r="AA1141" s="35"/>
    </row>
    <row r="1142" spans="1:27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5"/>
      <c r="AA1142" s="35"/>
    </row>
    <row r="1143" spans="1:27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5"/>
      <c r="AA1143" s="35"/>
    </row>
    <row r="1144" spans="1:27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5"/>
      <c r="AA1144" s="35"/>
    </row>
    <row r="1145" spans="1:27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5"/>
      <c r="AA1145" s="35"/>
    </row>
    <row r="1146" spans="1:27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5"/>
      <c r="AA1146" s="35"/>
    </row>
    <row r="1147" spans="1:27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5"/>
      <c r="AA1147" s="35"/>
    </row>
    <row r="1148" spans="1:27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5"/>
      <c r="AA1148" s="35"/>
    </row>
    <row r="1149" spans="1:27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5"/>
      <c r="AA1149" s="35"/>
    </row>
    <row r="1150" spans="1:27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5"/>
      <c r="AA1150" s="35"/>
    </row>
    <row r="1151" spans="1:27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5"/>
      <c r="AA1151" s="35"/>
    </row>
    <row r="1152" spans="1:27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5"/>
      <c r="AA1152" s="35"/>
    </row>
    <row r="1153" spans="1:27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5"/>
      <c r="AA1153" s="35"/>
    </row>
    <row r="1154" spans="1:27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5"/>
      <c r="AA1154" s="35"/>
    </row>
    <row r="1155" spans="1:27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5"/>
      <c r="AA1155" s="35"/>
    </row>
    <row r="1156" spans="1:27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5"/>
      <c r="AA1156" s="35"/>
    </row>
    <row r="1157" spans="1:27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5"/>
      <c r="AA1157" s="35"/>
    </row>
    <row r="1158" spans="1:27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5"/>
      <c r="AA1158" s="35"/>
    </row>
    <row r="1159" spans="1:27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5"/>
      <c r="AA1159" s="35"/>
    </row>
    <row r="1160" spans="1:27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5"/>
      <c r="AA1160" s="35"/>
    </row>
    <row r="1161" spans="1:27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5"/>
      <c r="AA1161" s="35"/>
    </row>
    <row r="1162" spans="1:27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5"/>
      <c r="AA1162" s="35"/>
    </row>
    <row r="1163" spans="1:27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5"/>
      <c r="AA1163" s="35"/>
    </row>
    <row r="1164" spans="1:27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5"/>
      <c r="AA1164" s="35"/>
    </row>
    <row r="1165" spans="1:27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5"/>
      <c r="AA1165" s="35"/>
    </row>
    <row r="1166" spans="1:27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5"/>
      <c r="AA1166" s="35"/>
    </row>
    <row r="1167" spans="1:27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5"/>
      <c r="AA1167" s="35"/>
    </row>
    <row r="1168" spans="1:27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5"/>
      <c r="AA1168" s="35"/>
    </row>
    <row r="1169" spans="1:27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5"/>
      <c r="AA1169" s="35"/>
    </row>
    <row r="1170" spans="1:27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5"/>
      <c r="AA1170" s="35"/>
    </row>
    <row r="1171" spans="1:27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5"/>
      <c r="AA1171" s="35"/>
    </row>
    <row r="1172" spans="1:27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5"/>
      <c r="AA1172" s="35"/>
    </row>
    <row r="1173" spans="1:27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5"/>
      <c r="AA1173" s="35"/>
    </row>
    <row r="1174" spans="1:27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5"/>
      <c r="AA1174" s="35"/>
    </row>
    <row r="1175" spans="1:27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5"/>
      <c r="AA1175" s="35"/>
    </row>
    <row r="1176" spans="1:27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5"/>
      <c r="AA1176" s="35"/>
    </row>
    <row r="1177" spans="1:27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5"/>
      <c r="AA1177" s="35"/>
    </row>
    <row r="1178" spans="1:27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5"/>
      <c r="AA1178" s="35"/>
    </row>
    <row r="1179" spans="1:27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5"/>
      <c r="AA1179" s="35"/>
    </row>
    <row r="1180" spans="1:27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5"/>
      <c r="AA1180" s="35"/>
    </row>
    <row r="1181" spans="1:27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5"/>
      <c r="AA1181" s="35"/>
    </row>
    <row r="1182" spans="1:27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5"/>
      <c r="AA1182" s="35"/>
    </row>
    <row r="1183" spans="1:27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5"/>
      <c r="AA1183" s="35"/>
    </row>
    <row r="1184" spans="1:27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5"/>
      <c r="AA1184" s="35"/>
    </row>
    <row r="1185" spans="1:27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5"/>
      <c r="AA1185" s="35"/>
    </row>
    <row r="1186" spans="1:27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5"/>
      <c r="AA1186" s="35"/>
    </row>
    <row r="1187" spans="1:27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5"/>
      <c r="AA1187" s="35"/>
    </row>
    <row r="1188" spans="1:27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5"/>
      <c r="AA1188" s="35"/>
    </row>
    <row r="1189" spans="1:27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5"/>
      <c r="AA1189" s="35"/>
    </row>
    <row r="1190" spans="1:27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5"/>
      <c r="AA1190" s="35"/>
    </row>
    <row r="1191" spans="1:27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5"/>
      <c r="AA1191" s="35"/>
    </row>
    <row r="1192" spans="1:27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5"/>
      <c r="AA1192" s="35"/>
    </row>
    <row r="1193" spans="1:27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5"/>
      <c r="AA1193" s="35"/>
    </row>
    <row r="1194" spans="1:27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5"/>
      <c r="AA1194" s="35"/>
    </row>
    <row r="1195" spans="1:27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5"/>
      <c r="AA1195" s="35"/>
    </row>
    <row r="1196" spans="1:27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5"/>
      <c r="AA1196" s="35"/>
    </row>
    <row r="1197" spans="1:27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5"/>
      <c r="AA1197" s="35"/>
    </row>
    <row r="1198" spans="1:27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5"/>
      <c r="AA1198" s="35"/>
    </row>
    <row r="1199" spans="1:27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5"/>
      <c r="AA1199" s="35"/>
    </row>
    <row r="1200" spans="1:27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5"/>
      <c r="AA1200" s="35"/>
    </row>
    <row r="1201" spans="1:27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5"/>
      <c r="AA1201" s="35"/>
    </row>
    <row r="1202" spans="1:27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5"/>
      <c r="AA1202" s="35"/>
    </row>
    <row r="1203" spans="1:27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5"/>
      <c r="AA1203" s="35"/>
    </row>
    <row r="1204" spans="1:27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5"/>
      <c r="AA1204" s="35"/>
    </row>
    <row r="1205" spans="1:27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5"/>
      <c r="AA1205" s="35"/>
    </row>
    <row r="1206" spans="1:27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5"/>
      <c r="AA1206" s="35"/>
    </row>
    <row r="1207" spans="1:27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5"/>
      <c r="AA1207" s="35"/>
    </row>
    <row r="1208" spans="1:27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5"/>
      <c r="AA1208" s="35"/>
    </row>
    <row r="1209" spans="1:27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5"/>
      <c r="AA1209" s="35"/>
    </row>
    <row r="1210" spans="1:27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5"/>
      <c r="AA1210" s="35"/>
    </row>
    <row r="1211" spans="1:27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5"/>
      <c r="AA1211" s="35"/>
    </row>
    <row r="1212" spans="1:27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5"/>
      <c r="AA1212" s="35"/>
    </row>
    <row r="1213" spans="1:27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5"/>
      <c r="AA1213" s="35"/>
    </row>
    <row r="1214" spans="1:27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5"/>
      <c r="AA1214" s="35"/>
    </row>
    <row r="1215" spans="1:27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5"/>
      <c r="AA1215" s="35"/>
    </row>
    <row r="1216" spans="1:27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5"/>
      <c r="AA1216" s="35"/>
    </row>
    <row r="1217" spans="1:27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5"/>
      <c r="AA1217" s="35"/>
    </row>
    <row r="1218" spans="1:27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5"/>
      <c r="AA1218" s="35"/>
    </row>
    <row r="1219" spans="1:27" ht="21" customHeight="1">
      <c r="A1219" s="26"/>
      <c r="Z1219" s="35"/>
      <c r="AA1219" s="35"/>
    </row>
    <row r="1220" spans="1:27" ht="21" customHeight="1">
      <c r="A1220" s="26"/>
      <c r="Z1220" s="35"/>
      <c r="AA1220" s="35"/>
    </row>
    <row r="1221" spans="1:27" ht="21" customHeight="1">
      <c r="A1221" s="26"/>
      <c r="Z1221" s="35"/>
      <c r="AA1221" s="35"/>
    </row>
    <row r="1222" spans="1:27" ht="21" customHeight="1">
      <c r="A1222" s="26"/>
      <c r="Z1222" s="35"/>
      <c r="AA1222" s="35"/>
    </row>
    <row r="1223" spans="1:27" ht="21" customHeight="1">
      <c r="A1223" s="26"/>
    </row>
  </sheetData>
  <mergeCells count="217">
    <mergeCell ref="G3:Y3"/>
    <mergeCell ref="B2:Y2"/>
    <mergeCell ref="B3:D3"/>
    <mergeCell ref="E3:F3"/>
    <mergeCell ref="B4:F4"/>
    <mergeCell ref="G4:Y4"/>
    <mergeCell ref="B7:F9"/>
    <mergeCell ref="B16:F18"/>
    <mergeCell ref="B10:F12"/>
    <mergeCell ref="B13:F15"/>
    <mergeCell ref="B5:B6"/>
    <mergeCell ref="C5:C6"/>
    <mergeCell ref="D5:D6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F81:F83"/>
    <mergeCell ref="D115:D117"/>
    <mergeCell ref="E115:E117"/>
    <mergeCell ref="F115:F117"/>
    <mergeCell ref="D84:D86"/>
    <mergeCell ref="E84:E86"/>
    <mergeCell ref="F84:F86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C87:E89"/>
    <mergeCell ref="F87:F89"/>
    <mergeCell ref="F99:F101"/>
    <mergeCell ref="D102:D104"/>
    <mergeCell ref="E102:E104"/>
    <mergeCell ref="F102:F104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E161:E163"/>
    <mergeCell ref="F161:F163"/>
    <mergeCell ref="D164:D166"/>
    <mergeCell ref="E164:E166"/>
    <mergeCell ref="B115:B156"/>
    <mergeCell ref="C115:C123"/>
    <mergeCell ref="C99:C110"/>
    <mergeCell ref="D99:D101"/>
    <mergeCell ref="E99:E101"/>
    <mergeCell ref="D105:D107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B114:Y114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C206:E208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F206:F208"/>
    <mergeCell ref="C209:C2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A3:AA4 F33:F34 F36 F63 F57:F58 F84 F90:F94 F99:F103 F105:F109 F66 F69 F78:F81 F72 F209 F142:F143 F127:F128 F130:F131 F136:F137 F133:F134 F151 F148:F149 C45 F27:F28 F30:F31 F51:F54">
    <cfRule type="cellIs" dxfId="2192" priority="124" operator="equal">
      <formula>1</formula>
    </cfRule>
  </conditionalFormatting>
  <conditionalFormatting sqref="AA5">
    <cfRule type="cellIs" dxfId="2191" priority="125" operator="equal">
      <formula>2</formula>
    </cfRule>
  </conditionalFormatting>
  <conditionalFormatting sqref="AA6:AA7 F33:F34 F36 F63 F57:F58 F84 F90:F94 F99:F103 F105:F109 F66 F69 F78:F81 F72 F209 F142:F143 F127:F128 F130:F131 F136:F137 F133:F134 F151 F148:F149 C45 F27:F28 F30:F31 F51:F54">
    <cfRule type="cellIs" dxfId="2190" priority="126" operator="equal">
      <formula>3</formula>
    </cfRule>
  </conditionalFormatting>
  <conditionalFormatting sqref="F158 F145:F146 F115 F118 F121">
    <cfRule type="cellIs" dxfId="2189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188" priority="128" operator="equal">
      <formula>2</formula>
    </cfRule>
  </conditionalFormatting>
  <conditionalFormatting sqref="F158 F145:F146 F115 F118 F121">
    <cfRule type="cellIs" dxfId="2187" priority="129" operator="equal">
      <formula>3</formula>
    </cfRule>
  </conditionalFormatting>
  <conditionalFormatting sqref="F176 F179">
    <cfRule type="cellIs" dxfId="2186" priority="121" operator="equal">
      <formula>1</formula>
    </cfRule>
  </conditionalFormatting>
  <conditionalFormatting sqref="F176 F179">
    <cfRule type="cellIs" dxfId="2185" priority="122" operator="equal">
      <formula>2</formula>
    </cfRule>
  </conditionalFormatting>
  <conditionalFormatting sqref="F176 F179">
    <cfRule type="cellIs" dxfId="2184" priority="123" operator="equal">
      <formula>3</formula>
    </cfRule>
  </conditionalFormatting>
  <conditionalFormatting sqref="F188">
    <cfRule type="cellIs" dxfId="2183" priority="118" operator="equal">
      <formula>1</formula>
    </cfRule>
  </conditionalFormatting>
  <conditionalFormatting sqref="F188">
    <cfRule type="cellIs" dxfId="2182" priority="119" operator="equal">
      <formula>2</formula>
    </cfRule>
  </conditionalFormatting>
  <conditionalFormatting sqref="F188">
    <cfRule type="cellIs" dxfId="2181" priority="120" operator="equal">
      <formula>3</formula>
    </cfRule>
  </conditionalFormatting>
  <conditionalFormatting sqref="F161">
    <cfRule type="cellIs" dxfId="2180" priority="115" operator="equal">
      <formula>1</formula>
    </cfRule>
  </conditionalFormatting>
  <conditionalFormatting sqref="F161">
    <cfRule type="cellIs" dxfId="2179" priority="116" operator="equal">
      <formula>2</formula>
    </cfRule>
  </conditionalFormatting>
  <conditionalFormatting sqref="F161">
    <cfRule type="cellIs" dxfId="2178" priority="117" operator="equal">
      <formula>3</formula>
    </cfRule>
  </conditionalFormatting>
  <conditionalFormatting sqref="F170:F171">
    <cfRule type="cellIs" dxfId="2177" priority="106" operator="equal">
      <formula>1</formula>
    </cfRule>
  </conditionalFormatting>
  <conditionalFormatting sqref="F164:F165">
    <cfRule type="cellIs" dxfId="2176" priority="112" operator="equal">
      <formula>1</formula>
    </cfRule>
  </conditionalFormatting>
  <conditionalFormatting sqref="F164:F165">
    <cfRule type="cellIs" dxfId="2175" priority="113" operator="equal">
      <formula>2</formula>
    </cfRule>
  </conditionalFormatting>
  <conditionalFormatting sqref="F164:F165">
    <cfRule type="cellIs" dxfId="2174" priority="114" operator="equal">
      <formula>3</formula>
    </cfRule>
  </conditionalFormatting>
  <conditionalFormatting sqref="F167:F168">
    <cfRule type="cellIs" dxfId="2173" priority="109" operator="equal">
      <formula>1</formula>
    </cfRule>
  </conditionalFormatting>
  <conditionalFormatting sqref="F167:F168">
    <cfRule type="cellIs" dxfId="2172" priority="110" operator="equal">
      <formula>2</formula>
    </cfRule>
  </conditionalFormatting>
  <conditionalFormatting sqref="F167:F168">
    <cfRule type="cellIs" dxfId="2171" priority="111" operator="equal">
      <formula>3</formula>
    </cfRule>
  </conditionalFormatting>
  <conditionalFormatting sqref="F170:F171">
    <cfRule type="cellIs" dxfId="2170" priority="107" operator="equal">
      <formula>2</formula>
    </cfRule>
  </conditionalFormatting>
  <conditionalFormatting sqref="F170:F171">
    <cfRule type="cellIs" dxfId="2169" priority="108" operator="equal">
      <formula>3</formula>
    </cfRule>
  </conditionalFormatting>
  <conditionalFormatting sqref="F182:F183">
    <cfRule type="cellIs" dxfId="2168" priority="103" operator="equal">
      <formula>1</formula>
    </cfRule>
  </conditionalFormatting>
  <conditionalFormatting sqref="F182:F183">
    <cfRule type="cellIs" dxfId="2167" priority="104" operator="equal">
      <formula>2</formula>
    </cfRule>
  </conditionalFormatting>
  <conditionalFormatting sqref="F182:F183">
    <cfRule type="cellIs" dxfId="2166" priority="105" operator="equal">
      <formula>3</formula>
    </cfRule>
  </conditionalFormatting>
  <conditionalFormatting sqref="F191">
    <cfRule type="cellIs" dxfId="2165" priority="100" operator="equal">
      <formula>1</formula>
    </cfRule>
  </conditionalFormatting>
  <conditionalFormatting sqref="F191">
    <cfRule type="cellIs" dxfId="2164" priority="101" operator="equal">
      <formula>2</formula>
    </cfRule>
  </conditionalFormatting>
  <conditionalFormatting sqref="F191">
    <cfRule type="cellIs" dxfId="2163" priority="102" operator="equal">
      <formula>3</formula>
    </cfRule>
  </conditionalFormatting>
  <conditionalFormatting sqref="F194">
    <cfRule type="cellIs" dxfId="2162" priority="97" operator="equal">
      <formula>1</formula>
    </cfRule>
  </conditionalFormatting>
  <conditionalFormatting sqref="F194">
    <cfRule type="cellIs" dxfId="2161" priority="98" operator="equal">
      <formula>2</formula>
    </cfRule>
  </conditionalFormatting>
  <conditionalFormatting sqref="F194">
    <cfRule type="cellIs" dxfId="2160" priority="99" operator="equal">
      <formula>3</formula>
    </cfRule>
  </conditionalFormatting>
  <conditionalFormatting sqref="F197">
    <cfRule type="cellIs" dxfId="2159" priority="94" operator="equal">
      <formula>1</formula>
    </cfRule>
  </conditionalFormatting>
  <conditionalFormatting sqref="F197">
    <cfRule type="cellIs" dxfId="2158" priority="95" operator="equal">
      <formula>2</formula>
    </cfRule>
  </conditionalFormatting>
  <conditionalFormatting sqref="F197">
    <cfRule type="cellIs" dxfId="2157" priority="96" operator="equal">
      <formula>3</formula>
    </cfRule>
  </conditionalFormatting>
  <conditionalFormatting sqref="F200">
    <cfRule type="cellIs" dxfId="2156" priority="91" operator="equal">
      <formula>1</formula>
    </cfRule>
  </conditionalFormatting>
  <conditionalFormatting sqref="F200">
    <cfRule type="cellIs" dxfId="2155" priority="92" operator="equal">
      <formula>2</formula>
    </cfRule>
  </conditionalFormatting>
  <conditionalFormatting sqref="F200">
    <cfRule type="cellIs" dxfId="2154" priority="93" operator="equal">
      <formula>3</formula>
    </cfRule>
  </conditionalFormatting>
  <conditionalFormatting sqref="F203">
    <cfRule type="cellIs" dxfId="2153" priority="88" operator="equal">
      <formula>1</formula>
    </cfRule>
  </conditionalFormatting>
  <conditionalFormatting sqref="F203">
    <cfRule type="cellIs" dxfId="2152" priority="89" operator="equal">
      <formula>2</formula>
    </cfRule>
  </conditionalFormatting>
  <conditionalFormatting sqref="F203">
    <cfRule type="cellIs" dxfId="2151" priority="90" operator="equal">
      <formula>3</formula>
    </cfRule>
  </conditionalFormatting>
  <conditionalFormatting sqref="F212">
    <cfRule type="cellIs" dxfId="2150" priority="85" operator="equal">
      <formula>1</formula>
    </cfRule>
  </conditionalFormatting>
  <conditionalFormatting sqref="F212">
    <cfRule type="cellIs" dxfId="2149" priority="86" operator="equal">
      <formula>3</formula>
    </cfRule>
  </conditionalFormatting>
  <conditionalFormatting sqref="F212">
    <cfRule type="cellIs" dxfId="2148" priority="87" operator="equal">
      <formula>2</formula>
    </cfRule>
  </conditionalFormatting>
  <conditionalFormatting sqref="F48">
    <cfRule type="cellIs" dxfId="2147" priority="82" operator="equal">
      <formula>1</formula>
    </cfRule>
  </conditionalFormatting>
  <conditionalFormatting sqref="F48">
    <cfRule type="cellIs" dxfId="2146" priority="83" operator="equal">
      <formula>3</formula>
    </cfRule>
  </conditionalFormatting>
  <conditionalFormatting sqref="F48">
    <cfRule type="cellIs" dxfId="2145" priority="84" operator="equal">
      <formula>2</formula>
    </cfRule>
  </conditionalFormatting>
  <conditionalFormatting sqref="F45:F47">
    <cfRule type="cellIs" dxfId="2144" priority="79" operator="equal">
      <formula>1</formula>
    </cfRule>
  </conditionalFormatting>
  <conditionalFormatting sqref="F45:F47">
    <cfRule type="cellIs" dxfId="2143" priority="80" operator="equal">
      <formula>3</formula>
    </cfRule>
  </conditionalFormatting>
  <conditionalFormatting sqref="F45:F47">
    <cfRule type="cellIs" dxfId="2142" priority="81" operator="equal">
      <formula>2</formula>
    </cfRule>
  </conditionalFormatting>
  <conditionalFormatting sqref="F39">
    <cfRule type="cellIs" dxfId="2141" priority="76" operator="equal">
      <formula>1</formula>
    </cfRule>
  </conditionalFormatting>
  <conditionalFormatting sqref="F39">
    <cfRule type="cellIs" dxfId="2140" priority="77" operator="equal">
      <formula>3</formula>
    </cfRule>
  </conditionalFormatting>
  <conditionalFormatting sqref="F39">
    <cfRule type="cellIs" dxfId="2139" priority="78" operator="equal">
      <formula>2</formula>
    </cfRule>
  </conditionalFormatting>
  <conditionalFormatting sqref="F42">
    <cfRule type="cellIs" dxfId="2138" priority="73" operator="equal">
      <formula>1</formula>
    </cfRule>
  </conditionalFormatting>
  <conditionalFormatting sqref="F42">
    <cfRule type="cellIs" dxfId="2137" priority="74" operator="equal">
      <formula>3</formula>
    </cfRule>
  </conditionalFormatting>
  <conditionalFormatting sqref="F42">
    <cfRule type="cellIs" dxfId="2136" priority="75" operator="equal">
      <formula>2</formula>
    </cfRule>
  </conditionalFormatting>
  <conditionalFormatting sqref="C60">
    <cfRule type="cellIs" dxfId="2135" priority="70" operator="equal">
      <formula>1</formula>
    </cfRule>
  </conditionalFormatting>
  <conditionalFormatting sqref="C60">
    <cfRule type="cellIs" dxfId="2134" priority="71" operator="equal">
      <formula>3</formula>
    </cfRule>
  </conditionalFormatting>
  <conditionalFormatting sqref="C60">
    <cfRule type="cellIs" dxfId="2133" priority="72" operator="equal">
      <formula>2</formula>
    </cfRule>
  </conditionalFormatting>
  <conditionalFormatting sqref="F60:F62">
    <cfRule type="cellIs" dxfId="2132" priority="67" operator="equal">
      <formula>1</formula>
    </cfRule>
  </conditionalFormatting>
  <conditionalFormatting sqref="F60:F62">
    <cfRule type="cellIs" dxfId="2131" priority="68" operator="equal">
      <formula>3</formula>
    </cfRule>
  </conditionalFormatting>
  <conditionalFormatting sqref="F60:F62">
    <cfRule type="cellIs" dxfId="2130" priority="69" operator="equal">
      <formula>2</formula>
    </cfRule>
  </conditionalFormatting>
  <conditionalFormatting sqref="C75">
    <cfRule type="cellIs" dxfId="2129" priority="64" operator="equal">
      <formula>1</formula>
    </cfRule>
  </conditionalFormatting>
  <conditionalFormatting sqref="C75">
    <cfRule type="cellIs" dxfId="2128" priority="65" operator="equal">
      <formula>3</formula>
    </cfRule>
  </conditionalFormatting>
  <conditionalFormatting sqref="C75">
    <cfRule type="cellIs" dxfId="2127" priority="66" operator="equal">
      <formula>2</formula>
    </cfRule>
  </conditionalFormatting>
  <conditionalFormatting sqref="F75:F77">
    <cfRule type="cellIs" dxfId="2126" priority="61" operator="equal">
      <formula>1</formula>
    </cfRule>
  </conditionalFormatting>
  <conditionalFormatting sqref="F75:F77">
    <cfRule type="cellIs" dxfId="2125" priority="62" operator="equal">
      <formula>3</formula>
    </cfRule>
  </conditionalFormatting>
  <conditionalFormatting sqref="F75:F77">
    <cfRule type="cellIs" dxfId="2124" priority="63" operator="equal">
      <formula>2</formula>
    </cfRule>
  </conditionalFormatting>
  <conditionalFormatting sqref="C87">
    <cfRule type="cellIs" dxfId="2123" priority="58" operator="equal">
      <formula>1</formula>
    </cfRule>
  </conditionalFormatting>
  <conditionalFormatting sqref="C87">
    <cfRule type="cellIs" dxfId="2122" priority="59" operator="equal">
      <formula>3</formula>
    </cfRule>
  </conditionalFormatting>
  <conditionalFormatting sqref="C87">
    <cfRule type="cellIs" dxfId="2121" priority="60" operator="equal">
      <formula>2</formula>
    </cfRule>
  </conditionalFormatting>
  <conditionalFormatting sqref="F87:F89">
    <cfRule type="cellIs" dxfId="2120" priority="55" operator="equal">
      <formula>1</formula>
    </cfRule>
  </conditionalFormatting>
  <conditionalFormatting sqref="F87:F89">
    <cfRule type="cellIs" dxfId="2119" priority="56" operator="equal">
      <formula>3</formula>
    </cfRule>
  </conditionalFormatting>
  <conditionalFormatting sqref="F87:F89">
    <cfRule type="cellIs" dxfId="2118" priority="57" operator="equal">
      <formula>2</formula>
    </cfRule>
  </conditionalFormatting>
  <conditionalFormatting sqref="C96">
    <cfRule type="cellIs" dxfId="2117" priority="52" operator="equal">
      <formula>1</formula>
    </cfRule>
  </conditionalFormatting>
  <conditionalFormatting sqref="C96">
    <cfRule type="cellIs" dxfId="2116" priority="53" operator="equal">
      <formula>3</formula>
    </cfRule>
  </conditionalFormatting>
  <conditionalFormatting sqref="C96">
    <cfRule type="cellIs" dxfId="2115" priority="54" operator="equal">
      <formula>2</formula>
    </cfRule>
  </conditionalFormatting>
  <conditionalFormatting sqref="F96:F98">
    <cfRule type="cellIs" dxfId="2114" priority="49" operator="equal">
      <formula>1</formula>
    </cfRule>
  </conditionalFormatting>
  <conditionalFormatting sqref="F96:F98">
    <cfRule type="cellIs" dxfId="2113" priority="50" operator="equal">
      <formula>3</formula>
    </cfRule>
  </conditionalFormatting>
  <conditionalFormatting sqref="F96:F98">
    <cfRule type="cellIs" dxfId="2112" priority="51" operator="equal">
      <formula>2</formula>
    </cfRule>
  </conditionalFormatting>
  <conditionalFormatting sqref="C111">
    <cfRule type="cellIs" dxfId="2111" priority="46" operator="equal">
      <formula>1</formula>
    </cfRule>
  </conditionalFormatting>
  <conditionalFormatting sqref="C111">
    <cfRule type="cellIs" dxfId="2110" priority="47" operator="equal">
      <formula>3</formula>
    </cfRule>
  </conditionalFormatting>
  <conditionalFormatting sqref="C111">
    <cfRule type="cellIs" dxfId="2109" priority="48" operator="equal">
      <formula>2</formula>
    </cfRule>
  </conditionalFormatting>
  <conditionalFormatting sqref="F111:F113">
    <cfRule type="cellIs" dxfId="2108" priority="43" operator="equal">
      <formula>1</formula>
    </cfRule>
  </conditionalFormatting>
  <conditionalFormatting sqref="F111:F113">
    <cfRule type="cellIs" dxfId="2107" priority="44" operator="equal">
      <formula>3</formula>
    </cfRule>
  </conditionalFormatting>
  <conditionalFormatting sqref="F111:F113">
    <cfRule type="cellIs" dxfId="2106" priority="45" operator="equal">
      <formula>2</formula>
    </cfRule>
  </conditionalFormatting>
  <conditionalFormatting sqref="C124">
    <cfRule type="cellIs" dxfId="2105" priority="40" operator="equal">
      <formula>1</formula>
    </cfRule>
  </conditionalFormatting>
  <conditionalFormatting sqref="C124">
    <cfRule type="cellIs" dxfId="2104" priority="41" operator="equal">
      <formula>3</formula>
    </cfRule>
  </conditionalFormatting>
  <conditionalFormatting sqref="C124">
    <cfRule type="cellIs" dxfId="2103" priority="42" operator="equal">
      <formula>2</formula>
    </cfRule>
  </conditionalFormatting>
  <conditionalFormatting sqref="F124:F126">
    <cfRule type="cellIs" dxfId="2102" priority="37" operator="equal">
      <formula>1</formula>
    </cfRule>
  </conditionalFormatting>
  <conditionalFormatting sqref="F124:F126">
    <cfRule type="cellIs" dxfId="2101" priority="38" operator="equal">
      <formula>3</formula>
    </cfRule>
  </conditionalFormatting>
  <conditionalFormatting sqref="F124:F126">
    <cfRule type="cellIs" dxfId="2100" priority="39" operator="equal">
      <formula>2</formula>
    </cfRule>
  </conditionalFormatting>
  <conditionalFormatting sqref="C139">
    <cfRule type="cellIs" dxfId="2099" priority="34" operator="equal">
      <formula>1</formula>
    </cfRule>
  </conditionalFormatting>
  <conditionalFormatting sqref="C139">
    <cfRule type="cellIs" dxfId="2098" priority="35" operator="equal">
      <formula>3</formula>
    </cfRule>
  </conditionalFormatting>
  <conditionalFormatting sqref="C139">
    <cfRule type="cellIs" dxfId="2097" priority="36" operator="equal">
      <formula>2</formula>
    </cfRule>
  </conditionalFormatting>
  <conditionalFormatting sqref="F139:F141">
    <cfRule type="cellIs" dxfId="2096" priority="31" operator="equal">
      <formula>1</formula>
    </cfRule>
  </conditionalFormatting>
  <conditionalFormatting sqref="F139:F141">
    <cfRule type="cellIs" dxfId="2095" priority="32" operator="equal">
      <formula>3</formula>
    </cfRule>
  </conditionalFormatting>
  <conditionalFormatting sqref="F139:F141">
    <cfRule type="cellIs" dxfId="2094" priority="33" operator="equal">
      <formula>2</formula>
    </cfRule>
  </conditionalFormatting>
  <conditionalFormatting sqref="C154">
    <cfRule type="cellIs" dxfId="2093" priority="28" operator="equal">
      <formula>1</formula>
    </cfRule>
  </conditionalFormatting>
  <conditionalFormatting sqref="C154">
    <cfRule type="cellIs" dxfId="2092" priority="29" operator="equal">
      <formula>3</formula>
    </cfRule>
  </conditionalFormatting>
  <conditionalFormatting sqref="C154">
    <cfRule type="cellIs" dxfId="2091" priority="30" operator="equal">
      <formula>2</formula>
    </cfRule>
  </conditionalFormatting>
  <conditionalFormatting sqref="F154:F156">
    <cfRule type="cellIs" dxfId="2090" priority="25" operator="equal">
      <formula>1</formula>
    </cfRule>
  </conditionalFormatting>
  <conditionalFormatting sqref="F154:F156">
    <cfRule type="cellIs" dxfId="2089" priority="26" operator="equal">
      <formula>3</formula>
    </cfRule>
  </conditionalFormatting>
  <conditionalFormatting sqref="F154:F156">
    <cfRule type="cellIs" dxfId="2088" priority="27" operator="equal">
      <formula>2</formula>
    </cfRule>
  </conditionalFormatting>
  <conditionalFormatting sqref="C173">
    <cfRule type="cellIs" dxfId="2087" priority="22" operator="equal">
      <formula>1</formula>
    </cfRule>
  </conditionalFormatting>
  <conditionalFormatting sqref="C173">
    <cfRule type="cellIs" dxfId="2086" priority="23" operator="equal">
      <formula>3</formula>
    </cfRule>
  </conditionalFormatting>
  <conditionalFormatting sqref="C173">
    <cfRule type="cellIs" dxfId="2085" priority="24" operator="equal">
      <formula>2</formula>
    </cfRule>
  </conditionalFormatting>
  <conditionalFormatting sqref="F173:F175">
    <cfRule type="cellIs" dxfId="2084" priority="19" operator="equal">
      <formula>1</formula>
    </cfRule>
  </conditionalFormatting>
  <conditionalFormatting sqref="F173:F175">
    <cfRule type="cellIs" dxfId="2083" priority="20" operator="equal">
      <formula>3</formula>
    </cfRule>
  </conditionalFormatting>
  <conditionalFormatting sqref="F173:F175">
    <cfRule type="cellIs" dxfId="2082" priority="21" operator="equal">
      <formula>2</formula>
    </cfRule>
  </conditionalFormatting>
  <conditionalFormatting sqref="C185">
    <cfRule type="cellIs" dxfId="2081" priority="16" operator="equal">
      <formula>1</formula>
    </cfRule>
  </conditionalFormatting>
  <conditionalFormatting sqref="C185">
    <cfRule type="cellIs" dxfId="2080" priority="17" operator="equal">
      <formula>3</formula>
    </cfRule>
  </conditionalFormatting>
  <conditionalFormatting sqref="C185">
    <cfRule type="cellIs" dxfId="2079" priority="18" operator="equal">
      <formula>2</formula>
    </cfRule>
  </conditionalFormatting>
  <conditionalFormatting sqref="F185:F187">
    <cfRule type="cellIs" dxfId="2078" priority="13" operator="equal">
      <formula>1</formula>
    </cfRule>
  </conditionalFormatting>
  <conditionalFormatting sqref="F185:F187">
    <cfRule type="cellIs" dxfId="2077" priority="14" operator="equal">
      <formula>3</formula>
    </cfRule>
  </conditionalFormatting>
  <conditionalFormatting sqref="F185:F187">
    <cfRule type="cellIs" dxfId="2076" priority="15" operator="equal">
      <formula>2</formula>
    </cfRule>
  </conditionalFormatting>
  <conditionalFormatting sqref="C206">
    <cfRule type="cellIs" dxfId="2075" priority="10" operator="equal">
      <formula>1</formula>
    </cfRule>
  </conditionalFormatting>
  <conditionalFormatting sqref="C206">
    <cfRule type="cellIs" dxfId="2074" priority="11" operator="equal">
      <formula>3</formula>
    </cfRule>
  </conditionalFormatting>
  <conditionalFormatting sqref="C206">
    <cfRule type="cellIs" dxfId="2073" priority="12" operator="equal">
      <formula>2</formula>
    </cfRule>
  </conditionalFormatting>
  <conditionalFormatting sqref="F206:F208">
    <cfRule type="cellIs" dxfId="2072" priority="7" operator="equal">
      <formula>1</formula>
    </cfRule>
  </conditionalFormatting>
  <conditionalFormatting sqref="F206:F208">
    <cfRule type="cellIs" dxfId="2071" priority="8" operator="equal">
      <formula>3</formula>
    </cfRule>
  </conditionalFormatting>
  <conditionalFormatting sqref="F206:F208">
    <cfRule type="cellIs" dxfId="2070" priority="9" operator="equal">
      <formula>2</formula>
    </cfRule>
  </conditionalFormatting>
  <conditionalFormatting sqref="C215">
    <cfRule type="cellIs" dxfId="2069" priority="4" operator="equal">
      <formula>1</formula>
    </cfRule>
  </conditionalFormatting>
  <conditionalFormatting sqref="C215">
    <cfRule type="cellIs" dxfId="2068" priority="5" operator="equal">
      <formula>3</formula>
    </cfRule>
  </conditionalFormatting>
  <conditionalFormatting sqref="C215">
    <cfRule type="cellIs" dxfId="2067" priority="6" operator="equal">
      <formula>2</formula>
    </cfRule>
  </conditionalFormatting>
  <conditionalFormatting sqref="F215:F217">
    <cfRule type="cellIs" dxfId="2066" priority="1" operator="equal">
      <formula>1</formula>
    </cfRule>
  </conditionalFormatting>
  <conditionalFormatting sqref="F215:F217">
    <cfRule type="cellIs" dxfId="2065" priority="2" operator="equal">
      <formula>3</formula>
    </cfRule>
  </conditionalFormatting>
  <conditionalFormatting sqref="F215:F217">
    <cfRule type="cellIs" dxfId="2064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3"/>
  <sheetViews>
    <sheetView zoomScale="70" zoomScaleNormal="70" workbookViewId="0">
      <selection activeCell="G3" sqref="G3:Y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7.36328125" style="38" bestFit="1" customWidth="1"/>
    <col min="12" max="12" width="6.453125" style="38" bestFit="1" customWidth="1"/>
    <col min="13" max="13" width="6.81640625" style="38" bestFit="1" customWidth="1"/>
    <col min="14" max="14" width="8.1796875" style="38" bestFit="1" customWidth="1"/>
    <col min="15" max="15" width="6.81640625" style="38" bestFit="1" customWidth="1"/>
    <col min="16" max="16" width="6.453125" style="38" bestFit="1" customWidth="1"/>
    <col min="17" max="17" width="7.179687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3.26953125" style="38" customWidth="1"/>
    <col min="27" max="27" width="20.08984375" style="38" bestFit="1" customWidth="1"/>
    <col min="28" max="16384" width="14.453125" style="38"/>
  </cols>
  <sheetData>
    <row r="1" spans="1:27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6"/>
      <c r="AA1" s="36"/>
    </row>
    <row r="2" spans="1:27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37"/>
      <c r="AA2" s="37" t="s">
        <v>0</v>
      </c>
    </row>
    <row r="3" spans="1:27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9"/>
      <c r="AA3" s="9"/>
    </row>
    <row r="4" spans="1:27" ht="19" customHeight="1">
      <c r="A4" s="1"/>
      <c r="B4" s="1198" t="s">
        <v>112</v>
      </c>
      <c r="C4" s="1198"/>
      <c r="D4" s="1198"/>
      <c r="E4" s="1198"/>
      <c r="F4" s="1198"/>
      <c r="G4" s="1284" t="s">
        <v>163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"/>
      <c r="AA4" s="11">
        <v>1</v>
      </c>
    </row>
    <row r="5" spans="1:27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"/>
      <c r="AA5" s="11">
        <v>2</v>
      </c>
    </row>
    <row r="6" spans="1:27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"/>
      <c r="AA6" s="11">
        <v>3</v>
      </c>
    </row>
    <row r="7" spans="1:27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1051">
        <f>SUM(I7:M7)</f>
        <v>30720</v>
      </c>
      <c r="I7" s="345"/>
      <c r="J7" s="346"/>
      <c r="K7" s="346">
        <f>K10+K13+K16+K19</f>
        <v>30720</v>
      </c>
      <c r="L7" s="346"/>
      <c r="M7" s="347"/>
      <c r="N7" s="1052">
        <f>SUM(O7:S7)</f>
        <v>30720</v>
      </c>
      <c r="O7" s="345"/>
      <c r="P7" s="346"/>
      <c r="Q7" s="346">
        <f>Q10+Q13+Q16+Q19</f>
        <v>30720</v>
      </c>
      <c r="R7" s="346"/>
      <c r="S7" s="349"/>
      <c r="T7" s="344">
        <f>SUM(U7:Y7)</f>
        <v>0</v>
      </c>
      <c r="U7" s="345"/>
      <c r="V7" s="346"/>
      <c r="W7" s="346">
        <f>Q7-K7</f>
        <v>0</v>
      </c>
      <c r="X7" s="346"/>
      <c r="Y7" s="350"/>
      <c r="Z7" s="12"/>
      <c r="AA7" s="11"/>
    </row>
    <row r="8" spans="1:27" ht="14.5" thickBot="1">
      <c r="A8" s="1"/>
      <c r="B8" s="1137"/>
      <c r="C8" s="1138"/>
      <c r="D8" s="1138"/>
      <c r="E8" s="1138"/>
      <c r="F8" s="1291"/>
      <c r="G8" s="90" t="s">
        <v>108</v>
      </c>
      <c r="H8" s="351">
        <f t="shared" ref="H8:H9" si="0">SUM(I8:M8)</f>
        <v>29260</v>
      </c>
      <c r="I8" s="352"/>
      <c r="J8" s="353"/>
      <c r="K8" s="353">
        <f t="shared" ref="K8:K9" si="1">K11+K14+K17+K20</f>
        <v>29260</v>
      </c>
      <c r="L8" s="353"/>
      <c r="M8" s="354"/>
      <c r="N8" s="355">
        <f t="shared" ref="N8:N9" si="2">SUM(O8:S8)</f>
        <v>29260</v>
      </c>
      <c r="O8" s="352"/>
      <c r="P8" s="353"/>
      <c r="Q8" s="353">
        <f t="shared" ref="Q8:Q9" si="3">Q11+Q14+Q17+Q20</f>
        <v>29260</v>
      </c>
      <c r="R8" s="353"/>
      <c r="S8" s="356"/>
      <c r="T8" s="351">
        <f t="shared" ref="T8:T9" si="4">SUM(U8:Y8)</f>
        <v>0</v>
      </c>
      <c r="U8" s="352"/>
      <c r="V8" s="353"/>
      <c r="W8" s="353">
        <f t="shared" ref="W8:W9" si="5">Q8-K8</f>
        <v>0</v>
      </c>
      <c r="X8" s="353"/>
      <c r="Y8" s="357"/>
      <c r="Z8" s="15"/>
      <c r="AA8" s="15"/>
    </row>
    <row r="9" spans="1:27" ht="14.5" thickBot="1">
      <c r="A9" s="1"/>
      <c r="B9" s="1137"/>
      <c r="C9" s="1138"/>
      <c r="D9" s="1138"/>
      <c r="E9" s="1138"/>
      <c r="F9" s="1291"/>
      <c r="G9" s="92" t="s">
        <v>109</v>
      </c>
      <c r="H9" s="447">
        <f t="shared" si="0"/>
        <v>1460</v>
      </c>
      <c r="I9" s="448"/>
      <c r="J9" s="449"/>
      <c r="K9" s="449">
        <f t="shared" si="1"/>
        <v>1460</v>
      </c>
      <c r="L9" s="449"/>
      <c r="M9" s="450"/>
      <c r="N9" s="451">
        <f t="shared" si="2"/>
        <v>1460</v>
      </c>
      <c r="O9" s="448"/>
      <c r="P9" s="449"/>
      <c r="Q9" s="449">
        <f t="shared" si="3"/>
        <v>1460</v>
      </c>
      <c r="R9" s="449"/>
      <c r="S9" s="452"/>
      <c r="T9" s="447">
        <f t="shared" si="4"/>
        <v>0</v>
      </c>
      <c r="U9" s="448"/>
      <c r="V9" s="449"/>
      <c r="W9" s="449">
        <f t="shared" si="5"/>
        <v>0</v>
      </c>
      <c r="X9" s="449"/>
      <c r="Y9" s="453"/>
      <c r="Z9" s="15"/>
      <c r="AA9" s="15"/>
    </row>
    <row r="10" spans="1:27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6">I23</f>
        <v>0</v>
      </c>
      <c r="J10" s="456">
        <f t="shared" si="6"/>
        <v>0</v>
      </c>
      <c r="K10" s="456">
        <f t="shared" si="6"/>
        <v>0</v>
      </c>
      <c r="L10" s="456">
        <f t="shared" si="6"/>
        <v>0</v>
      </c>
      <c r="M10" s="457">
        <f t="shared" si="6"/>
        <v>0</v>
      </c>
      <c r="N10" s="550">
        <f t="shared" si="6"/>
        <v>0</v>
      </c>
      <c r="O10" s="455">
        <f t="shared" si="6"/>
        <v>0</v>
      </c>
      <c r="P10" s="456">
        <f t="shared" si="6"/>
        <v>0</v>
      </c>
      <c r="Q10" s="456">
        <f t="shared" si="6"/>
        <v>0</v>
      </c>
      <c r="R10" s="456">
        <f t="shared" si="6"/>
        <v>0</v>
      </c>
      <c r="S10" s="458">
        <f t="shared" si="6"/>
        <v>0</v>
      </c>
      <c r="T10" s="545">
        <f t="shared" si="6"/>
        <v>0</v>
      </c>
      <c r="U10" s="455">
        <f t="shared" si="6"/>
        <v>0</v>
      </c>
      <c r="V10" s="456">
        <f t="shared" si="6"/>
        <v>0</v>
      </c>
      <c r="W10" s="456">
        <f t="shared" si="6"/>
        <v>0</v>
      </c>
      <c r="X10" s="456">
        <f t="shared" si="6"/>
        <v>0</v>
      </c>
      <c r="Y10" s="459">
        <f t="shared" si="6"/>
        <v>0</v>
      </c>
      <c r="Z10" s="15"/>
      <c r="AA10" s="15"/>
    </row>
    <row r="11" spans="1:27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7">H24</f>
        <v>0</v>
      </c>
      <c r="I11" s="352">
        <f t="shared" si="6"/>
        <v>0</v>
      </c>
      <c r="J11" s="353">
        <f t="shared" si="6"/>
        <v>0</v>
      </c>
      <c r="K11" s="353">
        <f t="shared" si="6"/>
        <v>0</v>
      </c>
      <c r="L11" s="353">
        <f t="shared" si="6"/>
        <v>0</v>
      </c>
      <c r="M11" s="816">
        <f t="shared" si="6"/>
        <v>0</v>
      </c>
      <c r="N11" s="551">
        <f t="shared" si="6"/>
        <v>0</v>
      </c>
      <c r="O11" s="352">
        <f t="shared" si="6"/>
        <v>0</v>
      </c>
      <c r="P11" s="353">
        <f t="shared" si="6"/>
        <v>0</v>
      </c>
      <c r="Q11" s="353">
        <f t="shared" si="6"/>
        <v>0</v>
      </c>
      <c r="R11" s="353">
        <f t="shared" si="6"/>
        <v>0</v>
      </c>
      <c r="S11" s="356">
        <f t="shared" si="6"/>
        <v>0</v>
      </c>
      <c r="T11" s="546">
        <f t="shared" si="6"/>
        <v>0</v>
      </c>
      <c r="U11" s="352">
        <f t="shared" si="6"/>
        <v>0</v>
      </c>
      <c r="V11" s="353">
        <f t="shared" si="6"/>
        <v>0</v>
      </c>
      <c r="W11" s="353">
        <f t="shared" si="6"/>
        <v>0</v>
      </c>
      <c r="X11" s="353">
        <f t="shared" si="6"/>
        <v>0</v>
      </c>
      <c r="Y11" s="357">
        <f t="shared" si="6"/>
        <v>0</v>
      </c>
      <c r="Z11" s="15"/>
      <c r="AA11" s="15"/>
    </row>
    <row r="12" spans="1:27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7"/>
        <v>0</v>
      </c>
      <c r="I12" s="358">
        <f t="shared" si="6"/>
        <v>0</v>
      </c>
      <c r="J12" s="359">
        <f t="shared" si="6"/>
        <v>0</v>
      </c>
      <c r="K12" s="359">
        <f t="shared" si="6"/>
        <v>0</v>
      </c>
      <c r="L12" s="359">
        <f t="shared" si="6"/>
        <v>0</v>
      </c>
      <c r="M12" s="815">
        <f t="shared" si="6"/>
        <v>0</v>
      </c>
      <c r="N12" s="552">
        <f t="shared" si="6"/>
        <v>0</v>
      </c>
      <c r="O12" s="358">
        <f t="shared" si="6"/>
        <v>0</v>
      </c>
      <c r="P12" s="359">
        <f t="shared" si="6"/>
        <v>0</v>
      </c>
      <c r="Q12" s="359">
        <f t="shared" si="6"/>
        <v>0</v>
      </c>
      <c r="R12" s="359">
        <f t="shared" si="6"/>
        <v>0</v>
      </c>
      <c r="S12" s="361">
        <f t="shared" si="6"/>
        <v>0</v>
      </c>
      <c r="T12" s="547">
        <f t="shared" si="6"/>
        <v>0</v>
      </c>
      <c r="U12" s="358">
        <f t="shared" si="6"/>
        <v>0</v>
      </c>
      <c r="V12" s="359">
        <f t="shared" si="6"/>
        <v>0</v>
      </c>
      <c r="W12" s="359">
        <f t="shared" si="6"/>
        <v>0</v>
      </c>
      <c r="X12" s="359">
        <f t="shared" si="6"/>
        <v>0</v>
      </c>
      <c r="Y12" s="362">
        <f t="shared" si="6"/>
        <v>0</v>
      </c>
      <c r="Z12" s="15"/>
      <c r="AA12" s="15"/>
    </row>
    <row r="13" spans="1:27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30720</v>
      </c>
      <c r="I13" s="363">
        <f t="shared" ref="I13:Y15" si="8">I45+I60+I75+I87+I96+I111</f>
        <v>0</v>
      </c>
      <c r="J13" s="364">
        <f t="shared" si="8"/>
        <v>0</v>
      </c>
      <c r="K13" s="364">
        <f>K45+K60+K75+K87+K96+K111</f>
        <v>30720</v>
      </c>
      <c r="L13" s="364">
        <f t="shared" si="8"/>
        <v>0</v>
      </c>
      <c r="M13" s="365">
        <f t="shared" si="8"/>
        <v>0</v>
      </c>
      <c r="N13" s="553">
        <f t="shared" si="8"/>
        <v>30720</v>
      </c>
      <c r="O13" s="363">
        <f t="shared" si="8"/>
        <v>0</v>
      </c>
      <c r="P13" s="364">
        <f t="shared" si="8"/>
        <v>0</v>
      </c>
      <c r="Q13" s="364">
        <f t="shared" si="8"/>
        <v>30720</v>
      </c>
      <c r="R13" s="364">
        <f t="shared" si="8"/>
        <v>0</v>
      </c>
      <c r="S13" s="366">
        <f t="shared" si="8"/>
        <v>0</v>
      </c>
      <c r="T13" s="548">
        <f t="shared" si="8"/>
        <v>0</v>
      </c>
      <c r="U13" s="363">
        <f t="shared" si="8"/>
        <v>0</v>
      </c>
      <c r="V13" s="364">
        <f t="shared" si="8"/>
        <v>0</v>
      </c>
      <c r="W13" s="364">
        <f t="shared" si="8"/>
        <v>0</v>
      </c>
      <c r="X13" s="364">
        <f t="shared" si="8"/>
        <v>0</v>
      </c>
      <c r="Y13" s="367">
        <f t="shared" si="8"/>
        <v>0</v>
      </c>
      <c r="Z13" s="15"/>
      <c r="AA13" s="15"/>
    </row>
    <row r="14" spans="1:27" ht="14" customHeight="1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9">H46+H61+H76+H88+H97+H112</f>
        <v>29260</v>
      </c>
      <c r="I14" s="352">
        <f t="shared" si="8"/>
        <v>0</v>
      </c>
      <c r="J14" s="353">
        <f t="shared" si="8"/>
        <v>0</v>
      </c>
      <c r="K14" s="353">
        <f t="shared" si="8"/>
        <v>29260</v>
      </c>
      <c r="L14" s="353">
        <f t="shared" si="8"/>
        <v>0</v>
      </c>
      <c r="M14" s="354">
        <f t="shared" si="8"/>
        <v>0</v>
      </c>
      <c r="N14" s="551">
        <f t="shared" si="8"/>
        <v>29260</v>
      </c>
      <c r="O14" s="352">
        <f t="shared" si="8"/>
        <v>0</v>
      </c>
      <c r="P14" s="353">
        <f t="shared" si="8"/>
        <v>0</v>
      </c>
      <c r="Q14" s="353">
        <f t="shared" si="8"/>
        <v>29260</v>
      </c>
      <c r="R14" s="353">
        <f t="shared" si="8"/>
        <v>0</v>
      </c>
      <c r="S14" s="356">
        <f t="shared" si="8"/>
        <v>0</v>
      </c>
      <c r="T14" s="546">
        <f t="shared" si="8"/>
        <v>0</v>
      </c>
      <c r="U14" s="352">
        <f t="shared" si="8"/>
        <v>0</v>
      </c>
      <c r="V14" s="353">
        <f t="shared" si="8"/>
        <v>0</v>
      </c>
      <c r="W14" s="353">
        <f t="shared" si="8"/>
        <v>0</v>
      </c>
      <c r="X14" s="353">
        <f t="shared" si="8"/>
        <v>0</v>
      </c>
      <c r="Y14" s="357">
        <f t="shared" si="8"/>
        <v>0</v>
      </c>
      <c r="Z14" s="15"/>
      <c r="AA14" s="15"/>
    </row>
    <row r="15" spans="1:27" ht="14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9"/>
        <v>1460</v>
      </c>
      <c r="I15" s="358">
        <f t="shared" si="8"/>
        <v>0</v>
      </c>
      <c r="J15" s="359">
        <f t="shared" si="8"/>
        <v>0</v>
      </c>
      <c r="K15" s="359">
        <f t="shared" si="8"/>
        <v>1460</v>
      </c>
      <c r="L15" s="359">
        <f t="shared" si="8"/>
        <v>0</v>
      </c>
      <c r="M15" s="360">
        <f t="shared" si="8"/>
        <v>0</v>
      </c>
      <c r="N15" s="552">
        <f t="shared" si="8"/>
        <v>1460</v>
      </c>
      <c r="O15" s="358">
        <f t="shared" si="8"/>
        <v>0</v>
      </c>
      <c r="P15" s="359">
        <f t="shared" si="8"/>
        <v>0</v>
      </c>
      <c r="Q15" s="359">
        <f t="shared" si="8"/>
        <v>1460</v>
      </c>
      <c r="R15" s="359">
        <f t="shared" si="8"/>
        <v>0</v>
      </c>
      <c r="S15" s="361">
        <f t="shared" si="8"/>
        <v>0</v>
      </c>
      <c r="T15" s="547">
        <f t="shared" si="8"/>
        <v>0</v>
      </c>
      <c r="U15" s="358">
        <f t="shared" si="8"/>
        <v>0</v>
      </c>
      <c r="V15" s="359">
        <f t="shared" si="8"/>
        <v>0</v>
      </c>
      <c r="W15" s="359">
        <f t="shared" si="8"/>
        <v>0</v>
      </c>
      <c r="X15" s="359">
        <f t="shared" si="8"/>
        <v>0</v>
      </c>
      <c r="Y15" s="362">
        <f t="shared" si="8"/>
        <v>0</v>
      </c>
      <c r="Z15" s="15"/>
      <c r="AA15" s="15"/>
    </row>
    <row r="16" spans="1:27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10">I124+I139+I154</f>
        <v>0</v>
      </c>
      <c r="J16" s="364">
        <f t="shared" si="10"/>
        <v>0</v>
      </c>
      <c r="K16" s="364">
        <f t="shared" si="10"/>
        <v>0</v>
      </c>
      <c r="L16" s="364">
        <f t="shared" si="10"/>
        <v>0</v>
      </c>
      <c r="M16" s="365">
        <f t="shared" si="10"/>
        <v>0</v>
      </c>
      <c r="N16" s="553">
        <f t="shared" si="10"/>
        <v>0</v>
      </c>
      <c r="O16" s="363">
        <f t="shared" si="10"/>
        <v>0</v>
      </c>
      <c r="P16" s="364">
        <f t="shared" si="10"/>
        <v>0</v>
      </c>
      <c r="Q16" s="364">
        <f t="shared" si="10"/>
        <v>0</v>
      </c>
      <c r="R16" s="364">
        <f t="shared" si="10"/>
        <v>0</v>
      </c>
      <c r="S16" s="366">
        <f t="shared" si="10"/>
        <v>0</v>
      </c>
      <c r="T16" s="548">
        <f t="shared" si="10"/>
        <v>0</v>
      </c>
      <c r="U16" s="363">
        <f t="shared" si="10"/>
        <v>0</v>
      </c>
      <c r="V16" s="364">
        <f t="shared" si="10"/>
        <v>0</v>
      </c>
      <c r="W16" s="364">
        <f t="shared" si="10"/>
        <v>0</v>
      </c>
      <c r="X16" s="364">
        <f t="shared" si="10"/>
        <v>0</v>
      </c>
      <c r="Y16" s="367">
        <f t="shared" si="10"/>
        <v>0</v>
      </c>
      <c r="Z16" s="15"/>
      <c r="AA16" s="15"/>
    </row>
    <row r="17" spans="1:27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11">H125+H140+H155</f>
        <v>0</v>
      </c>
      <c r="I17" s="352">
        <f t="shared" si="10"/>
        <v>0</v>
      </c>
      <c r="J17" s="353">
        <f t="shared" si="10"/>
        <v>0</v>
      </c>
      <c r="K17" s="353">
        <f t="shared" si="10"/>
        <v>0</v>
      </c>
      <c r="L17" s="353">
        <f t="shared" si="10"/>
        <v>0</v>
      </c>
      <c r="M17" s="354">
        <f t="shared" si="10"/>
        <v>0</v>
      </c>
      <c r="N17" s="551">
        <f t="shared" si="10"/>
        <v>0</v>
      </c>
      <c r="O17" s="352">
        <f t="shared" si="10"/>
        <v>0</v>
      </c>
      <c r="P17" s="353">
        <f t="shared" si="10"/>
        <v>0</v>
      </c>
      <c r="Q17" s="353">
        <f t="shared" si="10"/>
        <v>0</v>
      </c>
      <c r="R17" s="353">
        <f t="shared" si="10"/>
        <v>0</v>
      </c>
      <c r="S17" s="356">
        <f t="shared" si="10"/>
        <v>0</v>
      </c>
      <c r="T17" s="546">
        <f t="shared" si="10"/>
        <v>0</v>
      </c>
      <c r="U17" s="352">
        <f t="shared" si="10"/>
        <v>0</v>
      </c>
      <c r="V17" s="353">
        <f t="shared" si="10"/>
        <v>0</v>
      </c>
      <c r="W17" s="353">
        <f t="shared" si="10"/>
        <v>0</v>
      </c>
      <c r="X17" s="353">
        <f t="shared" si="10"/>
        <v>0</v>
      </c>
      <c r="Y17" s="357">
        <f t="shared" si="10"/>
        <v>0</v>
      </c>
      <c r="Z17" s="15"/>
      <c r="AA17" s="15"/>
    </row>
    <row r="18" spans="1:27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11"/>
        <v>0</v>
      </c>
      <c r="I18" s="358">
        <f t="shared" si="10"/>
        <v>0</v>
      </c>
      <c r="J18" s="359">
        <f t="shared" si="10"/>
        <v>0</v>
      </c>
      <c r="K18" s="359">
        <f t="shared" si="10"/>
        <v>0</v>
      </c>
      <c r="L18" s="359">
        <f t="shared" si="10"/>
        <v>0</v>
      </c>
      <c r="M18" s="360">
        <f t="shared" si="10"/>
        <v>0</v>
      </c>
      <c r="N18" s="552">
        <f t="shared" si="10"/>
        <v>0</v>
      </c>
      <c r="O18" s="358">
        <f t="shared" si="10"/>
        <v>0</v>
      </c>
      <c r="P18" s="359">
        <f t="shared" si="10"/>
        <v>0</v>
      </c>
      <c r="Q18" s="359">
        <f t="shared" si="10"/>
        <v>0</v>
      </c>
      <c r="R18" s="359">
        <f t="shared" si="10"/>
        <v>0</v>
      </c>
      <c r="S18" s="361">
        <f t="shared" si="10"/>
        <v>0</v>
      </c>
      <c r="T18" s="547">
        <f t="shared" si="10"/>
        <v>0</v>
      </c>
      <c r="U18" s="358">
        <f t="shared" si="10"/>
        <v>0</v>
      </c>
      <c r="V18" s="359">
        <f t="shared" si="10"/>
        <v>0</v>
      </c>
      <c r="W18" s="359">
        <f t="shared" si="10"/>
        <v>0</v>
      </c>
      <c r="X18" s="359">
        <f t="shared" si="10"/>
        <v>0</v>
      </c>
      <c r="Y18" s="362">
        <f t="shared" si="10"/>
        <v>0</v>
      </c>
      <c r="Z18" s="15"/>
      <c r="AA18" s="15"/>
    </row>
    <row r="19" spans="1:27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12">I173+I185+I206+I215</f>
        <v>0</v>
      </c>
      <c r="J19" s="364">
        <f t="shared" si="12"/>
        <v>0</v>
      </c>
      <c r="K19" s="364">
        <f t="shared" si="12"/>
        <v>0</v>
      </c>
      <c r="L19" s="364">
        <f t="shared" si="12"/>
        <v>0</v>
      </c>
      <c r="M19" s="365">
        <f t="shared" si="12"/>
        <v>0</v>
      </c>
      <c r="N19" s="553">
        <f t="shared" si="12"/>
        <v>0</v>
      </c>
      <c r="O19" s="363">
        <f t="shared" si="12"/>
        <v>0</v>
      </c>
      <c r="P19" s="364">
        <f t="shared" si="12"/>
        <v>0</v>
      </c>
      <c r="Q19" s="364">
        <f t="shared" si="12"/>
        <v>0</v>
      </c>
      <c r="R19" s="364">
        <f t="shared" si="12"/>
        <v>0</v>
      </c>
      <c r="S19" s="366">
        <f t="shared" si="12"/>
        <v>0</v>
      </c>
      <c r="T19" s="548">
        <f t="shared" si="12"/>
        <v>0</v>
      </c>
      <c r="U19" s="363">
        <f t="shared" si="12"/>
        <v>0</v>
      </c>
      <c r="V19" s="364">
        <f t="shared" si="12"/>
        <v>0</v>
      </c>
      <c r="W19" s="364">
        <f t="shared" si="12"/>
        <v>0</v>
      </c>
      <c r="X19" s="364">
        <f t="shared" si="12"/>
        <v>0</v>
      </c>
      <c r="Y19" s="367">
        <f t="shared" si="12"/>
        <v>0</v>
      </c>
      <c r="Z19" s="15"/>
      <c r="AA19" s="15"/>
    </row>
    <row r="20" spans="1:27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13">H174+H186+H207+H216</f>
        <v>0</v>
      </c>
      <c r="I20" s="352">
        <f t="shared" si="12"/>
        <v>0</v>
      </c>
      <c r="J20" s="353">
        <f t="shared" si="12"/>
        <v>0</v>
      </c>
      <c r="K20" s="353">
        <f t="shared" si="12"/>
        <v>0</v>
      </c>
      <c r="L20" s="353">
        <f t="shared" si="12"/>
        <v>0</v>
      </c>
      <c r="M20" s="354">
        <f t="shared" si="12"/>
        <v>0</v>
      </c>
      <c r="N20" s="551">
        <f t="shared" si="12"/>
        <v>0</v>
      </c>
      <c r="O20" s="352">
        <f t="shared" si="12"/>
        <v>0</v>
      </c>
      <c r="P20" s="353">
        <f t="shared" si="12"/>
        <v>0</v>
      </c>
      <c r="Q20" s="353">
        <f t="shared" si="12"/>
        <v>0</v>
      </c>
      <c r="R20" s="353">
        <f t="shared" si="12"/>
        <v>0</v>
      </c>
      <c r="S20" s="356">
        <f t="shared" si="12"/>
        <v>0</v>
      </c>
      <c r="T20" s="546">
        <f t="shared" si="12"/>
        <v>0</v>
      </c>
      <c r="U20" s="352">
        <f t="shared" si="12"/>
        <v>0</v>
      </c>
      <c r="V20" s="353">
        <f t="shared" si="12"/>
        <v>0</v>
      </c>
      <c r="W20" s="353">
        <f t="shared" si="12"/>
        <v>0</v>
      </c>
      <c r="X20" s="353">
        <f t="shared" si="12"/>
        <v>0</v>
      </c>
      <c r="Y20" s="357">
        <f t="shared" si="12"/>
        <v>0</v>
      </c>
      <c r="Z20" s="15"/>
      <c r="AA20" s="15"/>
    </row>
    <row r="21" spans="1:27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13"/>
        <v>0</v>
      </c>
      <c r="I21" s="464">
        <f t="shared" si="12"/>
        <v>0</v>
      </c>
      <c r="J21" s="465">
        <f t="shared" si="12"/>
        <v>0</v>
      </c>
      <c r="K21" s="465">
        <f t="shared" si="12"/>
        <v>0</v>
      </c>
      <c r="L21" s="465">
        <f t="shared" si="12"/>
        <v>0</v>
      </c>
      <c r="M21" s="466">
        <f t="shared" si="12"/>
        <v>0</v>
      </c>
      <c r="N21" s="554">
        <f t="shared" si="12"/>
        <v>0</v>
      </c>
      <c r="O21" s="464">
        <f t="shared" si="12"/>
        <v>0</v>
      </c>
      <c r="P21" s="465">
        <f t="shared" si="12"/>
        <v>0</v>
      </c>
      <c r="Q21" s="465">
        <f t="shared" si="12"/>
        <v>0</v>
      </c>
      <c r="R21" s="465">
        <f t="shared" si="12"/>
        <v>0</v>
      </c>
      <c r="S21" s="467">
        <f t="shared" si="12"/>
        <v>0</v>
      </c>
      <c r="T21" s="549">
        <f t="shared" si="12"/>
        <v>0</v>
      </c>
      <c r="U21" s="464">
        <f t="shared" si="12"/>
        <v>0</v>
      </c>
      <c r="V21" s="465">
        <f t="shared" si="12"/>
        <v>0</v>
      </c>
      <c r="W21" s="465">
        <f t="shared" si="12"/>
        <v>0</v>
      </c>
      <c r="X21" s="465">
        <f t="shared" si="12"/>
        <v>0</v>
      </c>
      <c r="Y21" s="468">
        <f t="shared" si="12"/>
        <v>0</v>
      </c>
      <c r="Z21" s="15"/>
      <c r="AA21" s="15"/>
    </row>
    <row r="22" spans="1:27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5"/>
      <c r="AA22" s="15"/>
    </row>
    <row r="23" spans="1:27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15"/>
      <c r="AA23" s="15"/>
    </row>
    <row r="24" spans="1:27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5"/>
      <c r="AA24" s="15"/>
    </row>
    <row r="25" spans="1:27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5"/>
      <c r="AA25" s="15"/>
    </row>
    <row r="26" spans="1:27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2"/>
      <c r="AA26" s="15"/>
    </row>
    <row r="27" spans="1:27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2"/>
      <c r="AA27" s="15"/>
    </row>
    <row r="28" spans="1:27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5"/>
      <c r="AA28" s="15"/>
    </row>
    <row r="29" spans="1:27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5"/>
      <c r="AA29" s="15"/>
    </row>
    <row r="30" spans="1:27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>
        <f>SUM(I30:M30)</f>
        <v>10240</v>
      </c>
      <c r="I30" s="434"/>
      <c r="J30" s="435"/>
      <c r="K30" s="435">
        <f>K31+K32</f>
        <v>10240</v>
      </c>
      <c r="L30" s="435"/>
      <c r="M30" s="436"/>
      <c r="N30" s="437">
        <f>SUM(O30:S30)</f>
        <v>10240</v>
      </c>
      <c r="O30" s="434"/>
      <c r="P30" s="435"/>
      <c r="Q30" s="435">
        <f>Q31+Q32</f>
        <v>10240</v>
      </c>
      <c r="R30" s="435"/>
      <c r="S30" s="438"/>
      <c r="T30" s="433">
        <f>N30-H30</f>
        <v>0</v>
      </c>
      <c r="U30" s="434"/>
      <c r="V30" s="435"/>
      <c r="W30" s="435">
        <f>Q30-K30</f>
        <v>0</v>
      </c>
      <c r="X30" s="435"/>
      <c r="Y30" s="439"/>
      <c r="Z30" s="15"/>
      <c r="AA30" s="15"/>
    </row>
    <row r="31" spans="1:27" ht="14">
      <c r="A31" s="14"/>
      <c r="B31" s="1116"/>
      <c r="C31" s="1162"/>
      <c r="D31" s="1119"/>
      <c r="E31" s="1170"/>
      <c r="F31" s="1241"/>
      <c r="G31" s="56" t="s">
        <v>108</v>
      </c>
      <c r="H31" s="426">
        <f t="shared" ref="H31:H32" si="14">SUM(I31:M31)</f>
        <v>9753.3333333333339</v>
      </c>
      <c r="I31" s="427"/>
      <c r="J31" s="428"/>
      <c r="K31" s="428">
        <f>29260/3</f>
        <v>9753.3333333333339</v>
      </c>
      <c r="L31" s="428"/>
      <c r="M31" s="429"/>
      <c r="N31" s="430">
        <f t="shared" ref="N31:N32" si="15">SUM(O31:S31)</f>
        <v>9753.3333333333339</v>
      </c>
      <c r="O31" s="427"/>
      <c r="P31" s="428"/>
      <c r="Q31" s="428">
        <f>29260/3</f>
        <v>9753.3333333333339</v>
      </c>
      <c r="R31" s="428"/>
      <c r="S31" s="431"/>
      <c r="T31" s="426">
        <f t="shared" ref="T31:T32" si="16">N31-H31</f>
        <v>0</v>
      </c>
      <c r="U31" s="427"/>
      <c r="V31" s="428"/>
      <c r="W31" s="428">
        <f t="shared" ref="W31:W32" si="17">Q31-K31</f>
        <v>0</v>
      </c>
      <c r="X31" s="428"/>
      <c r="Y31" s="432"/>
      <c r="Z31" s="15"/>
      <c r="AA31" s="15"/>
    </row>
    <row r="32" spans="1:27" ht="14">
      <c r="A32" s="14"/>
      <c r="B32" s="1116"/>
      <c r="C32" s="1162"/>
      <c r="D32" s="1120"/>
      <c r="E32" s="1171"/>
      <c r="F32" s="1254"/>
      <c r="G32" s="57" t="s">
        <v>109</v>
      </c>
      <c r="H32" s="419">
        <f t="shared" si="14"/>
        <v>486.66666666666669</v>
      </c>
      <c r="I32" s="420"/>
      <c r="J32" s="421"/>
      <c r="K32" s="421">
        <f>1460/3</f>
        <v>486.66666666666669</v>
      </c>
      <c r="L32" s="421"/>
      <c r="M32" s="422"/>
      <c r="N32" s="423">
        <f t="shared" si="15"/>
        <v>486.66666666666669</v>
      </c>
      <c r="O32" s="420"/>
      <c r="P32" s="421"/>
      <c r="Q32" s="421">
        <f>1460/3</f>
        <v>486.66666666666669</v>
      </c>
      <c r="R32" s="421"/>
      <c r="S32" s="424"/>
      <c r="T32" s="419">
        <f t="shared" si="16"/>
        <v>0</v>
      </c>
      <c r="U32" s="420"/>
      <c r="V32" s="421"/>
      <c r="W32" s="421">
        <f t="shared" si="17"/>
        <v>0</v>
      </c>
      <c r="X32" s="421"/>
      <c r="Y32" s="425"/>
      <c r="Z32" s="18"/>
      <c r="AA32" s="18"/>
    </row>
    <row r="33" spans="1:27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8"/>
      <c r="AA33" s="18"/>
    </row>
    <row r="34" spans="1:27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8"/>
      <c r="AA34" s="18"/>
    </row>
    <row r="35" spans="1:27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8"/>
      <c r="AA35" s="18"/>
    </row>
    <row r="36" spans="1:27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18"/>
      <c r="AA36" s="18"/>
    </row>
    <row r="37" spans="1:27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18"/>
      <c r="AA37" s="18"/>
    </row>
    <row r="38" spans="1:27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18"/>
      <c r="AA38" s="18"/>
    </row>
    <row r="39" spans="1:27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18"/>
      <c r="AA39" s="18"/>
    </row>
    <row r="40" spans="1:27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18"/>
      <c r="AA40" s="18"/>
    </row>
    <row r="41" spans="1:27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18"/>
      <c r="AA41" s="18"/>
    </row>
    <row r="42" spans="1:27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18"/>
      <c r="AA42" s="18"/>
    </row>
    <row r="43" spans="1:27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18"/>
      <c r="AA43" s="18"/>
    </row>
    <row r="44" spans="1:27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18"/>
      <c r="AA44" s="18"/>
    </row>
    <row r="45" spans="1:27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>
        <f>SUM(I45:M45)</f>
        <v>10240</v>
      </c>
      <c r="I45" s="399"/>
      <c r="J45" s="400"/>
      <c r="K45" s="400">
        <f>K27+K30+K33+K36+K39+K42</f>
        <v>10240</v>
      </c>
      <c r="L45" s="400"/>
      <c r="M45" s="401"/>
      <c r="N45" s="402">
        <f>SUM(O45:S45)</f>
        <v>10240</v>
      </c>
      <c r="O45" s="399"/>
      <c r="P45" s="400"/>
      <c r="Q45" s="400">
        <f>Q27+Q30+Q33+Q36+Q39+Q42</f>
        <v>10240</v>
      </c>
      <c r="R45" s="400"/>
      <c r="S45" s="403"/>
      <c r="T45" s="398">
        <f>N45-H45</f>
        <v>0</v>
      </c>
      <c r="U45" s="399"/>
      <c r="V45" s="400"/>
      <c r="W45" s="400">
        <f>W27+W30+W33+W36+W39+W42</f>
        <v>0</v>
      </c>
      <c r="X45" s="400"/>
      <c r="Y45" s="404"/>
      <c r="Z45" s="12"/>
      <c r="AA45" s="41"/>
    </row>
    <row r="46" spans="1:27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>
        <f t="shared" ref="H46:H47" si="18">SUM(I46:M46)</f>
        <v>9753.3333333333339</v>
      </c>
      <c r="I46" s="406"/>
      <c r="J46" s="407"/>
      <c r="K46" s="407">
        <f t="shared" ref="K46:K47" si="19">K28+K31+K34+K37+K40+K43</f>
        <v>9753.3333333333339</v>
      </c>
      <c r="L46" s="407"/>
      <c r="M46" s="408"/>
      <c r="N46" s="409">
        <f t="shared" ref="N46:N47" si="20">SUM(O46:S46)</f>
        <v>9753.3333333333339</v>
      </c>
      <c r="O46" s="406"/>
      <c r="P46" s="407"/>
      <c r="Q46" s="407">
        <f t="shared" ref="Q46:Q47" si="21">Q28+Q31+Q34+Q37+Q40+Q43</f>
        <v>9753.3333333333339</v>
      </c>
      <c r="R46" s="407"/>
      <c r="S46" s="410"/>
      <c r="T46" s="405">
        <f t="shared" ref="T46:T47" si="22">N46-H46</f>
        <v>0</v>
      </c>
      <c r="U46" s="406"/>
      <c r="V46" s="407"/>
      <c r="W46" s="407">
        <f t="shared" ref="W46:W47" si="23">W28+W31+W34+W37+W40+W43</f>
        <v>0</v>
      </c>
      <c r="X46" s="407"/>
      <c r="Y46" s="411"/>
      <c r="Z46" s="12"/>
      <c r="AA46" s="41"/>
    </row>
    <row r="47" spans="1:27" ht="14.5" thickBot="1">
      <c r="A47" s="14"/>
      <c r="B47" s="1116"/>
      <c r="C47" s="1109"/>
      <c r="D47" s="1110"/>
      <c r="E47" s="1110"/>
      <c r="F47" s="1270"/>
      <c r="G47" s="98" t="s">
        <v>109</v>
      </c>
      <c r="H47" s="412">
        <f t="shared" si="18"/>
        <v>486.66666666666669</v>
      </c>
      <c r="I47" s="413"/>
      <c r="J47" s="414"/>
      <c r="K47" s="414">
        <f t="shared" si="19"/>
        <v>486.66666666666669</v>
      </c>
      <c r="L47" s="414"/>
      <c r="M47" s="415"/>
      <c r="N47" s="416">
        <f t="shared" si="20"/>
        <v>486.66666666666669</v>
      </c>
      <c r="O47" s="413"/>
      <c r="P47" s="414"/>
      <c r="Q47" s="414">
        <f t="shared" si="21"/>
        <v>486.66666666666669</v>
      </c>
      <c r="R47" s="414"/>
      <c r="S47" s="417"/>
      <c r="T47" s="412">
        <f t="shared" si="22"/>
        <v>0</v>
      </c>
      <c r="U47" s="413"/>
      <c r="V47" s="414"/>
      <c r="W47" s="414">
        <f t="shared" si="23"/>
        <v>0</v>
      </c>
      <c r="X47" s="414"/>
      <c r="Y47" s="418"/>
      <c r="Z47" s="15"/>
      <c r="AA47" s="15"/>
    </row>
    <row r="48" spans="1:27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4"/>
      <c r="AA48" s="24"/>
    </row>
    <row r="49" spans="1:27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4"/>
      <c r="AA49" s="24"/>
    </row>
    <row r="50" spans="1:27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4"/>
      <c r="AA50" s="24"/>
    </row>
    <row r="51" spans="1:27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4"/>
      <c r="AA51" s="24"/>
    </row>
    <row r="52" spans="1:27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4"/>
      <c r="AA52" s="24"/>
    </row>
    <row r="53" spans="1:27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4"/>
      <c r="AA53" s="24"/>
    </row>
    <row r="54" spans="1:27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5"/>
      <c r="AA54" s="25"/>
    </row>
    <row r="55" spans="1:27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5"/>
      <c r="AA55" s="25"/>
    </row>
    <row r="56" spans="1:27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5"/>
      <c r="AA56" s="25"/>
    </row>
    <row r="57" spans="1:27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5"/>
      <c r="AA57" s="25"/>
    </row>
    <row r="58" spans="1:27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5"/>
      <c r="AA58" s="25"/>
    </row>
    <row r="59" spans="1:27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5"/>
      <c r="AA59" s="25"/>
    </row>
    <row r="60" spans="1:27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12"/>
      <c r="AA60" s="41"/>
    </row>
    <row r="61" spans="1:27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12"/>
      <c r="AA61" s="41"/>
    </row>
    <row r="62" spans="1:27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15"/>
      <c r="AA62" s="15"/>
    </row>
    <row r="63" spans="1:27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18"/>
      <c r="AA63" s="18"/>
    </row>
    <row r="64" spans="1:27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18"/>
      <c r="AA64" s="18"/>
    </row>
    <row r="65" spans="1:27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18"/>
      <c r="AA65" s="18"/>
    </row>
    <row r="66" spans="1:27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18"/>
      <c r="AA66" s="18"/>
    </row>
    <row r="67" spans="1:27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18"/>
      <c r="AA67" s="18"/>
    </row>
    <row r="68" spans="1:27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18"/>
      <c r="AA68" s="18"/>
    </row>
    <row r="69" spans="1:27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18"/>
      <c r="AA69" s="18"/>
    </row>
    <row r="70" spans="1:27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18"/>
      <c r="AA70" s="18"/>
    </row>
    <row r="71" spans="1:27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18"/>
      <c r="AA71" s="18"/>
    </row>
    <row r="72" spans="1:27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18"/>
      <c r="AA72" s="18"/>
    </row>
    <row r="73" spans="1:27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18"/>
      <c r="AA73" s="18"/>
    </row>
    <row r="74" spans="1:27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18"/>
      <c r="AA74" s="18"/>
    </row>
    <row r="75" spans="1:27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12"/>
      <c r="AA75" s="41"/>
    </row>
    <row r="76" spans="1:27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12"/>
      <c r="AA76" s="41"/>
    </row>
    <row r="77" spans="1:27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15"/>
      <c r="AA77" s="15"/>
    </row>
    <row r="78" spans="1:27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5"/>
      <c r="AA78" s="25"/>
    </row>
    <row r="79" spans="1:27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5"/>
      <c r="AA79" s="25"/>
    </row>
    <row r="80" spans="1:27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5"/>
      <c r="AA80" s="25"/>
    </row>
    <row r="81" spans="1:27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5"/>
      <c r="AA81" s="25"/>
    </row>
    <row r="82" spans="1:27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5"/>
      <c r="AA82" s="25"/>
    </row>
    <row r="83" spans="1:27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5"/>
      <c r="AA83" s="25"/>
    </row>
    <row r="84" spans="1:27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>
        <f>SUM(I84:M84)</f>
        <v>10240</v>
      </c>
      <c r="I84" s="434"/>
      <c r="J84" s="435"/>
      <c r="K84" s="435">
        <f>K85+K86</f>
        <v>10240</v>
      </c>
      <c r="L84" s="435"/>
      <c r="M84" s="436"/>
      <c r="N84" s="437">
        <f>SUM(O84:S84)</f>
        <v>10240</v>
      </c>
      <c r="O84" s="434"/>
      <c r="P84" s="435"/>
      <c r="Q84" s="435">
        <f>Q85+Q86</f>
        <v>10240</v>
      </c>
      <c r="R84" s="435"/>
      <c r="S84" s="438"/>
      <c r="T84" s="433">
        <f>N84-H84</f>
        <v>0</v>
      </c>
      <c r="U84" s="434"/>
      <c r="V84" s="435"/>
      <c r="W84" s="435">
        <f>Q84-K84</f>
        <v>0</v>
      </c>
      <c r="X84" s="435"/>
      <c r="Y84" s="439"/>
      <c r="Z84" s="25"/>
      <c r="AA84" s="25"/>
    </row>
    <row r="85" spans="1:27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>
        <f t="shared" ref="H85:H89" si="24">SUM(I85:M85)</f>
        <v>9753.3333333333339</v>
      </c>
      <c r="I85" s="427"/>
      <c r="J85" s="428"/>
      <c r="K85" s="428">
        <f>29260/3</f>
        <v>9753.3333333333339</v>
      </c>
      <c r="L85" s="428"/>
      <c r="M85" s="429"/>
      <c r="N85" s="430">
        <f t="shared" ref="N85:N89" si="25">SUM(O85:S85)</f>
        <v>9753.3333333333339</v>
      </c>
      <c r="O85" s="427"/>
      <c r="P85" s="428"/>
      <c r="Q85" s="428">
        <f>29260/3</f>
        <v>9753.3333333333339</v>
      </c>
      <c r="R85" s="428"/>
      <c r="S85" s="431"/>
      <c r="T85" s="426">
        <f t="shared" ref="T85:T89" si="26">N85-H85</f>
        <v>0</v>
      </c>
      <c r="U85" s="427"/>
      <c r="V85" s="428"/>
      <c r="W85" s="428">
        <f t="shared" ref="W85:W86" si="27">Q85-K85</f>
        <v>0</v>
      </c>
      <c r="X85" s="428"/>
      <c r="Y85" s="432"/>
      <c r="Z85" s="25"/>
      <c r="AA85" s="25"/>
    </row>
    <row r="86" spans="1:27" ht="13" customHeight="1">
      <c r="A86" s="23"/>
      <c r="B86" s="1116"/>
      <c r="C86" s="1162"/>
      <c r="D86" s="1119"/>
      <c r="E86" s="1122"/>
      <c r="F86" s="1241"/>
      <c r="G86" s="57" t="s">
        <v>109</v>
      </c>
      <c r="H86" s="419">
        <f t="shared" si="24"/>
        <v>486.66666666666669</v>
      </c>
      <c r="I86" s="420"/>
      <c r="J86" s="421"/>
      <c r="K86" s="421">
        <f>1460/3</f>
        <v>486.66666666666669</v>
      </c>
      <c r="L86" s="421"/>
      <c r="M86" s="422"/>
      <c r="N86" s="423">
        <f t="shared" si="25"/>
        <v>486.66666666666669</v>
      </c>
      <c r="O86" s="420"/>
      <c r="P86" s="421"/>
      <c r="Q86" s="421">
        <f>1460/3</f>
        <v>486.66666666666669</v>
      </c>
      <c r="R86" s="421"/>
      <c r="S86" s="424"/>
      <c r="T86" s="419">
        <f t="shared" si="26"/>
        <v>0</v>
      </c>
      <c r="U86" s="420"/>
      <c r="V86" s="421"/>
      <c r="W86" s="421">
        <f t="shared" si="27"/>
        <v>0</v>
      </c>
      <c r="X86" s="421"/>
      <c r="Y86" s="425"/>
      <c r="Z86" s="25"/>
      <c r="AA86" s="25"/>
    </row>
    <row r="87" spans="1:27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>
        <f t="shared" si="24"/>
        <v>10240</v>
      </c>
      <c r="I87" s="399"/>
      <c r="J87" s="400"/>
      <c r="K87" s="400">
        <f>K78+K81+K84</f>
        <v>10240</v>
      </c>
      <c r="L87" s="400"/>
      <c r="M87" s="401"/>
      <c r="N87" s="402">
        <f t="shared" si="25"/>
        <v>10240</v>
      </c>
      <c r="O87" s="399"/>
      <c r="P87" s="400"/>
      <c r="Q87" s="400">
        <f>Q78+Q81+Q84</f>
        <v>10240</v>
      </c>
      <c r="R87" s="400"/>
      <c r="S87" s="403"/>
      <c r="T87" s="398">
        <f t="shared" si="26"/>
        <v>0</v>
      </c>
      <c r="U87" s="399"/>
      <c r="V87" s="400"/>
      <c r="W87" s="400">
        <f>W78+W81+W84</f>
        <v>0</v>
      </c>
      <c r="X87" s="400"/>
      <c r="Y87" s="404"/>
      <c r="Z87" s="12"/>
      <c r="AA87" s="41"/>
    </row>
    <row r="88" spans="1:27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>
        <f t="shared" si="24"/>
        <v>9753.3333333333339</v>
      </c>
      <c r="I88" s="406"/>
      <c r="J88" s="407"/>
      <c r="K88" s="407">
        <f t="shared" ref="K88:K89" si="28">K79+K82+K85</f>
        <v>9753.3333333333339</v>
      </c>
      <c r="L88" s="407"/>
      <c r="M88" s="408"/>
      <c r="N88" s="409">
        <f t="shared" si="25"/>
        <v>9753.3333333333339</v>
      </c>
      <c r="O88" s="406"/>
      <c r="P88" s="407"/>
      <c r="Q88" s="407">
        <f t="shared" ref="Q88:Q89" si="29">Q79+Q82+Q85</f>
        <v>9753.3333333333339</v>
      </c>
      <c r="R88" s="407"/>
      <c r="S88" s="410"/>
      <c r="T88" s="405">
        <f t="shared" si="26"/>
        <v>0</v>
      </c>
      <c r="U88" s="406"/>
      <c r="V88" s="407"/>
      <c r="W88" s="407">
        <f t="shared" ref="W88:W89" si="30">W79+W82+W85</f>
        <v>0</v>
      </c>
      <c r="X88" s="407"/>
      <c r="Y88" s="411"/>
      <c r="Z88" s="12"/>
      <c r="AA88" s="41"/>
    </row>
    <row r="89" spans="1:27" ht="14.5" thickBot="1">
      <c r="A89" s="14"/>
      <c r="B89" s="1116"/>
      <c r="C89" s="1111"/>
      <c r="D89" s="1112"/>
      <c r="E89" s="1112"/>
      <c r="F89" s="1239"/>
      <c r="G89" s="98" t="s">
        <v>109</v>
      </c>
      <c r="H89" s="412">
        <f t="shared" si="24"/>
        <v>486.66666666666669</v>
      </c>
      <c r="I89" s="413"/>
      <c r="J89" s="414"/>
      <c r="K89" s="414">
        <f t="shared" si="28"/>
        <v>486.66666666666669</v>
      </c>
      <c r="L89" s="414"/>
      <c r="M89" s="415"/>
      <c r="N89" s="416">
        <f t="shared" si="25"/>
        <v>486.66666666666669</v>
      </c>
      <c r="O89" s="413"/>
      <c r="P89" s="414"/>
      <c r="Q89" s="414">
        <f t="shared" si="29"/>
        <v>486.66666666666669</v>
      </c>
      <c r="R89" s="414"/>
      <c r="S89" s="417"/>
      <c r="T89" s="412">
        <f t="shared" si="26"/>
        <v>0</v>
      </c>
      <c r="U89" s="413"/>
      <c r="V89" s="414"/>
      <c r="W89" s="414">
        <f t="shared" si="30"/>
        <v>0</v>
      </c>
      <c r="X89" s="414"/>
      <c r="Y89" s="418"/>
      <c r="Z89" s="15"/>
      <c r="AA89" s="15"/>
    </row>
    <row r="90" spans="1:27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5"/>
      <c r="AA90" s="25"/>
    </row>
    <row r="91" spans="1:27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5"/>
      <c r="AA91" s="25"/>
    </row>
    <row r="92" spans="1:27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5"/>
      <c r="AA92" s="25"/>
    </row>
    <row r="93" spans="1:27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5"/>
      <c r="AA93" s="25"/>
    </row>
    <row r="94" spans="1:27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5"/>
      <c r="AA94" s="25"/>
    </row>
    <row r="95" spans="1:27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5"/>
      <c r="AA95" s="25"/>
    </row>
    <row r="96" spans="1:27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12"/>
      <c r="AA96" s="41"/>
    </row>
    <row r="97" spans="1:27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12"/>
      <c r="AA97" s="41"/>
    </row>
    <row r="98" spans="1:27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15"/>
      <c r="AA98" s="15"/>
    </row>
    <row r="99" spans="1:27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5"/>
      <c r="AA99" s="25"/>
    </row>
    <row r="100" spans="1:27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5"/>
      <c r="AA100" s="25"/>
    </row>
    <row r="101" spans="1:27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5"/>
      <c r="AA101" s="25"/>
    </row>
    <row r="102" spans="1:27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5"/>
      <c r="AA102" s="25"/>
    </row>
    <row r="103" spans="1:27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5"/>
      <c r="AA103" s="25"/>
    </row>
    <row r="104" spans="1:27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5"/>
      <c r="AA104" s="25"/>
    </row>
    <row r="105" spans="1:27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5"/>
      <c r="AA105" s="25"/>
    </row>
    <row r="106" spans="1:27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5"/>
      <c r="AA106" s="25"/>
    </row>
    <row r="107" spans="1:27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5"/>
      <c r="AA107" s="25"/>
    </row>
    <row r="108" spans="1:27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>
        <f>SUM(I108:M108)</f>
        <v>10240</v>
      </c>
      <c r="I108" s="434"/>
      <c r="J108" s="435"/>
      <c r="K108" s="435">
        <f>K109+K110</f>
        <v>10240</v>
      </c>
      <c r="L108" s="435"/>
      <c r="M108" s="436"/>
      <c r="N108" s="437">
        <f>SUM(O108:S108)</f>
        <v>10240</v>
      </c>
      <c r="O108" s="434"/>
      <c r="P108" s="435"/>
      <c r="Q108" s="435">
        <f>Q109+Q110</f>
        <v>10240</v>
      </c>
      <c r="R108" s="435"/>
      <c r="S108" s="438"/>
      <c r="T108" s="433">
        <f>N108-H108</f>
        <v>0</v>
      </c>
      <c r="U108" s="434"/>
      <c r="V108" s="435"/>
      <c r="W108" s="435">
        <f>Q108-K108</f>
        <v>0</v>
      </c>
      <c r="X108" s="435"/>
      <c r="Y108" s="439"/>
      <c r="Z108" s="25"/>
      <c r="AA108" s="25"/>
    </row>
    <row r="109" spans="1:27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>
        <f t="shared" ref="H109:H113" si="31">SUM(I109:M109)</f>
        <v>9753.3333333333339</v>
      </c>
      <c r="I109" s="427"/>
      <c r="J109" s="428"/>
      <c r="K109" s="428">
        <f>29260/3</f>
        <v>9753.3333333333339</v>
      </c>
      <c r="L109" s="428"/>
      <c r="M109" s="429"/>
      <c r="N109" s="430">
        <f t="shared" ref="N109:N113" si="32">SUM(O109:S109)</f>
        <v>9753.3333333333339</v>
      </c>
      <c r="O109" s="427"/>
      <c r="P109" s="428"/>
      <c r="Q109" s="428">
        <f>29260/3</f>
        <v>9753.3333333333339</v>
      </c>
      <c r="R109" s="428"/>
      <c r="S109" s="431"/>
      <c r="T109" s="426">
        <f t="shared" ref="T109:T113" si="33">N109-H109</f>
        <v>0</v>
      </c>
      <c r="U109" s="427"/>
      <c r="V109" s="428"/>
      <c r="W109" s="428">
        <f t="shared" ref="W109:W110" si="34">Q109-K109</f>
        <v>0</v>
      </c>
      <c r="X109" s="428"/>
      <c r="Y109" s="432"/>
      <c r="Z109" s="25"/>
      <c r="AA109" s="25"/>
    </row>
    <row r="110" spans="1:27" ht="14">
      <c r="A110" s="23"/>
      <c r="B110" s="1116"/>
      <c r="C110" s="1232"/>
      <c r="D110" s="1119"/>
      <c r="E110" s="1122"/>
      <c r="F110" s="1241"/>
      <c r="G110" s="57" t="s">
        <v>109</v>
      </c>
      <c r="H110" s="419">
        <f t="shared" si="31"/>
        <v>486.66666666666669</v>
      </c>
      <c r="I110" s="420"/>
      <c r="J110" s="421"/>
      <c r="K110" s="421">
        <f>1460/3</f>
        <v>486.66666666666669</v>
      </c>
      <c r="L110" s="421"/>
      <c r="M110" s="422"/>
      <c r="N110" s="423">
        <f t="shared" si="32"/>
        <v>486.66666666666669</v>
      </c>
      <c r="O110" s="420"/>
      <c r="P110" s="421"/>
      <c r="Q110" s="421">
        <f>1460/3</f>
        <v>486.66666666666669</v>
      </c>
      <c r="R110" s="421"/>
      <c r="S110" s="424"/>
      <c r="T110" s="419">
        <f t="shared" si="33"/>
        <v>0</v>
      </c>
      <c r="U110" s="420"/>
      <c r="V110" s="421"/>
      <c r="W110" s="421">
        <f t="shared" si="34"/>
        <v>0</v>
      </c>
      <c r="X110" s="421"/>
      <c r="Y110" s="425"/>
      <c r="Z110" s="28"/>
      <c r="AA110" s="28"/>
    </row>
    <row r="111" spans="1:27" ht="14" customHeight="1">
      <c r="A111" s="14"/>
      <c r="B111" s="1116"/>
      <c r="C111" s="1107" t="s">
        <v>160</v>
      </c>
      <c r="D111" s="1108"/>
      <c r="E111" s="1108"/>
      <c r="F111" s="1238">
        <v>2</v>
      </c>
      <c r="G111" s="96" t="s">
        <v>106</v>
      </c>
      <c r="H111" s="398">
        <f t="shared" si="31"/>
        <v>10240</v>
      </c>
      <c r="I111" s="399"/>
      <c r="J111" s="400"/>
      <c r="K111" s="400">
        <f>K99+K102+K105+K108</f>
        <v>10240</v>
      </c>
      <c r="L111" s="400"/>
      <c r="M111" s="401"/>
      <c r="N111" s="402">
        <f t="shared" si="32"/>
        <v>10240</v>
      </c>
      <c r="O111" s="399"/>
      <c r="P111" s="400"/>
      <c r="Q111" s="400">
        <f>Q99+Q102+Q105+Q108</f>
        <v>10240</v>
      </c>
      <c r="R111" s="400"/>
      <c r="S111" s="403"/>
      <c r="T111" s="398">
        <f t="shared" si="33"/>
        <v>0</v>
      </c>
      <c r="U111" s="399"/>
      <c r="V111" s="400"/>
      <c r="W111" s="400">
        <f>W99+W102+W105+W108</f>
        <v>0</v>
      </c>
      <c r="X111" s="400"/>
      <c r="Y111" s="404"/>
      <c r="Z111" s="12"/>
      <c r="AA111" s="41"/>
    </row>
    <row r="112" spans="1:27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>
        <f t="shared" si="31"/>
        <v>9753.3333333333339</v>
      </c>
      <c r="I112" s="406"/>
      <c r="J112" s="407"/>
      <c r="K112" s="407">
        <f t="shared" ref="K112:K113" si="35">K100+K103+K106+K109</f>
        <v>9753.3333333333339</v>
      </c>
      <c r="L112" s="407"/>
      <c r="M112" s="408"/>
      <c r="N112" s="409">
        <f t="shared" si="32"/>
        <v>9753.3333333333339</v>
      </c>
      <c r="O112" s="406"/>
      <c r="P112" s="407"/>
      <c r="Q112" s="407">
        <f t="shared" ref="Q112:Q113" si="36">Q100+Q103+Q106+Q109</f>
        <v>9753.3333333333339</v>
      </c>
      <c r="R112" s="407"/>
      <c r="S112" s="410"/>
      <c r="T112" s="405">
        <f t="shared" si="33"/>
        <v>0</v>
      </c>
      <c r="U112" s="406"/>
      <c r="V112" s="407"/>
      <c r="W112" s="407">
        <f t="shared" ref="W112:W113" si="37">W100+W103+W106+W109</f>
        <v>0</v>
      </c>
      <c r="X112" s="407"/>
      <c r="Y112" s="411"/>
      <c r="Z112" s="12"/>
      <c r="AA112" s="41"/>
    </row>
    <row r="113" spans="1:27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>
        <f t="shared" si="31"/>
        <v>486.66666666666669</v>
      </c>
      <c r="I113" s="413"/>
      <c r="J113" s="414"/>
      <c r="K113" s="414">
        <f t="shared" si="35"/>
        <v>486.66666666666669</v>
      </c>
      <c r="L113" s="414"/>
      <c r="M113" s="415"/>
      <c r="N113" s="416">
        <f t="shared" si="32"/>
        <v>486.66666666666669</v>
      </c>
      <c r="O113" s="413"/>
      <c r="P113" s="414"/>
      <c r="Q113" s="414">
        <f t="shared" si="36"/>
        <v>486.66666666666669</v>
      </c>
      <c r="R113" s="414"/>
      <c r="S113" s="417"/>
      <c r="T113" s="412">
        <f t="shared" si="33"/>
        <v>0</v>
      </c>
      <c r="U113" s="413"/>
      <c r="V113" s="414"/>
      <c r="W113" s="414">
        <f t="shared" si="37"/>
        <v>0</v>
      </c>
      <c r="X113" s="414"/>
      <c r="Y113" s="418"/>
      <c r="Z113" s="15"/>
      <c r="AA113" s="15"/>
    </row>
    <row r="114" spans="1:27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8"/>
      <c r="AA114" s="28"/>
    </row>
    <row r="115" spans="1:27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28"/>
      <c r="AA115" s="28"/>
    </row>
    <row r="116" spans="1:27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28"/>
      <c r="AA116" s="28"/>
    </row>
    <row r="117" spans="1:27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28"/>
      <c r="AA117" s="28"/>
    </row>
    <row r="118" spans="1:27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28"/>
      <c r="AA118" s="28"/>
    </row>
    <row r="119" spans="1:27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28"/>
      <c r="AA119" s="28"/>
    </row>
    <row r="120" spans="1:27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28"/>
      <c r="AA120" s="28"/>
    </row>
    <row r="121" spans="1:27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28"/>
      <c r="AA121" s="28"/>
    </row>
    <row r="122" spans="1:27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28"/>
      <c r="AA122" s="28"/>
    </row>
    <row r="123" spans="1:27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28"/>
      <c r="AA123" s="28"/>
    </row>
    <row r="124" spans="1:27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12"/>
      <c r="AA124" s="41"/>
    </row>
    <row r="125" spans="1:27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12"/>
      <c r="AA125" s="41"/>
    </row>
    <row r="126" spans="1:27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15"/>
      <c r="AA126" s="15"/>
    </row>
    <row r="127" spans="1:27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28"/>
      <c r="AA127" s="28"/>
    </row>
    <row r="128" spans="1:27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28"/>
      <c r="AA128" s="28"/>
    </row>
    <row r="129" spans="1:27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28"/>
      <c r="AA129" s="28"/>
    </row>
    <row r="130" spans="1:27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28"/>
      <c r="AA130" s="28"/>
    </row>
    <row r="131" spans="1:27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28"/>
      <c r="AA131" s="28"/>
    </row>
    <row r="132" spans="1:27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28"/>
      <c r="AA132" s="28"/>
    </row>
    <row r="133" spans="1:27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28"/>
      <c r="AA133" s="28"/>
    </row>
    <row r="134" spans="1:27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28"/>
      <c r="AA134" s="28"/>
    </row>
    <row r="135" spans="1:27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28"/>
      <c r="AA135" s="28"/>
    </row>
    <row r="136" spans="1:27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28"/>
      <c r="AA136" s="28"/>
    </row>
    <row r="137" spans="1:27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28"/>
      <c r="AA137" s="28"/>
    </row>
    <row r="138" spans="1:27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28"/>
      <c r="AA138" s="28"/>
    </row>
    <row r="139" spans="1:27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12"/>
      <c r="AA139" s="41"/>
    </row>
    <row r="140" spans="1:27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12"/>
      <c r="AA140" s="41"/>
    </row>
    <row r="141" spans="1:27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15"/>
      <c r="AA141" s="15"/>
    </row>
    <row r="142" spans="1:27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28"/>
      <c r="AA142" s="28"/>
    </row>
    <row r="143" spans="1:27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28"/>
      <c r="AA143" s="28"/>
    </row>
    <row r="144" spans="1:27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28"/>
      <c r="AA144" s="28"/>
    </row>
    <row r="145" spans="1:27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28"/>
      <c r="AA145" s="28"/>
    </row>
    <row r="146" spans="1:27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28"/>
      <c r="AA146" s="28"/>
    </row>
    <row r="147" spans="1:27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28"/>
      <c r="AA147" s="28"/>
    </row>
    <row r="148" spans="1:27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28"/>
      <c r="AA148" s="28"/>
    </row>
    <row r="149" spans="1:27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28"/>
      <c r="AA149" s="28"/>
    </row>
    <row r="150" spans="1:27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28"/>
      <c r="AA150" s="28"/>
    </row>
    <row r="151" spans="1:27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28"/>
      <c r="AA151" s="28"/>
    </row>
    <row r="152" spans="1:27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28"/>
      <c r="AA152" s="28"/>
    </row>
    <row r="153" spans="1:27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28"/>
      <c r="AA153" s="28"/>
    </row>
    <row r="154" spans="1:27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12"/>
      <c r="AA154" s="41"/>
    </row>
    <row r="155" spans="1:27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12"/>
      <c r="AA155" s="41"/>
    </row>
    <row r="156" spans="1:27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15"/>
      <c r="AA156" s="15"/>
    </row>
    <row r="157" spans="1:27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31"/>
      <c r="AA157" s="31"/>
    </row>
    <row r="158" spans="1:27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8"/>
      <c r="AA158" s="28"/>
    </row>
    <row r="159" spans="1:27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8"/>
      <c r="AA159" s="28"/>
    </row>
    <row r="160" spans="1:27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8"/>
      <c r="AA160" s="28"/>
    </row>
    <row r="161" spans="1:27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8"/>
      <c r="AA161" s="28"/>
    </row>
    <row r="162" spans="1:27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8"/>
      <c r="AA162" s="28"/>
    </row>
    <row r="163" spans="1:27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"/>
      <c r="AA163" s="28"/>
    </row>
    <row r="164" spans="1:27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8"/>
      <c r="AA164" s="28"/>
    </row>
    <row r="165" spans="1:27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8"/>
      <c r="AA165" s="28"/>
    </row>
    <row r="166" spans="1:27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"/>
      <c r="AA166" s="28"/>
    </row>
    <row r="167" spans="1:27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8"/>
      <c r="AA167" s="28"/>
    </row>
    <row r="168" spans="1:27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8"/>
      <c r="AA168" s="28"/>
    </row>
    <row r="169" spans="1:27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"/>
      <c r="AA169" s="28"/>
    </row>
    <row r="170" spans="1:27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8"/>
      <c r="AA170" s="28"/>
    </row>
    <row r="171" spans="1:27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8"/>
      <c r="AA171" s="28"/>
    </row>
    <row r="172" spans="1:27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"/>
      <c r="AA172" s="28"/>
    </row>
    <row r="173" spans="1:27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12"/>
      <c r="AA173" s="41"/>
    </row>
    <row r="174" spans="1:27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12"/>
      <c r="AA174" s="41"/>
    </row>
    <row r="175" spans="1:27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15"/>
      <c r="AA175" s="15"/>
    </row>
    <row r="176" spans="1:27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8"/>
      <c r="AA176" s="28"/>
    </row>
    <row r="177" spans="1:27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8"/>
      <c r="AA177" s="28"/>
    </row>
    <row r="178" spans="1:27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8"/>
      <c r="AA178" s="28"/>
    </row>
    <row r="179" spans="1:27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8"/>
      <c r="AA179" s="28"/>
    </row>
    <row r="180" spans="1:27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8"/>
      <c r="AA180" s="28"/>
    </row>
    <row r="181" spans="1:27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8"/>
      <c r="AA181" s="28"/>
    </row>
    <row r="182" spans="1:27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8"/>
      <c r="AA182" s="28"/>
    </row>
    <row r="183" spans="1:27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8"/>
      <c r="AA183" s="28"/>
    </row>
    <row r="184" spans="1:27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8"/>
      <c r="AA184" s="28"/>
    </row>
    <row r="185" spans="1:27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12"/>
      <c r="AA185" s="41"/>
    </row>
    <row r="186" spans="1:27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12"/>
      <c r="AA186" s="41"/>
    </row>
    <row r="187" spans="1:27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15"/>
      <c r="AA187" s="15"/>
    </row>
    <row r="188" spans="1:27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8"/>
      <c r="AA188" s="28"/>
    </row>
    <row r="189" spans="1:27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8"/>
      <c r="AA189" s="28"/>
    </row>
    <row r="190" spans="1:27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8"/>
      <c r="AA190" s="28"/>
    </row>
    <row r="191" spans="1:27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8"/>
      <c r="AA191" s="28"/>
    </row>
    <row r="192" spans="1:27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8"/>
      <c r="AA192" s="28"/>
    </row>
    <row r="193" spans="1:27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"/>
      <c r="AA193" s="28"/>
    </row>
    <row r="194" spans="1:27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8"/>
      <c r="AA194" s="28"/>
    </row>
    <row r="195" spans="1:27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8"/>
      <c r="AA195" s="28"/>
    </row>
    <row r="196" spans="1:27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"/>
      <c r="AA196" s="28"/>
    </row>
    <row r="197" spans="1:27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8"/>
      <c r="AA197" s="28"/>
    </row>
    <row r="198" spans="1:27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8"/>
      <c r="AA198" s="28"/>
    </row>
    <row r="199" spans="1:27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"/>
      <c r="AA199" s="28"/>
    </row>
    <row r="200" spans="1:27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8"/>
      <c r="AA200" s="28"/>
    </row>
    <row r="201" spans="1:27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8"/>
      <c r="AA201" s="28"/>
    </row>
    <row r="202" spans="1:27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"/>
      <c r="AA202" s="28"/>
    </row>
    <row r="203" spans="1:27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8"/>
      <c r="AA203" s="28"/>
    </row>
    <row r="204" spans="1:27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8"/>
      <c r="AA204" s="28"/>
    </row>
    <row r="205" spans="1:27" ht="14" customHeigh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28"/>
      <c r="AA205" s="28"/>
    </row>
    <row r="206" spans="1:27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12"/>
      <c r="AA206" s="41"/>
    </row>
    <row r="207" spans="1:27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12"/>
      <c r="AA207" s="41"/>
    </row>
    <row r="208" spans="1:27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15"/>
      <c r="AA208" s="15"/>
    </row>
    <row r="209" spans="1:27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31"/>
      <c r="AA209" s="31"/>
    </row>
    <row r="210" spans="1:27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31"/>
      <c r="AA210" s="31"/>
    </row>
    <row r="211" spans="1:27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31"/>
      <c r="AA211" s="31"/>
    </row>
    <row r="212" spans="1:27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8"/>
      <c r="AA212" s="28"/>
    </row>
    <row r="213" spans="1:27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8"/>
      <c r="AA213" s="28"/>
    </row>
    <row r="214" spans="1:27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"/>
      <c r="AA214" s="28"/>
    </row>
    <row r="215" spans="1:27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12"/>
      <c r="AA215" s="41"/>
    </row>
    <row r="216" spans="1:27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12"/>
      <c r="AA216" s="41"/>
    </row>
    <row r="217" spans="1:27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15"/>
      <c r="AA217" s="15"/>
    </row>
    <row r="218" spans="1:27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8"/>
      <c r="AA218" s="28"/>
    </row>
    <row r="219" spans="1:27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8"/>
      <c r="AA219" s="28"/>
    </row>
    <row r="220" spans="1:27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1"/>
      <c r="AA220" s="31"/>
    </row>
    <row r="221" spans="1:27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5"/>
      <c r="AA221" s="35"/>
    </row>
    <row r="222" spans="1:27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5"/>
      <c r="AA222" s="35"/>
    </row>
    <row r="223" spans="1:27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5"/>
      <c r="AA223" s="35"/>
    </row>
    <row r="224" spans="1:27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5"/>
      <c r="AA224" s="35"/>
    </row>
    <row r="225" spans="1:27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5"/>
      <c r="AA225" s="35"/>
    </row>
    <row r="226" spans="1:27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5"/>
      <c r="AA226" s="35"/>
    </row>
    <row r="227" spans="1:27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5"/>
      <c r="AA227" s="35"/>
    </row>
    <row r="228" spans="1:27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5"/>
      <c r="AA228" s="35"/>
    </row>
    <row r="229" spans="1:27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5"/>
      <c r="AA229" s="35"/>
    </row>
    <row r="230" spans="1:27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5"/>
      <c r="AA230" s="35"/>
    </row>
    <row r="231" spans="1:27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5"/>
      <c r="AA231" s="35"/>
    </row>
    <row r="232" spans="1:27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5"/>
      <c r="AA232" s="35"/>
    </row>
    <row r="233" spans="1:27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5"/>
      <c r="AA233" s="35"/>
    </row>
    <row r="234" spans="1:27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5"/>
      <c r="AA234" s="35"/>
    </row>
    <row r="235" spans="1:27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5"/>
      <c r="AA235" s="35"/>
    </row>
    <row r="236" spans="1:27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5"/>
      <c r="AA236" s="35"/>
    </row>
    <row r="237" spans="1:27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5"/>
      <c r="AA237" s="35"/>
    </row>
    <row r="238" spans="1:27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5"/>
      <c r="AA238" s="35"/>
    </row>
    <row r="239" spans="1:27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5"/>
      <c r="AA239" s="35"/>
    </row>
    <row r="240" spans="1:27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5"/>
      <c r="AA240" s="35"/>
    </row>
    <row r="241" spans="1:27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5"/>
      <c r="AA241" s="35"/>
    </row>
    <row r="242" spans="1:27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5"/>
      <c r="AA242" s="35"/>
    </row>
    <row r="243" spans="1:27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5"/>
      <c r="AA243" s="35"/>
    </row>
    <row r="244" spans="1:27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5"/>
      <c r="AA244" s="35"/>
    </row>
    <row r="245" spans="1:27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5"/>
      <c r="AA245" s="35"/>
    </row>
    <row r="246" spans="1:27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5"/>
      <c r="AA246" s="35"/>
    </row>
    <row r="247" spans="1:27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5"/>
      <c r="AA247" s="35"/>
    </row>
    <row r="248" spans="1:27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5"/>
      <c r="AA248" s="35"/>
    </row>
    <row r="249" spans="1:27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5"/>
      <c r="AA249" s="35"/>
    </row>
    <row r="250" spans="1:27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5"/>
      <c r="AA250" s="35"/>
    </row>
    <row r="251" spans="1:27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5"/>
      <c r="AA251" s="35"/>
    </row>
    <row r="252" spans="1:27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5"/>
      <c r="AA252" s="35"/>
    </row>
    <row r="253" spans="1:27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5"/>
      <c r="AA253" s="35"/>
    </row>
    <row r="254" spans="1:27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5"/>
      <c r="AA254" s="35"/>
    </row>
    <row r="255" spans="1:27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5"/>
      <c r="AA255" s="35"/>
    </row>
    <row r="256" spans="1:27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5"/>
      <c r="AA256" s="35"/>
    </row>
    <row r="257" spans="1:27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5"/>
      <c r="AA257" s="35"/>
    </row>
    <row r="258" spans="1:27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5"/>
      <c r="AA258" s="35"/>
    </row>
    <row r="259" spans="1:27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5"/>
      <c r="AA259" s="35"/>
    </row>
    <row r="260" spans="1:27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5"/>
      <c r="AA260" s="35"/>
    </row>
    <row r="261" spans="1:27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5"/>
      <c r="AA261" s="35"/>
    </row>
    <row r="262" spans="1:27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5"/>
      <c r="AA262" s="35"/>
    </row>
    <row r="263" spans="1:27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5"/>
      <c r="AA263" s="35"/>
    </row>
    <row r="264" spans="1:27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5"/>
      <c r="AA264" s="35"/>
    </row>
    <row r="265" spans="1:27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5"/>
      <c r="AA265" s="35"/>
    </row>
    <row r="266" spans="1:27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5"/>
      <c r="AA266" s="35"/>
    </row>
    <row r="267" spans="1:27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5"/>
      <c r="AA267" s="35"/>
    </row>
    <row r="268" spans="1:27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5"/>
      <c r="AA268" s="35"/>
    </row>
    <row r="269" spans="1:27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5"/>
      <c r="AA269" s="35"/>
    </row>
    <row r="270" spans="1:27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5"/>
      <c r="AA270" s="35"/>
    </row>
    <row r="271" spans="1:27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5"/>
      <c r="AA271" s="35"/>
    </row>
    <row r="272" spans="1:27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5"/>
      <c r="AA272" s="35"/>
    </row>
    <row r="273" spans="1:27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5"/>
      <c r="AA273" s="35"/>
    </row>
    <row r="274" spans="1:27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5"/>
      <c r="AA274" s="35"/>
    </row>
    <row r="275" spans="1:27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5"/>
      <c r="AA275" s="35"/>
    </row>
    <row r="276" spans="1:27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5"/>
      <c r="AA276" s="35"/>
    </row>
    <row r="277" spans="1:27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5"/>
      <c r="AA277" s="35"/>
    </row>
    <row r="278" spans="1:27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5"/>
      <c r="AA278" s="35"/>
    </row>
    <row r="279" spans="1:27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5"/>
      <c r="AA279" s="35"/>
    </row>
    <row r="280" spans="1:27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5"/>
      <c r="AA280" s="35"/>
    </row>
    <row r="281" spans="1:27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5"/>
      <c r="AA281" s="35"/>
    </row>
    <row r="282" spans="1:27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5"/>
      <c r="AA282" s="35"/>
    </row>
    <row r="283" spans="1:27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5"/>
      <c r="AA283" s="35"/>
    </row>
    <row r="284" spans="1:27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5"/>
      <c r="AA284" s="35"/>
    </row>
    <row r="285" spans="1:27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5"/>
      <c r="AA285" s="35"/>
    </row>
    <row r="286" spans="1:27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5"/>
      <c r="AA286" s="35"/>
    </row>
    <row r="287" spans="1:27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5"/>
      <c r="AA287" s="35"/>
    </row>
    <row r="288" spans="1:27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5"/>
      <c r="AA288" s="35"/>
    </row>
    <row r="289" spans="1:27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5"/>
      <c r="AA289" s="35"/>
    </row>
    <row r="290" spans="1:27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5"/>
      <c r="AA290" s="35"/>
    </row>
    <row r="291" spans="1:27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5"/>
      <c r="AA291" s="35"/>
    </row>
    <row r="292" spans="1:27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5"/>
      <c r="AA292" s="35"/>
    </row>
    <row r="293" spans="1:27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5"/>
      <c r="AA293" s="35"/>
    </row>
    <row r="294" spans="1:27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5"/>
      <c r="AA294" s="35"/>
    </row>
    <row r="295" spans="1:27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5"/>
      <c r="AA295" s="35"/>
    </row>
    <row r="296" spans="1:27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5"/>
      <c r="AA296" s="35"/>
    </row>
    <row r="297" spans="1:27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5"/>
      <c r="AA297" s="35"/>
    </row>
    <row r="298" spans="1:27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5"/>
      <c r="AA298" s="35"/>
    </row>
    <row r="299" spans="1:27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5"/>
      <c r="AA299" s="35"/>
    </row>
    <row r="300" spans="1:27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5"/>
      <c r="AA300" s="35"/>
    </row>
    <row r="301" spans="1:27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5"/>
      <c r="AA301" s="35"/>
    </row>
    <row r="302" spans="1:27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5"/>
      <c r="AA302" s="35"/>
    </row>
    <row r="303" spans="1:27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5"/>
      <c r="AA303" s="35"/>
    </row>
    <row r="304" spans="1:27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5"/>
      <c r="AA304" s="35"/>
    </row>
    <row r="305" spans="1:27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5"/>
      <c r="AA305" s="35"/>
    </row>
    <row r="306" spans="1:27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5"/>
      <c r="AA306" s="35"/>
    </row>
    <row r="307" spans="1:27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5"/>
      <c r="AA307" s="35"/>
    </row>
    <row r="308" spans="1:27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5"/>
      <c r="AA308" s="35"/>
    </row>
    <row r="309" spans="1:27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5"/>
      <c r="AA309" s="35"/>
    </row>
    <row r="310" spans="1:27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5"/>
      <c r="AA310" s="35"/>
    </row>
    <row r="311" spans="1:27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5"/>
      <c r="AA311" s="35"/>
    </row>
    <row r="312" spans="1:27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5"/>
      <c r="AA312" s="35"/>
    </row>
    <row r="313" spans="1:27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5"/>
      <c r="AA313" s="35"/>
    </row>
    <row r="314" spans="1:27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5"/>
      <c r="AA314" s="35"/>
    </row>
    <row r="315" spans="1:27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5"/>
      <c r="AA315" s="35"/>
    </row>
    <row r="316" spans="1:27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5"/>
      <c r="AA316" s="35"/>
    </row>
    <row r="317" spans="1:27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5"/>
      <c r="AA317" s="35"/>
    </row>
    <row r="318" spans="1:27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5"/>
      <c r="AA318" s="35"/>
    </row>
    <row r="319" spans="1:27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5"/>
      <c r="AA319" s="35"/>
    </row>
    <row r="320" spans="1:27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5"/>
      <c r="AA320" s="35"/>
    </row>
    <row r="321" spans="1:27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5"/>
      <c r="AA321" s="35"/>
    </row>
    <row r="322" spans="1:27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5"/>
      <c r="AA322" s="35"/>
    </row>
    <row r="323" spans="1:27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5"/>
      <c r="AA323" s="35"/>
    </row>
    <row r="324" spans="1:27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5"/>
      <c r="AA324" s="35"/>
    </row>
    <row r="325" spans="1:27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5"/>
      <c r="AA325" s="35"/>
    </row>
    <row r="326" spans="1:27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5"/>
      <c r="AA326" s="35"/>
    </row>
    <row r="327" spans="1:27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5"/>
      <c r="AA327" s="35"/>
    </row>
    <row r="328" spans="1:27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5"/>
      <c r="AA328" s="35"/>
    </row>
    <row r="329" spans="1:27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5"/>
      <c r="AA329" s="35"/>
    </row>
    <row r="330" spans="1:27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5"/>
      <c r="AA330" s="35"/>
    </row>
    <row r="331" spans="1:27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5"/>
      <c r="AA331" s="35"/>
    </row>
    <row r="332" spans="1:27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5"/>
      <c r="AA332" s="35"/>
    </row>
    <row r="333" spans="1:27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5"/>
      <c r="AA333" s="35"/>
    </row>
    <row r="334" spans="1:27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5"/>
      <c r="AA334" s="35"/>
    </row>
    <row r="335" spans="1:27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5"/>
      <c r="AA335" s="35"/>
    </row>
    <row r="336" spans="1:27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5"/>
      <c r="AA336" s="35"/>
    </row>
    <row r="337" spans="1:27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5"/>
      <c r="AA337" s="35"/>
    </row>
    <row r="338" spans="1:27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5"/>
      <c r="AA338" s="35"/>
    </row>
    <row r="339" spans="1:27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5"/>
      <c r="AA339" s="35"/>
    </row>
    <row r="340" spans="1:27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5"/>
      <c r="AA340" s="35"/>
    </row>
    <row r="341" spans="1:27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5"/>
      <c r="AA341" s="35"/>
    </row>
    <row r="342" spans="1:27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5"/>
      <c r="AA342" s="35"/>
    </row>
    <row r="343" spans="1:27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5"/>
      <c r="AA343" s="35"/>
    </row>
    <row r="344" spans="1:27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5"/>
      <c r="AA344" s="35"/>
    </row>
    <row r="345" spans="1:27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5"/>
      <c r="AA345" s="35"/>
    </row>
    <row r="346" spans="1:27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5"/>
      <c r="AA346" s="35"/>
    </row>
    <row r="347" spans="1:27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5"/>
      <c r="AA347" s="35"/>
    </row>
    <row r="348" spans="1:27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5"/>
      <c r="AA348" s="35"/>
    </row>
    <row r="349" spans="1:27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5"/>
      <c r="AA349" s="35"/>
    </row>
    <row r="350" spans="1:27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5"/>
      <c r="AA350" s="35"/>
    </row>
    <row r="351" spans="1:27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5"/>
      <c r="AA351" s="35"/>
    </row>
    <row r="352" spans="1:27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5"/>
      <c r="AA352" s="35"/>
    </row>
    <row r="353" spans="1:27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5"/>
      <c r="AA353" s="35"/>
    </row>
    <row r="354" spans="1:27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5"/>
      <c r="AA354" s="35"/>
    </row>
    <row r="355" spans="1:27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5"/>
      <c r="AA355" s="35"/>
    </row>
    <row r="356" spans="1:27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5"/>
      <c r="AA356" s="35"/>
    </row>
    <row r="357" spans="1:27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5"/>
      <c r="AA357" s="35"/>
    </row>
    <row r="358" spans="1:27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5"/>
      <c r="AA358" s="35"/>
    </row>
    <row r="359" spans="1:27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5"/>
      <c r="AA359" s="35"/>
    </row>
    <row r="360" spans="1:27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5"/>
      <c r="AA360" s="35"/>
    </row>
    <row r="361" spans="1:27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5"/>
      <c r="AA361" s="35"/>
    </row>
    <row r="362" spans="1:27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5"/>
      <c r="AA362" s="35"/>
    </row>
    <row r="363" spans="1:27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5"/>
      <c r="AA363" s="35"/>
    </row>
    <row r="364" spans="1:27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5"/>
      <c r="AA364" s="35"/>
    </row>
    <row r="365" spans="1:27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5"/>
      <c r="AA365" s="35"/>
    </row>
    <row r="366" spans="1:27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5"/>
      <c r="AA366" s="35"/>
    </row>
    <row r="367" spans="1:27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5"/>
      <c r="AA367" s="35"/>
    </row>
    <row r="368" spans="1:27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5"/>
      <c r="AA368" s="35"/>
    </row>
    <row r="369" spans="1:27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5"/>
      <c r="AA369" s="35"/>
    </row>
    <row r="370" spans="1:27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5"/>
      <c r="AA370" s="35"/>
    </row>
    <row r="371" spans="1:27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5"/>
      <c r="AA371" s="35"/>
    </row>
    <row r="372" spans="1:27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5"/>
      <c r="AA372" s="35"/>
    </row>
    <row r="373" spans="1:27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5"/>
      <c r="AA373" s="35"/>
    </row>
    <row r="374" spans="1:27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5"/>
      <c r="AA374" s="35"/>
    </row>
    <row r="375" spans="1:27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5"/>
      <c r="AA375" s="35"/>
    </row>
    <row r="376" spans="1:27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5"/>
      <c r="AA376" s="35"/>
    </row>
    <row r="377" spans="1:27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5"/>
      <c r="AA377" s="35"/>
    </row>
    <row r="378" spans="1:27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5"/>
      <c r="AA378" s="35"/>
    </row>
    <row r="379" spans="1:27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5"/>
      <c r="AA379" s="35"/>
    </row>
    <row r="380" spans="1:27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5"/>
      <c r="AA380" s="35"/>
    </row>
    <row r="381" spans="1:27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5"/>
      <c r="AA381" s="35"/>
    </row>
    <row r="382" spans="1:27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5"/>
      <c r="AA382" s="35"/>
    </row>
    <row r="383" spans="1:27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5"/>
      <c r="AA383" s="35"/>
    </row>
    <row r="384" spans="1:27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5"/>
      <c r="AA384" s="35"/>
    </row>
    <row r="385" spans="1:27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5"/>
      <c r="AA385" s="35"/>
    </row>
    <row r="386" spans="1:27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5"/>
      <c r="AA386" s="35"/>
    </row>
    <row r="387" spans="1:27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5"/>
      <c r="AA387" s="35"/>
    </row>
    <row r="388" spans="1:27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5"/>
      <c r="AA388" s="35"/>
    </row>
    <row r="389" spans="1:27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5"/>
      <c r="AA389" s="35"/>
    </row>
    <row r="390" spans="1:27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5"/>
      <c r="AA390" s="35"/>
    </row>
    <row r="391" spans="1:27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5"/>
      <c r="AA391" s="35"/>
    </row>
    <row r="392" spans="1:27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5"/>
      <c r="AA392" s="35"/>
    </row>
    <row r="393" spans="1:27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5"/>
      <c r="AA393" s="35"/>
    </row>
    <row r="394" spans="1:27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5"/>
      <c r="AA394" s="35"/>
    </row>
    <row r="395" spans="1:27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5"/>
      <c r="AA395" s="35"/>
    </row>
    <row r="396" spans="1:27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5"/>
      <c r="AA396" s="35"/>
    </row>
    <row r="397" spans="1:27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5"/>
      <c r="AA397" s="35"/>
    </row>
    <row r="398" spans="1:27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5"/>
      <c r="AA398" s="35"/>
    </row>
    <row r="399" spans="1:27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5"/>
      <c r="AA399" s="35"/>
    </row>
    <row r="400" spans="1:27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5"/>
      <c r="AA400" s="35"/>
    </row>
    <row r="401" spans="1:27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5"/>
      <c r="AA401" s="35"/>
    </row>
    <row r="402" spans="1:27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5"/>
      <c r="AA402" s="35"/>
    </row>
    <row r="403" spans="1:27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5"/>
      <c r="AA403" s="35"/>
    </row>
    <row r="404" spans="1:27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5"/>
      <c r="AA404" s="35"/>
    </row>
    <row r="405" spans="1:27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5"/>
      <c r="AA405" s="35"/>
    </row>
    <row r="406" spans="1:27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5"/>
      <c r="AA406" s="35"/>
    </row>
    <row r="407" spans="1:27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5"/>
      <c r="AA407" s="35"/>
    </row>
    <row r="408" spans="1:27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5"/>
      <c r="AA408" s="35"/>
    </row>
    <row r="409" spans="1:27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5"/>
      <c r="AA409" s="35"/>
    </row>
    <row r="410" spans="1:27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5"/>
      <c r="AA410" s="35"/>
    </row>
    <row r="411" spans="1:27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5"/>
      <c r="AA411" s="35"/>
    </row>
    <row r="412" spans="1:27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5"/>
      <c r="AA412" s="35"/>
    </row>
    <row r="413" spans="1:27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5"/>
      <c r="AA413" s="35"/>
    </row>
    <row r="414" spans="1:27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5"/>
      <c r="AA414" s="35"/>
    </row>
    <row r="415" spans="1:27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5"/>
      <c r="AA415" s="35"/>
    </row>
    <row r="416" spans="1:27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5"/>
      <c r="AA416" s="35"/>
    </row>
    <row r="417" spans="1:27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5"/>
      <c r="AA417" s="35"/>
    </row>
    <row r="418" spans="1:27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5"/>
      <c r="AA418" s="35"/>
    </row>
    <row r="419" spans="1:27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5"/>
      <c r="AA419" s="35"/>
    </row>
    <row r="420" spans="1:27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5"/>
      <c r="AA420" s="35"/>
    </row>
    <row r="421" spans="1:27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5"/>
      <c r="AA421" s="35"/>
    </row>
    <row r="422" spans="1:27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5"/>
      <c r="AA422" s="35"/>
    </row>
    <row r="423" spans="1:27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5"/>
      <c r="AA423" s="35"/>
    </row>
    <row r="424" spans="1:27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5"/>
      <c r="AA424" s="35"/>
    </row>
    <row r="425" spans="1:27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5"/>
      <c r="AA425" s="35"/>
    </row>
    <row r="426" spans="1:27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5"/>
      <c r="AA426" s="35"/>
    </row>
    <row r="427" spans="1:27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5"/>
      <c r="AA427" s="35"/>
    </row>
    <row r="428" spans="1:27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5"/>
      <c r="AA428" s="35"/>
    </row>
    <row r="429" spans="1:27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5"/>
      <c r="AA429" s="35"/>
    </row>
    <row r="430" spans="1:27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5"/>
      <c r="AA430" s="35"/>
    </row>
    <row r="431" spans="1:27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5"/>
      <c r="AA431" s="35"/>
    </row>
    <row r="432" spans="1:27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5"/>
      <c r="AA432" s="35"/>
    </row>
    <row r="433" spans="1:27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5"/>
      <c r="AA433" s="35"/>
    </row>
    <row r="434" spans="1:27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5"/>
      <c r="AA434" s="35"/>
    </row>
    <row r="435" spans="1:27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5"/>
      <c r="AA435" s="35"/>
    </row>
    <row r="436" spans="1:27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5"/>
      <c r="AA436" s="35"/>
    </row>
    <row r="437" spans="1:27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5"/>
      <c r="AA437" s="35"/>
    </row>
    <row r="438" spans="1:27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5"/>
      <c r="AA438" s="35"/>
    </row>
    <row r="439" spans="1:27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5"/>
      <c r="AA439" s="35"/>
    </row>
    <row r="440" spans="1:27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5"/>
      <c r="AA440" s="35"/>
    </row>
    <row r="441" spans="1:27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5"/>
      <c r="AA441" s="35"/>
    </row>
    <row r="442" spans="1:27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5"/>
      <c r="AA442" s="35"/>
    </row>
    <row r="443" spans="1:27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5"/>
      <c r="AA443" s="35"/>
    </row>
    <row r="444" spans="1:27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5"/>
      <c r="AA444" s="35"/>
    </row>
    <row r="445" spans="1:27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5"/>
      <c r="AA445" s="35"/>
    </row>
    <row r="446" spans="1:27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5"/>
      <c r="AA446" s="35"/>
    </row>
    <row r="447" spans="1:27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5"/>
      <c r="AA447" s="35"/>
    </row>
    <row r="448" spans="1:27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5"/>
      <c r="AA448" s="35"/>
    </row>
    <row r="449" spans="1:27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5"/>
      <c r="AA449" s="35"/>
    </row>
    <row r="450" spans="1:27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5"/>
      <c r="AA450" s="35"/>
    </row>
    <row r="451" spans="1:27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5"/>
      <c r="AA451" s="35"/>
    </row>
    <row r="452" spans="1:27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5"/>
      <c r="AA452" s="35"/>
    </row>
    <row r="453" spans="1:27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5"/>
      <c r="AA453" s="35"/>
    </row>
    <row r="454" spans="1:27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5"/>
      <c r="AA454" s="35"/>
    </row>
    <row r="455" spans="1:27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5"/>
      <c r="AA455" s="35"/>
    </row>
    <row r="456" spans="1:27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5"/>
      <c r="AA456" s="35"/>
    </row>
    <row r="457" spans="1:27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5"/>
      <c r="AA457" s="35"/>
    </row>
    <row r="458" spans="1:27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5"/>
      <c r="AA458" s="35"/>
    </row>
    <row r="459" spans="1:27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5"/>
      <c r="AA459" s="35"/>
    </row>
    <row r="460" spans="1:27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5"/>
      <c r="AA460" s="35"/>
    </row>
    <row r="461" spans="1:27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5"/>
      <c r="AA461" s="35"/>
    </row>
    <row r="462" spans="1:27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5"/>
      <c r="AA462" s="35"/>
    </row>
    <row r="463" spans="1:27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5"/>
      <c r="AA463" s="35"/>
    </row>
    <row r="464" spans="1:27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5"/>
      <c r="AA464" s="35"/>
    </row>
    <row r="465" spans="1:27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5"/>
      <c r="AA465" s="35"/>
    </row>
    <row r="466" spans="1:27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5"/>
      <c r="AA466" s="35"/>
    </row>
    <row r="467" spans="1:27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5"/>
      <c r="AA467" s="35"/>
    </row>
    <row r="468" spans="1:27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5"/>
      <c r="AA468" s="35"/>
    </row>
    <row r="469" spans="1:27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5"/>
      <c r="AA469" s="35"/>
    </row>
    <row r="470" spans="1:27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5"/>
      <c r="AA470" s="35"/>
    </row>
    <row r="471" spans="1:27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5"/>
      <c r="AA471" s="35"/>
    </row>
    <row r="472" spans="1:27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5"/>
      <c r="AA472" s="35"/>
    </row>
    <row r="473" spans="1:27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5"/>
      <c r="AA473" s="35"/>
    </row>
    <row r="474" spans="1:27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5"/>
      <c r="AA474" s="35"/>
    </row>
    <row r="475" spans="1:27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5"/>
      <c r="AA475" s="35"/>
    </row>
    <row r="476" spans="1:27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5"/>
      <c r="AA476" s="35"/>
    </row>
    <row r="477" spans="1:27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5"/>
      <c r="AA477" s="35"/>
    </row>
    <row r="478" spans="1:27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5"/>
      <c r="AA478" s="35"/>
    </row>
    <row r="479" spans="1:27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5"/>
      <c r="AA479" s="35"/>
    </row>
    <row r="480" spans="1:27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5"/>
      <c r="AA480" s="35"/>
    </row>
    <row r="481" spans="1:27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5"/>
      <c r="AA481" s="35"/>
    </row>
    <row r="482" spans="1:27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5"/>
      <c r="AA482" s="35"/>
    </row>
    <row r="483" spans="1:27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5"/>
      <c r="AA483" s="35"/>
    </row>
    <row r="484" spans="1:27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5"/>
      <c r="AA484" s="35"/>
    </row>
    <row r="485" spans="1:27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5"/>
      <c r="AA485" s="35"/>
    </row>
    <row r="486" spans="1:27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5"/>
      <c r="AA486" s="35"/>
    </row>
    <row r="487" spans="1:27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5"/>
      <c r="AA487" s="35"/>
    </row>
    <row r="488" spans="1:27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5"/>
      <c r="AA488" s="35"/>
    </row>
    <row r="489" spans="1:27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5"/>
      <c r="AA489" s="35"/>
    </row>
    <row r="490" spans="1:27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5"/>
      <c r="AA490" s="35"/>
    </row>
    <row r="491" spans="1:27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5"/>
      <c r="AA491" s="35"/>
    </row>
    <row r="492" spans="1:27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5"/>
      <c r="AA492" s="35"/>
    </row>
    <row r="493" spans="1:27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5"/>
      <c r="AA493" s="35"/>
    </row>
    <row r="494" spans="1:27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5"/>
      <c r="AA494" s="35"/>
    </row>
    <row r="495" spans="1:27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5"/>
      <c r="AA495" s="35"/>
    </row>
    <row r="496" spans="1:27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5"/>
      <c r="AA496" s="35"/>
    </row>
    <row r="497" spans="1:27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5"/>
      <c r="AA497" s="35"/>
    </row>
    <row r="498" spans="1:27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5"/>
      <c r="AA498" s="35"/>
    </row>
    <row r="499" spans="1:27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5"/>
      <c r="AA499" s="35"/>
    </row>
    <row r="500" spans="1:27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5"/>
      <c r="AA500" s="35"/>
    </row>
    <row r="501" spans="1:27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5"/>
      <c r="AA501" s="35"/>
    </row>
    <row r="502" spans="1:27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5"/>
      <c r="AA502" s="35"/>
    </row>
    <row r="503" spans="1:27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5"/>
      <c r="AA503" s="35"/>
    </row>
    <row r="504" spans="1:27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5"/>
      <c r="AA504" s="35"/>
    </row>
    <row r="505" spans="1:27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5"/>
      <c r="AA505" s="35"/>
    </row>
    <row r="506" spans="1:27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5"/>
      <c r="AA506" s="35"/>
    </row>
    <row r="507" spans="1:27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5"/>
      <c r="AA507" s="35"/>
    </row>
    <row r="508" spans="1:27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5"/>
      <c r="AA508" s="35"/>
    </row>
    <row r="509" spans="1:27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5"/>
      <c r="AA509" s="35"/>
    </row>
    <row r="510" spans="1:27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5"/>
      <c r="AA510" s="35"/>
    </row>
    <row r="511" spans="1:27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5"/>
      <c r="AA511" s="35"/>
    </row>
    <row r="512" spans="1:27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5"/>
      <c r="AA512" s="35"/>
    </row>
    <row r="513" spans="1:27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5"/>
      <c r="AA513" s="35"/>
    </row>
    <row r="514" spans="1:27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5"/>
      <c r="AA514" s="35"/>
    </row>
    <row r="515" spans="1:27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5"/>
      <c r="AA515" s="35"/>
    </row>
    <row r="516" spans="1:27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5"/>
      <c r="AA516" s="35"/>
    </row>
    <row r="517" spans="1:27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5"/>
      <c r="AA517" s="35"/>
    </row>
    <row r="518" spans="1:27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5"/>
      <c r="AA518" s="35"/>
    </row>
    <row r="519" spans="1:27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5"/>
      <c r="AA519" s="35"/>
    </row>
    <row r="520" spans="1:27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5"/>
      <c r="AA520" s="35"/>
    </row>
    <row r="521" spans="1:27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5"/>
      <c r="AA521" s="35"/>
    </row>
    <row r="522" spans="1:27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5"/>
      <c r="AA522" s="35"/>
    </row>
    <row r="523" spans="1:27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5"/>
      <c r="AA523" s="35"/>
    </row>
    <row r="524" spans="1:27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5"/>
      <c r="AA524" s="35"/>
    </row>
    <row r="525" spans="1:27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5"/>
      <c r="AA525" s="35"/>
    </row>
    <row r="526" spans="1:27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5"/>
      <c r="AA526" s="35"/>
    </row>
    <row r="527" spans="1:27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5"/>
      <c r="AA527" s="35"/>
    </row>
    <row r="528" spans="1:27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5"/>
      <c r="AA528" s="35"/>
    </row>
    <row r="529" spans="1:27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5"/>
      <c r="AA529" s="35"/>
    </row>
    <row r="530" spans="1:27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5"/>
      <c r="AA530" s="35"/>
    </row>
    <row r="531" spans="1:27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5"/>
      <c r="AA531" s="35"/>
    </row>
    <row r="532" spans="1:27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5"/>
      <c r="AA532" s="35"/>
    </row>
    <row r="533" spans="1:27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5"/>
      <c r="AA533" s="35"/>
    </row>
    <row r="534" spans="1:27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5"/>
      <c r="AA534" s="35"/>
    </row>
    <row r="535" spans="1:27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5"/>
      <c r="AA535" s="35"/>
    </row>
    <row r="536" spans="1:27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5"/>
      <c r="AA536" s="35"/>
    </row>
    <row r="537" spans="1:27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5"/>
      <c r="AA537" s="35"/>
    </row>
    <row r="538" spans="1:27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5"/>
      <c r="AA538" s="35"/>
    </row>
    <row r="539" spans="1:27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5"/>
      <c r="AA539" s="35"/>
    </row>
    <row r="540" spans="1:27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5"/>
      <c r="AA540" s="35"/>
    </row>
    <row r="541" spans="1:27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5"/>
      <c r="AA541" s="35"/>
    </row>
    <row r="542" spans="1:27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5"/>
      <c r="AA542" s="35"/>
    </row>
    <row r="543" spans="1:27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5"/>
      <c r="AA543" s="35"/>
    </row>
    <row r="544" spans="1:27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5"/>
      <c r="AA544" s="35"/>
    </row>
    <row r="545" spans="1:27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5"/>
      <c r="AA545" s="35"/>
    </row>
    <row r="546" spans="1:27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5"/>
      <c r="AA546" s="35"/>
    </row>
    <row r="547" spans="1:27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5"/>
      <c r="AA547" s="35"/>
    </row>
    <row r="548" spans="1:27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5"/>
      <c r="AA548" s="35"/>
    </row>
    <row r="549" spans="1:27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5"/>
      <c r="AA549" s="35"/>
    </row>
    <row r="550" spans="1:27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5"/>
      <c r="AA550" s="35"/>
    </row>
    <row r="551" spans="1:27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5"/>
      <c r="AA551" s="35"/>
    </row>
    <row r="552" spans="1:27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5"/>
      <c r="AA552" s="35"/>
    </row>
    <row r="553" spans="1:27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5"/>
      <c r="AA553" s="35"/>
    </row>
    <row r="554" spans="1:27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5"/>
      <c r="AA554" s="35"/>
    </row>
    <row r="555" spans="1:27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5"/>
      <c r="AA555" s="35"/>
    </row>
    <row r="556" spans="1:27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5"/>
      <c r="AA556" s="35"/>
    </row>
    <row r="557" spans="1:27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5"/>
      <c r="AA557" s="35"/>
    </row>
    <row r="558" spans="1:27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5"/>
      <c r="AA558" s="35"/>
    </row>
    <row r="559" spans="1:27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5"/>
      <c r="AA559" s="35"/>
    </row>
    <row r="560" spans="1:27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5"/>
      <c r="AA560" s="35"/>
    </row>
    <row r="561" spans="1:27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5"/>
      <c r="AA561" s="35"/>
    </row>
    <row r="562" spans="1:27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5"/>
      <c r="AA562" s="35"/>
    </row>
    <row r="563" spans="1:27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5"/>
      <c r="AA563" s="35"/>
    </row>
    <row r="564" spans="1:27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5"/>
      <c r="AA564" s="35"/>
    </row>
    <row r="565" spans="1:27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5"/>
      <c r="AA565" s="35"/>
    </row>
    <row r="566" spans="1:27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5"/>
      <c r="AA566" s="35"/>
    </row>
    <row r="567" spans="1:27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5"/>
      <c r="AA567" s="35"/>
    </row>
    <row r="568" spans="1:27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5"/>
      <c r="AA568" s="35"/>
    </row>
    <row r="569" spans="1:27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5"/>
      <c r="AA569" s="35"/>
    </row>
    <row r="570" spans="1:27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5"/>
      <c r="AA570" s="35"/>
    </row>
    <row r="571" spans="1:27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5"/>
      <c r="AA571" s="35"/>
    </row>
    <row r="572" spans="1:27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5"/>
      <c r="AA572" s="35"/>
    </row>
    <row r="573" spans="1:27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5"/>
      <c r="AA573" s="35"/>
    </row>
    <row r="574" spans="1:27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5"/>
      <c r="AA574" s="35"/>
    </row>
    <row r="575" spans="1:27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5"/>
      <c r="AA575" s="35"/>
    </row>
    <row r="576" spans="1:27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5"/>
      <c r="AA576" s="35"/>
    </row>
    <row r="577" spans="1:27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5"/>
      <c r="AA577" s="35"/>
    </row>
    <row r="578" spans="1:27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5"/>
      <c r="AA578" s="35"/>
    </row>
    <row r="579" spans="1:27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5"/>
      <c r="AA579" s="35"/>
    </row>
    <row r="580" spans="1:27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5"/>
      <c r="AA580" s="35"/>
    </row>
    <row r="581" spans="1:27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5"/>
      <c r="AA581" s="35"/>
    </row>
    <row r="582" spans="1:27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5"/>
      <c r="AA582" s="35"/>
    </row>
    <row r="583" spans="1:27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5"/>
      <c r="AA583" s="35"/>
    </row>
    <row r="584" spans="1:27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5"/>
      <c r="AA584" s="35"/>
    </row>
    <row r="585" spans="1:27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5"/>
      <c r="AA585" s="35"/>
    </row>
    <row r="586" spans="1:27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5"/>
      <c r="AA586" s="35"/>
    </row>
    <row r="587" spans="1:27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5"/>
      <c r="AA587" s="35"/>
    </row>
    <row r="588" spans="1:27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5"/>
      <c r="AA588" s="35"/>
    </row>
    <row r="589" spans="1:27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5"/>
      <c r="AA589" s="35"/>
    </row>
    <row r="590" spans="1:27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5"/>
      <c r="AA590" s="35"/>
    </row>
    <row r="591" spans="1:27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5"/>
      <c r="AA591" s="35"/>
    </row>
    <row r="592" spans="1:27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5"/>
      <c r="AA592" s="35"/>
    </row>
    <row r="593" spans="1:27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5"/>
      <c r="AA593" s="35"/>
    </row>
    <row r="594" spans="1:27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5"/>
      <c r="AA594" s="35"/>
    </row>
    <row r="595" spans="1:27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5"/>
      <c r="AA595" s="35"/>
    </row>
    <row r="596" spans="1:27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5"/>
      <c r="AA596" s="35"/>
    </row>
    <row r="597" spans="1:27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5"/>
      <c r="AA597" s="35"/>
    </row>
    <row r="598" spans="1:27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5"/>
      <c r="AA598" s="35"/>
    </row>
    <row r="599" spans="1:27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5"/>
      <c r="AA599" s="35"/>
    </row>
    <row r="600" spans="1:27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5"/>
      <c r="AA600" s="35"/>
    </row>
    <row r="601" spans="1:27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5"/>
      <c r="AA601" s="35"/>
    </row>
    <row r="602" spans="1:27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5"/>
      <c r="AA602" s="35"/>
    </row>
    <row r="603" spans="1:27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5"/>
      <c r="AA603" s="35"/>
    </row>
    <row r="604" spans="1:27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5"/>
      <c r="AA604" s="35"/>
    </row>
    <row r="605" spans="1:27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5"/>
      <c r="AA605" s="35"/>
    </row>
    <row r="606" spans="1:27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5"/>
      <c r="AA606" s="35"/>
    </row>
    <row r="607" spans="1:27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5"/>
      <c r="AA607" s="35"/>
    </row>
    <row r="608" spans="1:27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5"/>
      <c r="AA608" s="35"/>
    </row>
    <row r="609" spans="1:27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5"/>
      <c r="AA609" s="35"/>
    </row>
    <row r="610" spans="1:27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5"/>
      <c r="AA610" s="35"/>
    </row>
    <row r="611" spans="1:27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5"/>
      <c r="AA611" s="35"/>
    </row>
    <row r="612" spans="1:27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5"/>
      <c r="AA612" s="35"/>
    </row>
    <row r="613" spans="1:27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5"/>
      <c r="AA613" s="35"/>
    </row>
    <row r="614" spans="1:27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5"/>
      <c r="AA614" s="35"/>
    </row>
    <row r="615" spans="1:27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5"/>
      <c r="AA615" s="35"/>
    </row>
    <row r="616" spans="1:27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5"/>
      <c r="AA616" s="35"/>
    </row>
    <row r="617" spans="1:27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5"/>
      <c r="AA617" s="35"/>
    </row>
    <row r="618" spans="1:27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5"/>
      <c r="AA618" s="35"/>
    </row>
    <row r="619" spans="1:27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5"/>
      <c r="AA619" s="35"/>
    </row>
    <row r="620" spans="1:27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5"/>
      <c r="AA620" s="35"/>
    </row>
    <row r="621" spans="1:27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5"/>
      <c r="AA621" s="35"/>
    </row>
    <row r="622" spans="1:27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5"/>
      <c r="AA622" s="35"/>
    </row>
    <row r="623" spans="1:27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5"/>
      <c r="AA623" s="35"/>
    </row>
    <row r="624" spans="1:27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5"/>
      <c r="AA624" s="35"/>
    </row>
    <row r="625" spans="1:27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5"/>
      <c r="AA625" s="35"/>
    </row>
    <row r="626" spans="1:27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5"/>
      <c r="AA626" s="35"/>
    </row>
    <row r="627" spans="1:27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5"/>
      <c r="AA627" s="35"/>
    </row>
    <row r="628" spans="1:27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5"/>
      <c r="AA628" s="35"/>
    </row>
    <row r="629" spans="1:27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5"/>
      <c r="AA629" s="35"/>
    </row>
    <row r="630" spans="1:27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5"/>
      <c r="AA630" s="35"/>
    </row>
    <row r="631" spans="1:27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5"/>
      <c r="AA631" s="35"/>
    </row>
    <row r="632" spans="1:27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5"/>
      <c r="AA632" s="35"/>
    </row>
    <row r="633" spans="1:27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5"/>
      <c r="AA633" s="35"/>
    </row>
    <row r="634" spans="1:27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5"/>
      <c r="AA634" s="35"/>
    </row>
    <row r="635" spans="1:27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5"/>
      <c r="AA635" s="35"/>
    </row>
    <row r="636" spans="1:27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5"/>
      <c r="AA636" s="35"/>
    </row>
    <row r="637" spans="1:27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5"/>
      <c r="AA637" s="35"/>
    </row>
    <row r="638" spans="1:27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5"/>
      <c r="AA638" s="35"/>
    </row>
    <row r="639" spans="1:27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5"/>
      <c r="AA639" s="35"/>
    </row>
    <row r="640" spans="1:27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5"/>
      <c r="AA640" s="35"/>
    </row>
    <row r="641" spans="1:27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5"/>
      <c r="AA641" s="35"/>
    </row>
    <row r="642" spans="1:27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5"/>
      <c r="AA642" s="35"/>
    </row>
    <row r="643" spans="1:27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5"/>
      <c r="AA643" s="35"/>
    </row>
    <row r="644" spans="1:27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5"/>
      <c r="AA644" s="35"/>
    </row>
    <row r="645" spans="1:27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5"/>
      <c r="AA645" s="35"/>
    </row>
    <row r="646" spans="1:27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5"/>
      <c r="AA646" s="35"/>
    </row>
    <row r="647" spans="1:27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5"/>
      <c r="AA647" s="35"/>
    </row>
    <row r="648" spans="1:27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5"/>
      <c r="AA648" s="35"/>
    </row>
    <row r="649" spans="1:27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5"/>
      <c r="AA649" s="35"/>
    </row>
    <row r="650" spans="1:27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5"/>
      <c r="AA650" s="35"/>
    </row>
    <row r="651" spans="1:27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5"/>
      <c r="AA651" s="35"/>
    </row>
    <row r="652" spans="1:27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5"/>
      <c r="AA652" s="35"/>
    </row>
    <row r="653" spans="1:27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5"/>
      <c r="AA653" s="35"/>
    </row>
    <row r="654" spans="1:27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5"/>
      <c r="AA654" s="35"/>
    </row>
    <row r="655" spans="1:27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5"/>
      <c r="AA655" s="35"/>
    </row>
    <row r="656" spans="1:27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5"/>
      <c r="AA656" s="35"/>
    </row>
    <row r="657" spans="1:27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5"/>
      <c r="AA657" s="35"/>
    </row>
    <row r="658" spans="1:27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5"/>
      <c r="AA658" s="35"/>
    </row>
    <row r="659" spans="1:27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5"/>
      <c r="AA659" s="35"/>
    </row>
    <row r="660" spans="1:27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5"/>
      <c r="AA660" s="35"/>
    </row>
    <row r="661" spans="1:27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5"/>
      <c r="AA661" s="35"/>
    </row>
    <row r="662" spans="1:27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5"/>
      <c r="AA662" s="35"/>
    </row>
    <row r="663" spans="1:27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5"/>
      <c r="AA663" s="35"/>
    </row>
    <row r="664" spans="1:27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5"/>
      <c r="AA664" s="35"/>
    </row>
    <row r="665" spans="1:27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5"/>
      <c r="AA665" s="35"/>
    </row>
    <row r="666" spans="1:27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5"/>
      <c r="AA666" s="35"/>
    </row>
    <row r="667" spans="1:27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5"/>
      <c r="AA667" s="35"/>
    </row>
    <row r="668" spans="1:27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5"/>
      <c r="AA668" s="35"/>
    </row>
    <row r="669" spans="1:27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5"/>
      <c r="AA669" s="35"/>
    </row>
    <row r="670" spans="1:27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5"/>
      <c r="AA670" s="35"/>
    </row>
    <row r="671" spans="1:27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5"/>
      <c r="AA671" s="35"/>
    </row>
    <row r="672" spans="1:27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5"/>
      <c r="AA672" s="35"/>
    </row>
    <row r="673" spans="1:27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5"/>
      <c r="AA673" s="35"/>
    </row>
    <row r="674" spans="1:27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5"/>
      <c r="AA674" s="35"/>
    </row>
    <row r="675" spans="1:27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5"/>
      <c r="AA675" s="35"/>
    </row>
    <row r="676" spans="1:27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5"/>
      <c r="AA676" s="35"/>
    </row>
    <row r="677" spans="1:27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5"/>
      <c r="AA677" s="35"/>
    </row>
    <row r="678" spans="1:27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5"/>
      <c r="AA678" s="35"/>
    </row>
    <row r="679" spans="1:27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5"/>
      <c r="AA679" s="35"/>
    </row>
    <row r="680" spans="1:27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5"/>
      <c r="AA680" s="35"/>
    </row>
    <row r="681" spans="1:27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5"/>
      <c r="AA681" s="35"/>
    </row>
    <row r="682" spans="1:27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5"/>
      <c r="AA682" s="35"/>
    </row>
    <row r="683" spans="1:27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5"/>
      <c r="AA683" s="35"/>
    </row>
    <row r="684" spans="1:27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5"/>
      <c r="AA684" s="35"/>
    </row>
    <row r="685" spans="1:27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5"/>
      <c r="AA685" s="35"/>
    </row>
    <row r="686" spans="1:27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5"/>
      <c r="AA686" s="35"/>
    </row>
    <row r="687" spans="1:27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5"/>
      <c r="AA687" s="35"/>
    </row>
    <row r="688" spans="1:27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5"/>
      <c r="AA688" s="35"/>
    </row>
    <row r="689" spans="1:27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5"/>
      <c r="AA689" s="35"/>
    </row>
    <row r="690" spans="1:27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5"/>
      <c r="AA690" s="35"/>
    </row>
    <row r="691" spans="1:27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5"/>
      <c r="AA691" s="35"/>
    </row>
    <row r="692" spans="1:27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5"/>
      <c r="AA692" s="35"/>
    </row>
    <row r="693" spans="1:27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5"/>
      <c r="AA693" s="35"/>
    </row>
    <row r="694" spans="1:27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5"/>
      <c r="AA694" s="35"/>
    </row>
    <row r="695" spans="1:27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5"/>
      <c r="AA695" s="35"/>
    </row>
    <row r="696" spans="1:27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5"/>
      <c r="AA696" s="35"/>
    </row>
    <row r="697" spans="1:27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5"/>
      <c r="AA697" s="35"/>
    </row>
    <row r="698" spans="1:27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5"/>
      <c r="AA698" s="35"/>
    </row>
    <row r="699" spans="1:27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5"/>
      <c r="AA699" s="35"/>
    </row>
    <row r="700" spans="1:27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5"/>
      <c r="AA700" s="35"/>
    </row>
    <row r="701" spans="1:27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5"/>
      <c r="AA701" s="35"/>
    </row>
    <row r="702" spans="1:27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5"/>
      <c r="AA702" s="35"/>
    </row>
    <row r="703" spans="1:27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5"/>
      <c r="AA703" s="35"/>
    </row>
    <row r="704" spans="1:27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5"/>
      <c r="AA704" s="35"/>
    </row>
    <row r="705" spans="1:27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5"/>
      <c r="AA705" s="35"/>
    </row>
    <row r="706" spans="1:27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5"/>
      <c r="AA706" s="35"/>
    </row>
    <row r="707" spans="1:27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5"/>
      <c r="AA707" s="35"/>
    </row>
    <row r="708" spans="1:27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5"/>
      <c r="AA708" s="35"/>
    </row>
    <row r="709" spans="1:27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5"/>
      <c r="AA709" s="35"/>
    </row>
    <row r="710" spans="1:27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5"/>
      <c r="AA710" s="35"/>
    </row>
    <row r="711" spans="1:27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5"/>
      <c r="AA711" s="35"/>
    </row>
    <row r="712" spans="1:27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5"/>
      <c r="AA712" s="35"/>
    </row>
    <row r="713" spans="1:27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5"/>
      <c r="AA713" s="35"/>
    </row>
    <row r="714" spans="1:27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5"/>
      <c r="AA714" s="35"/>
    </row>
    <row r="715" spans="1:27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5"/>
      <c r="AA715" s="35"/>
    </row>
    <row r="716" spans="1:27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5"/>
      <c r="AA716" s="35"/>
    </row>
    <row r="717" spans="1:27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5"/>
      <c r="AA717" s="35"/>
    </row>
    <row r="718" spans="1:27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5"/>
      <c r="AA718" s="35"/>
    </row>
    <row r="719" spans="1:27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5"/>
      <c r="AA719" s="35"/>
    </row>
    <row r="720" spans="1:27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5"/>
      <c r="AA720" s="35"/>
    </row>
    <row r="721" spans="1:27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5"/>
      <c r="AA721" s="35"/>
    </row>
    <row r="722" spans="1:27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5"/>
      <c r="AA722" s="35"/>
    </row>
    <row r="723" spans="1:27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5"/>
      <c r="AA723" s="35"/>
    </row>
    <row r="724" spans="1:27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5"/>
      <c r="AA724" s="35"/>
    </row>
    <row r="725" spans="1:27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5"/>
      <c r="AA725" s="35"/>
    </row>
    <row r="726" spans="1:27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5"/>
      <c r="AA726" s="35"/>
    </row>
    <row r="727" spans="1:27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5"/>
      <c r="AA727" s="35"/>
    </row>
    <row r="728" spans="1:27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5"/>
      <c r="AA728" s="35"/>
    </row>
    <row r="729" spans="1:27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5"/>
      <c r="AA729" s="35"/>
    </row>
    <row r="730" spans="1:27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5"/>
      <c r="AA730" s="35"/>
    </row>
    <row r="731" spans="1:27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5"/>
      <c r="AA731" s="35"/>
    </row>
    <row r="732" spans="1:27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5"/>
      <c r="AA732" s="35"/>
    </row>
    <row r="733" spans="1:27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5"/>
      <c r="AA733" s="35"/>
    </row>
    <row r="734" spans="1:27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5"/>
      <c r="AA734" s="35"/>
    </row>
    <row r="735" spans="1:27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5"/>
      <c r="AA735" s="35"/>
    </row>
    <row r="736" spans="1:27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5"/>
      <c r="AA736" s="35"/>
    </row>
    <row r="737" spans="1:27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5"/>
      <c r="AA737" s="35"/>
    </row>
    <row r="738" spans="1:27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5"/>
      <c r="AA738" s="35"/>
    </row>
    <row r="739" spans="1:27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5"/>
      <c r="AA739" s="35"/>
    </row>
    <row r="740" spans="1:27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5"/>
      <c r="AA740" s="35"/>
    </row>
    <row r="741" spans="1:27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5"/>
      <c r="AA741" s="35"/>
    </row>
    <row r="742" spans="1:27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5"/>
      <c r="AA742" s="35"/>
    </row>
    <row r="743" spans="1:27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5"/>
      <c r="AA743" s="35"/>
    </row>
    <row r="744" spans="1:27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5"/>
      <c r="AA744" s="35"/>
    </row>
    <row r="745" spans="1:27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5"/>
      <c r="AA745" s="35"/>
    </row>
    <row r="746" spans="1:27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5"/>
      <c r="AA746" s="35"/>
    </row>
    <row r="747" spans="1:27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5"/>
      <c r="AA747" s="35"/>
    </row>
    <row r="748" spans="1:27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5"/>
      <c r="AA748" s="35"/>
    </row>
    <row r="749" spans="1:27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5"/>
      <c r="AA749" s="35"/>
    </row>
    <row r="750" spans="1:27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5"/>
      <c r="AA750" s="35"/>
    </row>
    <row r="751" spans="1:27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5"/>
      <c r="AA751" s="35"/>
    </row>
    <row r="752" spans="1:27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5"/>
      <c r="AA752" s="35"/>
    </row>
    <row r="753" spans="1:27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5"/>
      <c r="AA753" s="35"/>
    </row>
    <row r="754" spans="1:27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5"/>
      <c r="AA754" s="35"/>
    </row>
    <row r="755" spans="1:27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5"/>
      <c r="AA755" s="35"/>
    </row>
    <row r="756" spans="1:27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5"/>
      <c r="AA756" s="35"/>
    </row>
    <row r="757" spans="1:27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5"/>
      <c r="AA757" s="35"/>
    </row>
    <row r="758" spans="1:27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5"/>
      <c r="AA758" s="35"/>
    </row>
    <row r="759" spans="1:27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5"/>
      <c r="AA759" s="35"/>
    </row>
    <row r="760" spans="1:27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5"/>
      <c r="AA760" s="35"/>
    </row>
    <row r="761" spans="1:27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5"/>
      <c r="AA761" s="35"/>
    </row>
    <row r="762" spans="1:27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5"/>
      <c r="AA762" s="35"/>
    </row>
    <row r="763" spans="1:27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5"/>
      <c r="AA763" s="35"/>
    </row>
    <row r="764" spans="1:27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5"/>
      <c r="AA764" s="35"/>
    </row>
    <row r="765" spans="1:27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5"/>
      <c r="AA765" s="35"/>
    </row>
    <row r="766" spans="1:27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5"/>
      <c r="AA766" s="35"/>
    </row>
    <row r="767" spans="1:27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5"/>
      <c r="AA767" s="35"/>
    </row>
    <row r="768" spans="1:27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5"/>
      <c r="AA768" s="35"/>
    </row>
    <row r="769" spans="1:27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5"/>
      <c r="AA769" s="35"/>
    </row>
    <row r="770" spans="1:27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5"/>
      <c r="AA770" s="35"/>
    </row>
    <row r="771" spans="1:27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5"/>
      <c r="AA771" s="35"/>
    </row>
    <row r="772" spans="1:27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5"/>
      <c r="AA772" s="35"/>
    </row>
    <row r="773" spans="1:27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5"/>
      <c r="AA773" s="35"/>
    </row>
    <row r="774" spans="1:27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5"/>
      <c r="AA774" s="35"/>
    </row>
    <row r="775" spans="1:27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5"/>
      <c r="AA775" s="35"/>
    </row>
    <row r="776" spans="1:27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5"/>
      <c r="AA776" s="35"/>
    </row>
    <row r="777" spans="1:27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5"/>
      <c r="AA777" s="35"/>
    </row>
    <row r="778" spans="1:27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5"/>
      <c r="AA778" s="35"/>
    </row>
    <row r="779" spans="1:27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5"/>
      <c r="AA779" s="35"/>
    </row>
    <row r="780" spans="1:27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5"/>
      <c r="AA780" s="35"/>
    </row>
    <row r="781" spans="1:27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5"/>
      <c r="AA781" s="35"/>
    </row>
    <row r="782" spans="1:27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5"/>
      <c r="AA782" s="35"/>
    </row>
    <row r="783" spans="1:27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5"/>
      <c r="AA783" s="35"/>
    </row>
    <row r="784" spans="1:27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5"/>
      <c r="AA784" s="35"/>
    </row>
    <row r="785" spans="1:27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5"/>
      <c r="AA785" s="35"/>
    </row>
    <row r="786" spans="1:27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5"/>
      <c r="AA786" s="35"/>
    </row>
    <row r="787" spans="1:27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5"/>
      <c r="AA787" s="35"/>
    </row>
    <row r="788" spans="1:27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5"/>
      <c r="AA788" s="35"/>
    </row>
    <row r="789" spans="1:27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5"/>
      <c r="AA789" s="35"/>
    </row>
    <row r="790" spans="1:27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5"/>
      <c r="AA790" s="35"/>
    </row>
    <row r="791" spans="1:27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5"/>
      <c r="AA791" s="35"/>
    </row>
    <row r="792" spans="1:27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5"/>
      <c r="AA792" s="35"/>
    </row>
    <row r="793" spans="1:27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5"/>
      <c r="AA793" s="35"/>
    </row>
    <row r="794" spans="1:27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5"/>
      <c r="AA794" s="35"/>
    </row>
    <row r="795" spans="1:27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5"/>
      <c r="AA795" s="35"/>
    </row>
    <row r="796" spans="1:27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5"/>
      <c r="AA796" s="35"/>
    </row>
    <row r="797" spans="1:27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5"/>
      <c r="AA797" s="35"/>
    </row>
    <row r="798" spans="1:27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5"/>
      <c r="AA798" s="35"/>
    </row>
    <row r="799" spans="1:27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5"/>
      <c r="AA799" s="35"/>
    </row>
    <row r="800" spans="1:27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5"/>
      <c r="AA800" s="35"/>
    </row>
    <row r="801" spans="1:27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5"/>
      <c r="AA801" s="35"/>
    </row>
    <row r="802" spans="1:27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5"/>
      <c r="AA802" s="35"/>
    </row>
    <row r="803" spans="1:27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5"/>
      <c r="AA803" s="35"/>
    </row>
    <row r="804" spans="1:27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5"/>
      <c r="AA804" s="35"/>
    </row>
    <row r="805" spans="1:27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5"/>
      <c r="AA805" s="35"/>
    </row>
    <row r="806" spans="1:27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5"/>
      <c r="AA806" s="35"/>
    </row>
    <row r="807" spans="1:27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5"/>
      <c r="AA807" s="35"/>
    </row>
    <row r="808" spans="1:27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5"/>
      <c r="AA808" s="35"/>
    </row>
    <row r="809" spans="1:27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5"/>
      <c r="AA809" s="35"/>
    </row>
    <row r="810" spans="1:27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5"/>
      <c r="AA810" s="35"/>
    </row>
    <row r="811" spans="1:27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5"/>
      <c r="AA811" s="35"/>
    </row>
    <row r="812" spans="1:27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5"/>
      <c r="AA812" s="35"/>
    </row>
    <row r="813" spans="1:27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5"/>
      <c r="AA813" s="35"/>
    </row>
    <row r="814" spans="1:27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5"/>
      <c r="AA814" s="35"/>
    </row>
    <row r="815" spans="1:27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5"/>
      <c r="AA815" s="35"/>
    </row>
    <row r="816" spans="1:27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5"/>
      <c r="AA816" s="35"/>
    </row>
    <row r="817" spans="1:27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5"/>
      <c r="AA817" s="35"/>
    </row>
    <row r="818" spans="1:27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5"/>
      <c r="AA818" s="35"/>
    </row>
    <row r="819" spans="1:27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5"/>
      <c r="AA819" s="35"/>
    </row>
    <row r="820" spans="1:27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5"/>
      <c r="AA820" s="35"/>
    </row>
    <row r="821" spans="1:27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5"/>
      <c r="AA821" s="35"/>
    </row>
    <row r="822" spans="1:27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5"/>
      <c r="AA822" s="35"/>
    </row>
    <row r="823" spans="1:27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5"/>
      <c r="AA823" s="35"/>
    </row>
    <row r="824" spans="1:27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5"/>
      <c r="AA824" s="35"/>
    </row>
    <row r="825" spans="1:27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5"/>
      <c r="AA825" s="35"/>
    </row>
    <row r="826" spans="1:27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5"/>
      <c r="AA826" s="35"/>
    </row>
    <row r="827" spans="1:27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5"/>
      <c r="AA827" s="35"/>
    </row>
    <row r="828" spans="1:27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5"/>
      <c r="AA828" s="35"/>
    </row>
    <row r="829" spans="1:27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5"/>
      <c r="AA829" s="35"/>
    </row>
    <row r="830" spans="1:27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5"/>
      <c r="AA830" s="35"/>
    </row>
    <row r="831" spans="1:27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5"/>
      <c r="AA831" s="35"/>
    </row>
    <row r="832" spans="1:27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5"/>
      <c r="AA832" s="35"/>
    </row>
    <row r="833" spans="1:27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5"/>
      <c r="AA833" s="35"/>
    </row>
    <row r="834" spans="1:27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5"/>
      <c r="AA834" s="35"/>
    </row>
    <row r="835" spans="1:27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5"/>
      <c r="AA835" s="35"/>
    </row>
    <row r="836" spans="1:27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5"/>
      <c r="AA836" s="35"/>
    </row>
    <row r="837" spans="1:27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5"/>
      <c r="AA837" s="35"/>
    </row>
    <row r="838" spans="1:27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5"/>
      <c r="AA838" s="35"/>
    </row>
    <row r="839" spans="1:27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5"/>
      <c r="AA839" s="35"/>
    </row>
    <row r="840" spans="1:27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5"/>
      <c r="AA840" s="35"/>
    </row>
    <row r="841" spans="1:27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5"/>
      <c r="AA841" s="35"/>
    </row>
    <row r="842" spans="1:27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5"/>
      <c r="AA842" s="35"/>
    </row>
    <row r="843" spans="1:27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5"/>
      <c r="AA843" s="35"/>
    </row>
    <row r="844" spans="1:27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5"/>
      <c r="AA844" s="35"/>
    </row>
    <row r="845" spans="1:27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5"/>
      <c r="AA845" s="35"/>
    </row>
    <row r="846" spans="1:27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5"/>
      <c r="AA846" s="35"/>
    </row>
    <row r="847" spans="1:27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5"/>
      <c r="AA847" s="35"/>
    </row>
    <row r="848" spans="1:27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5"/>
      <c r="AA848" s="35"/>
    </row>
    <row r="849" spans="1:27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5"/>
      <c r="AA849" s="35"/>
    </row>
    <row r="850" spans="1:27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5"/>
      <c r="AA850" s="35"/>
    </row>
    <row r="851" spans="1:27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5"/>
      <c r="AA851" s="35"/>
    </row>
    <row r="852" spans="1:27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5"/>
      <c r="AA852" s="35"/>
    </row>
    <row r="853" spans="1:27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5"/>
      <c r="AA853" s="35"/>
    </row>
    <row r="854" spans="1:27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5"/>
      <c r="AA854" s="35"/>
    </row>
    <row r="855" spans="1:27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5"/>
      <c r="AA855" s="35"/>
    </row>
    <row r="856" spans="1:27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5"/>
      <c r="AA856" s="35"/>
    </row>
    <row r="857" spans="1:27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5"/>
      <c r="AA857" s="35"/>
    </row>
    <row r="858" spans="1:27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5"/>
      <c r="AA858" s="35"/>
    </row>
    <row r="859" spans="1:27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5"/>
      <c r="AA859" s="35"/>
    </row>
    <row r="860" spans="1:27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5"/>
      <c r="AA860" s="35"/>
    </row>
    <row r="861" spans="1:27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5"/>
      <c r="AA861" s="35"/>
    </row>
    <row r="862" spans="1:27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5"/>
      <c r="AA862" s="35"/>
    </row>
    <row r="863" spans="1:27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5"/>
      <c r="AA863" s="35"/>
    </row>
    <row r="864" spans="1:27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5"/>
      <c r="AA864" s="35"/>
    </row>
    <row r="865" spans="1:27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5"/>
      <c r="AA865" s="35"/>
    </row>
    <row r="866" spans="1:27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5"/>
      <c r="AA866" s="35"/>
    </row>
    <row r="867" spans="1:27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5"/>
      <c r="AA867" s="35"/>
    </row>
    <row r="868" spans="1:27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5"/>
      <c r="AA868" s="35"/>
    </row>
    <row r="869" spans="1:27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5"/>
      <c r="AA869" s="35"/>
    </row>
    <row r="870" spans="1:27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5"/>
      <c r="AA870" s="35"/>
    </row>
    <row r="871" spans="1:27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5"/>
      <c r="AA871" s="35"/>
    </row>
    <row r="872" spans="1:27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5"/>
      <c r="AA872" s="35"/>
    </row>
    <row r="873" spans="1:27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5"/>
      <c r="AA873" s="35"/>
    </row>
    <row r="874" spans="1:27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5"/>
      <c r="AA874" s="35"/>
    </row>
    <row r="875" spans="1:27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5"/>
      <c r="AA875" s="35"/>
    </row>
    <row r="876" spans="1:27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5"/>
      <c r="AA876" s="35"/>
    </row>
    <row r="877" spans="1:27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5"/>
      <c r="AA877" s="35"/>
    </row>
    <row r="878" spans="1:27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5"/>
      <c r="AA878" s="35"/>
    </row>
    <row r="879" spans="1:27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5"/>
      <c r="AA879" s="35"/>
    </row>
    <row r="880" spans="1:27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5"/>
      <c r="AA880" s="35"/>
    </row>
    <row r="881" spans="1:27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5"/>
      <c r="AA881" s="35"/>
    </row>
    <row r="882" spans="1:27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5"/>
      <c r="AA882" s="35"/>
    </row>
    <row r="883" spans="1:27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5"/>
      <c r="AA883" s="35"/>
    </row>
    <row r="884" spans="1:27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5"/>
      <c r="AA884" s="35"/>
    </row>
    <row r="885" spans="1:27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5"/>
      <c r="AA885" s="35"/>
    </row>
    <row r="886" spans="1:27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5"/>
      <c r="AA886" s="35"/>
    </row>
    <row r="887" spans="1:27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5"/>
      <c r="AA887" s="35"/>
    </row>
    <row r="888" spans="1:27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5"/>
      <c r="AA888" s="35"/>
    </row>
    <row r="889" spans="1:27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5"/>
      <c r="AA889" s="35"/>
    </row>
    <row r="890" spans="1:27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5"/>
      <c r="AA890" s="35"/>
    </row>
    <row r="891" spans="1:27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5"/>
      <c r="AA891" s="35"/>
    </row>
    <row r="892" spans="1:27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5"/>
      <c r="AA892" s="35"/>
    </row>
    <row r="893" spans="1:27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5"/>
      <c r="AA893" s="35"/>
    </row>
    <row r="894" spans="1:27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5"/>
      <c r="AA894" s="35"/>
    </row>
    <row r="895" spans="1:27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5"/>
      <c r="AA895" s="35"/>
    </row>
    <row r="896" spans="1:27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5"/>
      <c r="AA896" s="35"/>
    </row>
    <row r="897" spans="1:27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5"/>
      <c r="AA897" s="35"/>
    </row>
    <row r="898" spans="1:27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5"/>
      <c r="AA898" s="35"/>
    </row>
    <row r="899" spans="1:27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5"/>
      <c r="AA899" s="35"/>
    </row>
    <row r="900" spans="1:27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5"/>
      <c r="AA900" s="35"/>
    </row>
    <row r="901" spans="1:27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5"/>
      <c r="AA901" s="35"/>
    </row>
    <row r="902" spans="1:27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5"/>
      <c r="AA902" s="35"/>
    </row>
    <row r="903" spans="1:27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5"/>
      <c r="AA903" s="35"/>
    </row>
    <row r="904" spans="1:27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5"/>
      <c r="AA904" s="35"/>
    </row>
    <row r="905" spans="1:27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5"/>
      <c r="AA905" s="35"/>
    </row>
    <row r="906" spans="1:27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5"/>
      <c r="AA906" s="35"/>
    </row>
    <row r="907" spans="1:27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5"/>
      <c r="AA907" s="35"/>
    </row>
    <row r="908" spans="1:27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5"/>
      <c r="AA908" s="35"/>
    </row>
    <row r="909" spans="1:27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5"/>
      <c r="AA909" s="35"/>
    </row>
    <row r="910" spans="1:27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5"/>
      <c r="AA910" s="35"/>
    </row>
    <row r="911" spans="1:27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5"/>
      <c r="AA911" s="35"/>
    </row>
    <row r="912" spans="1:27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5"/>
      <c r="AA912" s="35"/>
    </row>
    <row r="913" spans="1:27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5"/>
      <c r="AA913" s="35"/>
    </row>
    <row r="914" spans="1:27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5"/>
      <c r="AA914" s="35"/>
    </row>
    <row r="915" spans="1:27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5"/>
      <c r="AA915" s="35"/>
    </row>
    <row r="916" spans="1:27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5"/>
      <c r="AA916" s="35"/>
    </row>
    <row r="917" spans="1:27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5"/>
      <c r="AA917" s="35"/>
    </row>
    <row r="918" spans="1:27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5"/>
      <c r="AA918" s="35"/>
    </row>
    <row r="919" spans="1:27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5"/>
      <c r="AA919" s="35"/>
    </row>
    <row r="920" spans="1:27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5"/>
      <c r="AA920" s="35"/>
    </row>
    <row r="921" spans="1:27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5"/>
      <c r="AA921" s="35"/>
    </row>
    <row r="922" spans="1:27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5"/>
      <c r="AA922" s="35"/>
    </row>
    <row r="923" spans="1:27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5"/>
      <c r="AA923" s="35"/>
    </row>
    <row r="924" spans="1:27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5"/>
      <c r="AA924" s="35"/>
    </row>
    <row r="925" spans="1:27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5"/>
      <c r="AA925" s="35"/>
    </row>
    <row r="926" spans="1:27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5"/>
      <c r="AA926" s="35"/>
    </row>
    <row r="927" spans="1:27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5"/>
      <c r="AA927" s="35"/>
    </row>
    <row r="928" spans="1:27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5"/>
      <c r="AA928" s="35"/>
    </row>
    <row r="929" spans="1:27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5"/>
      <c r="AA929" s="35"/>
    </row>
    <row r="930" spans="1:27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5"/>
      <c r="AA930" s="35"/>
    </row>
    <row r="931" spans="1:27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5"/>
      <c r="AA931" s="35"/>
    </row>
    <row r="932" spans="1:27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5"/>
      <c r="AA932" s="35"/>
    </row>
    <row r="933" spans="1:27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5"/>
      <c r="AA933" s="35"/>
    </row>
    <row r="934" spans="1:27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5"/>
      <c r="AA934" s="35"/>
    </row>
    <row r="935" spans="1:27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5"/>
      <c r="AA935" s="35"/>
    </row>
    <row r="936" spans="1:27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5"/>
      <c r="AA936" s="35"/>
    </row>
    <row r="937" spans="1:27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5"/>
      <c r="AA937" s="35"/>
    </row>
    <row r="938" spans="1:27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5"/>
      <c r="AA938" s="35"/>
    </row>
    <row r="939" spans="1:27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5"/>
      <c r="AA939" s="35"/>
    </row>
    <row r="940" spans="1:27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5"/>
      <c r="AA940" s="35"/>
    </row>
    <row r="941" spans="1:27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5"/>
      <c r="AA941" s="35"/>
    </row>
    <row r="942" spans="1:27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5"/>
      <c r="AA942" s="35"/>
    </row>
    <row r="943" spans="1:27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5"/>
      <c r="AA943" s="35"/>
    </row>
    <row r="944" spans="1:27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5"/>
      <c r="AA944" s="35"/>
    </row>
    <row r="945" spans="1:27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5"/>
      <c r="AA945" s="35"/>
    </row>
    <row r="946" spans="1:27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5"/>
      <c r="AA946" s="35"/>
    </row>
    <row r="947" spans="1:27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5"/>
      <c r="AA947" s="35"/>
    </row>
    <row r="948" spans="1:27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5"/>
      <c r="AA948" s="35"/>
    </row>
    <row r="949" spans="1:27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5"/>
      <c r="AA949" s="35"/>
    </row>
    <row r="950" spans="1:27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5"/>
      <c r="AA950" s="35"/>
    </row>
    <row r="951" spans="1:27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5"/>
      <c r="AA951" s="35"/>
    </row>
    <row r="952" spans="1:27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5"/>
      <c r="AA952" s="35"/>
    </row>
    <row r="953" spans="1:27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5"/>
      <c r="AA953" s="35"/>
    </row>
    <row r="954" spans="1:27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5"/>
      <c r="AA954" s="35"/>
    </row>
    <row r="955" spans="1:27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5"/>
      <c r="AA955" s="35"/>
    </row>
    <row r="956" spans="1:27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5"/>
      <c r="AA956" s="35"/>
    </row>
    <row r="957" spans="1:27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5"/>
      <c r="AA957" s="35"/>
    </row>
    <row r="958" spans="1:27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5"/>
      <c r="AA958" s="35"/>
    </row>
    <row r="959" spans="1:27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5"/>
      <c r="AA959" s="35"/>
    </row>
    <row r="960" spans="1:27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5"/>
      <c r="AA960" s="35"/>
    </row>
    <row r="961" spans="1:27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5"/>
      <c r="AA961" s="35"/>
    </row>
    <row r="962" spans="1:27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5"/>
      <c r="AA962" s="35"/>
    </row>
    <row r="963" spans="1:27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5"/>
      <c r="AA963" s="35"/>
    </row>
    <row r="964" spans="1:27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5"/>
      <c r="AA964" s="35"/>
    </row>
    <row r="965" spans="1:27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5"/>
      <c r="AA965" s="35"/>
    </row>
    <row r="966" spans="1:27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5"/>
      <c r="AA966" s="35"/>
    </row>
    <row r="967" spans="1:27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5"/>
      <c r="AA967" s="35"/>
    </row>
    <row r="968" spans="1:27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5"/>
      <c r="AA968" s="35"/>
    </row>
    <row r="969" spans="1:27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5"/>
      <c r="AA969" s="35"/>
    </row>
    <row r="970" spans="1:27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5"/>
      <c r="AA970" s="35"/>
    </row>
    <row r="971" spans="1:27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5"/>
      <c r="AA971" s="35"/>
    </row>
    <row r="972" spans="1:27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5"/>
      <c r="AA972" s="35"/>
    </row>
    <row r="973" spans="1:27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5"/>
      <c r="AA973" s="35"/>
    </row>
    <row r="974" spans="1:27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5"/>
      <c r="AA974" s="35"/>
    </row>
    <row r="975" spans="1:27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5"/>
      <c r="AA975" s="35"/>
    </row>
    <row r="976" spans="1:27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5"/>
      <c r="AA976" s="35"/>
    </row>
    <row r="977" spans="1:27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5"/>
      <c r="AA977" s="35"/>
    </row>
    <row r="978" spans="1:27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5"/>
      <c r="AA978" s="35"/>
    </row>
    <row r="979" spans="1:27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5"/>
      <c r="AA979" s="35"/>
    </row>
    <row r="980" spans="1:27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5"/>
      <c r="AA980" s="35"/>
    </row>
    <row r="981" spans="1:27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5"/>
      <c r="AA981" s="35"/>
    </row>
    <row r="982" spans="1:27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5"/>
      <c r="AA982" s="35"/>
    </row>
    <row r="983" spans="1:27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5"/>
      <c r="AA983" s="35"/>
    </row>
    <row r="984" spans="1:27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5"/>
      <c r="AA984" s="35"/>
    </row>
    <row r="985" spans="1:27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5"/>
      <c r="AA985" s="35"/>
    </row>
    <row r="986" spans="1:27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5"/>
      <c r="AA986" s="35"/>
    </row>
    <row r="987" spans="1:27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5"/>
      <c r="AA987" s="35"/>
    </row>
    <row r="988" spans="1:27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5"/>
      <c r="AA988" s="35"/>
    </row>
    <row r="989" spans="1:27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5"/>
      <c r="AA989" s="35"/>
    </row>
    <row r="990" spans="1:27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5"/>
      <c r="AA990" s="35"/>
    </row>
    <row r="991" spans="1:27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5"/>
      <c r="AA991" s="35"/>
    </row>
    <row r="992" spans="1:27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5"/>
      <c r="AA992" s="35"/>
    </row>
    <row r="993" spans="1:27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5"/>
      <c r="AA993" s="35"/>
    </row>
    <row r="994" spans="1:27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5"/>
      <c r="AA994" s="35"/>
    </row>
    <row r="995" spans="1:27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5"/>
      <c r="AA995" s="35"/>
    </row>
    <row r="996" spans="1:27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5"/>
      <c r="AA996" s="35"/>
    </row>
    <row r="997" spans="1:27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5"/>
      <c r="AA997" s="35"/>
    </row>
    <row r="998" spans="1:27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5"/>
      <c r="AA998" s="35"/>
    </row>
    <row r="999" spans="1:27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5"/>
      <c r="AA999" s="35"/>
    </row>
    <row r="1000" spans="1:27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5"/>
      <c r="AA1000" s="35"/>
    </row>
    <row r="1001" spans="1:27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5"/>
      <c r="AA1001" s="35"/>
    </row>
    <row r="1002" spans="1:27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5"/>
      <c r="AA1002" s="35"/>
    </row>
    <row r="1003" spans="1:27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5"/>
      <c r="AA1003" s="35"/>
    </row>
    <row r="1004" spans="1:27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5"/>
      <c r="AA1004" s="35"/>
    </row>
    <row r="1005" spans="1:27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5"/>
      <c r="AA1005" s="35"/>
    </row>
    <row r="1006" spans="1:27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5"/>
      <c r="AA1006" s="35"/>
    </row>
    <row r="1007" spans="1:27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5"/>
      <c r="AA1007" s="35"/>
    </row>
    <row r="1008" spans="1:27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5"/>
      <c r="AA1008" s="35"/>
    </row>
    <row r="1009" spans="1:27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5"/>
      <c r="AA1009" s="35"/>
    </row>
    <row r="1010" spans="1:27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5"/>
      <c r="AA1010" s="35"/>
    </row>
    <row r="1011" spans="1:27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5"/>
      <c r="AA1011" s="35"/>
    </row>
    <row r="1012" spans="1:27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5"/>
      <c r="AA1012" s="35"/>
    </row>
    <row r="1013" spans="1:27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5"/>
      <c r="AA1013" s="35"/>
    </row>
    <row r="1014" spans="1:27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5"/>
      <c r="AA1014" s="35"/>
    </row>
    <row r="1015" spans="1:27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5"/>
      <c r="AA1015" s="35"/>
    </row>
    <row r="1016" spans="1:27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5"/>
      <c r="AA1016" s="35"/>
    </row>
    <row r="1017" spans="1:27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5"/>
      <c r="AA1017" s="35"/>
    </row>
    <row r="1018" spans="1:27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5"/>
      <c r="AA1018" s="35"/>
    </row>
    <row r="1019" spans="1:27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5"/>
      <c r="AA1019" s="35"/>
    </row>
    <row r="1020" spans="1:27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5"/>
      <c r="AA1020" s="35"/>
    </row>
    <row r="1021" spans="1:27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5"/>
      <c r="AA1021" s="35"/>
    </row>
    <row r="1022" spans="1:27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5"/>
      <c r="AA1022" s="35"/>
    </row>
    <row r="1023" spans="1:27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5"/>
      <c r="AA1023" s="35"/>
    </row>
    <row r="1024" spans="1:27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5"/>
      <c r="AA1024" s="35"/>
    </row>
    <row r="1025" spans="1:27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5"/>
      <c r="AA1025" s="35"/>
    </row>
    <row r="1026" spans="1:27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5"/>
      <c r="AA1026" s="35"/>
    </row>
    <row r="1027" spans="1:27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5"/>
      <c r="AA1027" s="35"/>
    </row>
    <row r="1028" spans="1:27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5"/>
      <c r="AA1028" s="35"/>
    </row>
    <row r="1029" spans="1:27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5"/>
      <c r="AA1029" s="35"/>
    </row>
    <row r="1030" spans="1:27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5"/>
      <c r="AA1030" s="35"/>
    </row>
    <row r="1031" spans="1:27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5"/>
      <c r="AA1031" s="35"/>
    </row>
    <row r="1032" spans="1:27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5"/>
      <c r="AA1032" s="35"/>
    </row>
    <row r="1033" spans="1:27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5"/>
      <c r="AA1033" s="35"/>
    </row>
    <row r="1034" spans="1:27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5"/>
      <c r="AA1034" s="35"/>
    </row>
    <row r="1035" spans="1:27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5"/>
      <c r="AA1035" s="35"/>
    </row>
    <row r="1036" spans="1:27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5"/>
      <c r="AA1036" s="35"/>
    </row>
    <row r="1037" spans="1:27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5"/>
      <c r="AA1037" s="35"/>
    </row>
    <row r="1038" spans="1:27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5"/>
      <c r="AA1038" s="35"/>
    </row>
    <row r="1039" spans="1:27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5"/>
      <c r="AA1039" s="35"/>
    </row>
    <row r="1040" spans="1:27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5"/>
      <c r="AA1040" s="35"/>
    </row>
    <row r="1041" spans="1:27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5"/>
      <c r="AA1041" s="35"/>
    </row>
    <row r="1042" spans="1:27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5"/>
      <c r="AA1042" s="35"/>
    </row>
    <row r="1043" spans="1:27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5"/>
      <c r="AA1043" s="35"/>
    </row>
    <row r="1044" spans="1:27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5"/>
      <c r="AA1044" s="35"/>
    </row>
    <row r="1045" spans="1:27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5"/>
      <c r="AA1045" s="35"/>
    </row>
    <row r="1046" spans="1:27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5"/>
      <c r="AA1046" s="35"/>
    </row>
    <row r="1047" spans="1:27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5"/>
      <c r="AA1047" s="35"/>
    </row>
    <row r="1048" spans="1:27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5"/>
      <c r="AA1048" s="35"/>
    </row>
    <row r="1049" spans="1:27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5"/>
      <c r="AA1049" s="35"/>
    </row>
    <row r="1050" spans="1:27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5"/>
      <c r="AA1050" s="35"/>
    </row>
    <row r="1051" spans="1:27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5"/>
      <c r="AA1051" s="35"/>
    </row>
    <row r="1052" spans="1:27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5"/>
      <c r="AA1052" s="35"/>
    </row>
    <row r="1053" spans="1:27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5"/>
      <c r="AA1053" s="35"/>
    </row>
    <row r="1054" spans="1:27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5"/>
      <c r="AA1054" s="35"/>
    </row>
    <row r="1055" spans="1:27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5"/>
      <c r="AA1055" s="35"/>
    </row>
    <row r="1056" spans="1:27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5"/>
      <c r="AA1056" s="35"/>
    </row>
    <row r="1057" spans="1:27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5"/>
      <c r="AA1057" s="35"/>
    </row>
    <row r="1058" spans="1:27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5"/>
      <c r="AA1058" s="35"/>
    </row>
    <row r="1059" spans="1:27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5"/>
      <c r="AA1059" s="35"/>
    </row>
    <row r="1060" spans="1:27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5"/>
      <c r="AA1060" s="35"/>
    </row>
    <row r="1061" spans="1:27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5"/>
      <c r="AA1061" s="35"/>
    </row>
    <row r="1062" spans="1:27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5"/>
      <c r="AA1062" s="35"/>
    </row>
    <row r="1063" spans="1:27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5"/>
      <c r="AA1063" s="35"/>
    </row>
    <row r="1064" spans="1:27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5"/>
      <c r="AA1064" s="35"/>
    </row>
    <row r="1065" spans="1:27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5"/>
      <c r="AA1065" s="35"/>
    </row>
    <row r="1066" spans="1:27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5"/>
      <c r="AA1066" s="35"/>
    </row>
    <row r="1067" spans="1:27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5"/>
      <c r="AA1067" s="35"/>
    </row>
    <row r="1068" spans="1:27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5"/>
      <c r="AA1068" s="35"/>
    </row>
    <row r="1069" spans="1:27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5"/>
      <c r="AA1069" s="35"/>
    </row>
    <row r="1070" spans="1:27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5"/>
      <c r="AA1070" s="35"/>
    </row>
    <row r="1071" spans="1:27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5"/>
      <c r="AA1071" s="35"/>
    </row>
    <row r="1072" spans="1:27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5"/>
      <c r="AA1072" s="35"/>
    </row>
    <row r="1073" spans="1:27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5"/>
      <c r="AA1073" s="35"/>
    </row>
    <row r="1074" spans="1:27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5"/>
      <c r="AA1074" s="35"/>
    </row>
    <row r="1075" spans="1:27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5"/>
      <c r="AA1075" s="35"/>
    </row>
    <row r="1076" spans="1:27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5"/>
      <c r="AA1076" s="35"/>
    </row>
    <row r="1077" spans="1:27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5"/>
      <c r="AA1077" s="35"/>
    </row>
    <row r="1078" spans="1:27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5"/>
      <c r="AA1078" s="35"/>
    </row>
    <row r="1079" spans="1:27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5"/>
      <c r="AA1079" s="35"/>
    </row>
    <row r="1080" spans="1:27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5"/>
      <c r="AA1080" s="35"/>
    </row>
    <row r="1081" spans="1:27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5"/>
      <c r="AA1081" s="35"/>
    </row>
    <row r="1082" spans="1:27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5"/>
      <c r="AA1082" s="35"/>
    </row>
    <row r="1083" spans="1:27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5"/>
      <c r="AA1083" s="35"/>
    </row>
    <row r="1084" spans="1:27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5"/>
      <c r="AA1084" s="35"/>
    </row>
    <row r="1085" spans="1:27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5"/>
      <c r="AA1085" s="35"/>
    </row>
    <row r="1086" spans="1:27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5"/>
      <c r="AA1086" s="35"/>
    </row>
    <row r="1087" spans="1:27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5"/>
      <c r="AA1087" s="35"/>
    </row>
    <row r="1088" spans="1:27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5"/>
      <c r="AA1088" s="35"/>
    </row>
    <row r="1089" spans="1:27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5"/>
      <c r="AA1089" s="35"/>
    </row>
    <row r="1090" spans="1:27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5"/>
      <c r="AA1090" s="35"/>
    </row>
    <row r="1091" spans="1:27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5"/>
      <c r="AA1091" s="35"/>
    </row>
    <row r="1092" spans="1:27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5"/>
      <c r="AA1092" s="35"/>
    </row>
    <row r="1093" spans="1:27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5"/>
      <c r="AA1093" s="35"/>
    </row>
    <row r="1094" spans="1:27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5"/>
      <c r="AA1094" s="35"/>
    </row>
    <row r="1095" spans="1:27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5"/>
      <c r="AA1095" s="35"/>
    </row>
    <row r="1096" spans="1:27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5"/>
      <c r="AA1096" s="35"/>
    </row>
    <row r="1097" spans="1:27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5"/>
      <c r="AA1097" s="35"/>
    </row>
    <row r="1098" spans="1:27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5"/>
      <c r="AA1098" s="35"/>
    </row>
    <row r="1099" spans="1:27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5"/>
      <c r="AA1099" s="35"/>
    </row>
    <row r="1100" spans="1:27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5"/>
      <c r="AA1100" s="35"/>
    </row>
    <row r="1101" spans="1:27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5"/>
      <c r="AA1101" s="35"/>
    </row>
    <row r="1102" spans="1:27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5"/>
      <c r="AA1102" s="35"/>
    </row>
    <row r="1103" spans="1:27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5"/>
      <c r="AA1103" s="35"/>
    </row>
    <row r="1104" spans="1:27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5"/>
      <c r="AA1104" s="35"/>
    </row>
    <row r="1105" spans="1:27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5"/>
      <c r="AA1105" s="35"/>
    </row>
    <row r="1106" spans="1:27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5"/>
      <c r="AA1106" s="35"/>
    </row>
    <row r="1107" spans="1:27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5"/>
      <c r="AA1107" s="35"/>
    </row>
    <row r="1108" spans="1:27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5"/>
      <c r="AA1108" s="35"/>
    </row>
    <row r="1109" spans="1:27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5"/>
      <c r="AA1109" s="35"/>
    </row>
    <row r="1110" spans="1:27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5"/>
      <c r="AA1110" s="35"/>
    </row>
    <row r="1111" spans="1:27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5"/>
      <c r="AA1111" s="35"/>
    </row>
    <row r="1112" spans="1:27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5"/>
      <c r="AA1112" s="35"/>
    </row>
    <row r="1113" spans="1:27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5"/>
      <c r="AA1113" s="35"/>
    </row>
    <row r="1114" spans="1:27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5"/>
      <c r="AA1114" s="35"/>
    </row>
    <row r="1115" spans="1:27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5"/>
      <c r="AA1115" s="35"/>
    </row>
    <row r="1116" spans="1:27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5"/>
      <c r="AA1116" s="35"/>
    </row>
    <row r="1117" spans="1:27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5"/>
      <c r="AA1117" s="35"/>
    </row>
    <row r="1118" spans="1:27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5"/>
      <c r="AA1118" s="35"/>
    </row>
    <row r="1119" spans="1:27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5"/>
      <c r="AA1119" s="35"/>
    </row>
    <row r="1120" spans="1:27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5"/>
      <c r="AA1120" s="35"/>
    </row>
    <row r="1121" spans="1:27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5"/>
      <c r="AA1121" s="35"/>
    </row>
    <row r="1122" spans="1:27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5"/>
      <c r="AA1122" s="35"/>
    </row>
    <row r="1123" spans="1:27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5"/>
      <c r="AA1123" s="35"/>
    </row>
    <row r="1124" spans="1:27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5"/>
      <c r="AA1124" s="35"/>
    </row>
    <row r="1125" spans="1:27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5"/>
      <c r="AA1125" s="35"/>
    </row>
    <row r="1126" spans="1:27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5"/>
      <c r="AA1126" s="35"/>
    </row>
    <row r="1127" spans="1:27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5"/>
      <c r="AA1127" s="35"/>
    </row>
    <row r="1128" spans="1:27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5"/>
      <c r="AA1128" s="35"/>
    </row>
    <row r="1129" spans="1:27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5"/>
      <c r="AA1129" s="35"/>
    </row>
    <row r="1130" spans="1:27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5"/>
      <c r="AA1130" s="35"/>
    </row>
    <row r="1131" spans="1:27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5"/>
      <c r="AA1131" s="35"/>
    </row>
    <row r="1132" spans="1:27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5"/>
      <c r="AA1132" s="35"/>
    </row>
    <row r="1133" spans="1:27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5"/>
      <c r="AA1133" s="35"/>
    </row>
    <row r="1134" spans="1:27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5"/>
      <c r="AA1134" s="35"/>
    </row>
    <row r="1135" spans="1:27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5"/>
      <c r="AA1135" s="35"/>
    </row>
    <row r="1136" spans="1:27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5"/>
      <c r="AA1136" s="35"/>
    </row>
    <row r="1137" spans="1:27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5"/>
      <c r="AA1137" s="35"/>
    </row>
    <row r="1138" spans="1:27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5"/>
      <c r="AA1138" s="35"/>
    </row>
    <row r="1139" spans="1:27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5"/>
      <c r="AA1139" s="35"/>
    </row>
    <row r="1140" spans="1:27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5"/>
      <c r="AA1140" s="35"/>
    </row>
    <row r="1141" spans="1:27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5"/>
      <c r="AA1141" s="35"/>
    </row>
    <row r="1142" spans="1:27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5"/>
      <c r="AA1142" s="35"/>
    </row>
    <row r="1143" spans="1:27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5"/>
      <c r="AA1143" s="35"/>
    </row>
    <row r="1144" spans="1:27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5"/>
      <c r="AA1144" s="35"/>
    </row>
    <row r="1145" spans="1:27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5"/>
      <c r="AA1145" s="35"/>
    </row>
    <row r="1146" spans="1:27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5"/>
      <c r="AA1146" s="35"/>
    </row>
    <row r="1147" spans="1:27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5"/>
      <c r="AA1147" s="35"/>
    </row>
    <row r="1148" spans="1:27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5"/>
      <c r="AA1148" s="35"/>
    </row>
    <row r="1149" spans="1:27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5"/>
      <c r="AA1149" s="35"/>
    </row>
    <row r="1150" spans="1:27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5"/>
      <c r="AA1150" s="35"/>
    </row>
    <row r="1151" spans="1:27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5"/>
      <c r="AA1151" s="35"/>
    </row>
    <row r="1152" spans="1:27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5"/>
      <c r="AA1152" s="35"/>
    </row>
    <row r="1153" spans="1:27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5"/>
      <c r="AA1153" s="35"/>
    </row>
    <row r="1154" spans="1:27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5"/>
      <c r="AA1154" s="35"/>
    </row>
    <row r="1155" spans="1:27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5"/>
      <c r="AA1155" s="35"/>
    </row>
    <row r="1156" spans="1:27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5"/>
      <c r="AA1156" s="35"/>
    </row>
    <row r="1157" spans="1:27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5"/>
      <c r="AA1157" s="35"/>
    </row>
    <row r="1158" spans="1:27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5"/>
      <c r="AA1158" s="35"/>
    </row>
    <row r="1159" spans="1:27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5"/>
      <c r="AA1159" s="35"/>
    </row>
    <row r="1160" spans="1:27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5"/>
      <c r="AA1160" s="35"/>
    </row>
    <row r="1161" spans="1:27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5"/>
      <c r="AA1161" s="35"/>
    </row>
    <row r="1162" spans="1:27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5"/>
      <c r="AA1162" s="35"/>
    </row>
    <row r="1163" spans="1:27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5"/>
      <c r="AA1163" s="35"/>
    </row>
    <row r="1164" spans="1:27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5"/>
      <c r="AA1164" s="35"/>
    </row>
    <row r="1165" spans="1:27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5"/>
      <c r="AA1165" s="35"/>
    </row>
    <row r="1166" spans="1:27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5"/>
      <c r="AA1166" s="35"/>
    </row>
    <row r="1167" spans="1:27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5"/>
      <c r="AA1167" s="35"/>
    </row>
    <row r="1168" spans="1:27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5"/>
      <c r="AA1168" s="35"/>
    </row>
    <row r="1169" spans="1:27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5"/>
      <c r="AA1169" s="35"/>
    </row>
    <row r="1170" spans="1:27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5"/>
      <c r="AA1170" s="35"/>
    </row>
    <row r="1171" spans="1:27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5"/>
      <c r="AA1171" s="35"/>
    </row>
    <row r="1172" spans="1:27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5"/>
      <c r="AA1172" s="35"/>
    </row>
    <row r="1173" spans="1:27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5"/>
      <c r="AA1173" s="35"/>
    </row>
    <row r="1174" spans="1:27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5"/>
      <c r="AA1174" s="35"/>
    </row>
    <row r="1175" spans="1:27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5"/>
      <c r="AA1175" s="35"/>
    </row>
    <row r="1176" spans="1:27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5"/>
      <c r="AA1176" s="35"/>
    </row>
    <row r="1177" spans="1:27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5"/>
      <c r="AA1177" s="35"/>
    </row>
    <row r="1178" spans="1:27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5"/>
      <c r="AA1178" s="35"/>
    </row>
    <row r="1179" spans="1:27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5"/>
      <c r="AA1179" s="35"/>
    </row>
    <row r="1180" spans="1:27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5"/>
      <c r="AA1180" s="35"/>
    </row>
    <row r="1181" spans="1:27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5"/>
      <c r="AA1181" s="35"/>
    </row>
    <row r="1182" spans="1:27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5"/>
      <c r="AA1182" s="35"/>
    </row>
    <row r="1183" spans="1:27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5"/>
      <c r="AA1183" s="35"/>
    </row>
    <row r="1184" spans="1:27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5"/>
      <c r="AA1184" s="35"/>
    </row>
    <row r="1185" spans="1:27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5"/>
      <c r="AA1185" s="35"/>
    </row>
    <row r="1186" spans="1:27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5"/>
      <c r="AA1186" s="35"/>
    </row>
    <row r="1187" spans="1:27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5"/>
      <c r="AA1187" s="35"/>
    </row>
    <row r="1188" spans="1:27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5"/>
      <c r="AA1188" s="35"/>
    </row>
    <row r="1189" spans="1:27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5"/>
      <c r="AA1189" s="35"/>
    </row>
    <row r="1190" spans="1:27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5"/>
      <c r="AA1190" s="35"/>
    </row>
    <row r="1191" spans="1:27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5"/>
      <c r="AA1191" s="35"/>
    </row>
    <row r="1192" spans="1:27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5"/>
      <c r="AA1192" s="35"/>
    </row>
    <row r="1193" spans="1:27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5"/>
      <c r="AA1193" s="35"/>
    </row>
    <row r="1194" spans="1:27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5"/>
      <c r="AA1194" s="35"/>
    </row>
    <row r="1195" spans="1:27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5"/>
      <c r="AA1195" s="35"/>
    </row>
    <row r="1196" spans="1:27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5"/>
      <c r="AA1196" s="35"/>
    </row>
    <row r="1197" spans="1:27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5"/>
      <c r="AA1197" s="35"/>
    </row>
    <row r="1198" spans="1:27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5"/>
      <c r="AA1198" s="35"/>
    </row>
    <row r="1199" spans="1:27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5"/>
      <c r="AA1199" s="35"/>
    </row>
    <row r="1200" spans="1:27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5"/>
      <c r="AA1200" s="35"/>
    </row>
    <row r="1201" spans="1:27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5"/>
      <c r="AA1201" s="35"/>
    </row>
    <row r="1202" spans="1:27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5"/>
      <c r="AA1202" s="35"/>
    </row>
    <row r="1203" spans="1:27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5"/>
      <c r="AA1203" s="35"/>
    </row>
    <row r="1204" spans="1:27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5"/>
      <c r="AA1204" s="35"/>
    </row>
    <row r="1205" spans="1:27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5"/>
      <c r="AA1205" s="35"/>
    </row>
    <row r="1206" spans="1:27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5"/>
      <c r="AA1206" s="35"/>
    </row>
    <row r="1207" spans="1:27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5"/>
      <c r="AA1207" s="35"/>
    </row>
    <row r="1208" spans="1:27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5"/>
      <c r="AA1208" s="35"/>
    </row>
    <row r="1209" spans="1:27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5"/>
      <c r="AA1209" s="35"/>
    </row>
    <row r="1210" spans="1:27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5"/>
      <c r="AA1210" s="35"/>
    </row>
    <row r="1211" spans="1:27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5"/>
      <c r="AA1211" s="35"/>
    </row>
    <row r="1212" spans="1:27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5"/>
      <c r="AA1212" s="35"/>
    </row>
    <row r="1213" spans="1:27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5"/>
      <c r="AA1213" s="35"/>
    </row>
    <row r="1214" spans="1:27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5"/>
      <c r="AA1214" s="35"/>
    </row>
    <row r="1215" spans="1:27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5"/>
      <c r="AA1215" s="35"/>
    </row>
    <row r="1216" spans="1:27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5"/>
      <c r="AA1216" s="35"/>
    </row>
    <row r="1217" spans="1:27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5"/>
      <c r="AA1217" s="35"/>
    </row>
    <row r="1218" spans="1:27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5"/>
      <c r="AA1218" s="35"/>
    </row>
    <row r="1219" spans="1:27" ht="21" customHeight="1">
      <c r="A1219" s="26"/>
      <c r="Z1219" s="35"/>
      <c r="AA1219" s="35"/>
    </row>
    <row r="1220" spans="1:27" ht="21" customHeight="1">
      <c r="A1220" s="26"/>
      <c r="Z1220" s="35"/>
      <c r="AA1220" s="35"/>
    </row>
    <row r="1221" spans="1:27" ht="21" customHeight="1">
      <c r="A1221" s="26"/>
      <c r="Z1221" s="35"/>
      <c r="AA1221" s="35"/>
    </row>
    <row r="1222" spans="1:27" ht="21" customHeight="1">
      <c r="A1222" s="26"/>
      <c r="Z1222" s="35"/>
      <c r="AA1222" s="35"/>
    </row>
    <row r="1223" spans="1:27" ht="21" customHeight="1">
      <c r="A1223" s="26"/>
    </row>
  </sheetData>
  <mergeCells count="217">
    <mergeCell ref="G3:Y3"/>
    <mergeCell ref="B2:Y2"/>
    <mergeCell ref="B3:D3"/>
    <mergeCell ref="E3:F3"/>
    <mergeCell ref="B4:F4"/>
    <mergeCell ref="G4:Y4"/>
    <mergeCell ref="B7:F9"/>
    <mergeCell ref="B16:F18"/>
    <mergeCell ref="B10:F12"/>
    <mergeCell ref="B13:F15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A3:AA4 F33:F34 F36 F63 F57:F58 F84 F90:F94 F99:F103 F105:F109 F66 F69 F78:F81 F72 F209 F142:F143 F127:F128 F130:F131 F136:F137 F133:F134 F151 F148:F149 C45 F27:F28 F30:F31 F51:F54">
    <cfRule type="cellIs" dxfId="2063" priority="124" operator="equal">
      <formula>1</formula>
    </cfRule>
  </conditionalFormatting>
  <conditionalFormatting sqref="AA5">
    <cfRule type="cellIs" dxfId="2062" priority="125" operator="equal">
      <formula>2</formula>
    </cfRule>
  </conditionalFormatting>
  <conditionalFormatting sqref="AA6:AA7 F33:F34 F36 F63 F57:F58 F84 F90:F94 F99:F103 F105:F109 F66 F69 F78:F81 F72 F209 F142:F143 F127:F128 F130:F131 F136:F137 F133:F134 F151 F148:F149 C45 F27:F28 F30:F31 F51:F54">
    <cfRule type="cellIs" dxfId="2061" priority="126" operator="equal">
      <formula>3</formula>
    </cfRule>
  </conditionalFormatting>
  <conditionalFormatting sqref="F158 F145:F146 F115 F118 F121">
    <cfRule type="cellIs" dxfId="2060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2059" priority="128" operator="equal">
      <formula>2</formula>
    </cfRule>
  </conditionalFormatting>
  <conditionalFormatting sqref="F158 F145:F146 F115 F118 F121">
    <cfRule type="cellIs" dxfId="2058" priority="129" operator="equal">
      <formula>3</formula>
    </cfRule>
  </conditionalFormatting>
  <conditionalFormatting sqref="F176 F179">
    <cfRule type="cellIs" dxfId="2057" priority="121" operator="equal">
      <formula>1</formula>
    </cfRule>
  </conditionalFormatting>
  <conditionalFormatting sqref="F176 F179">
    <cfRule type="cellIs" dxfId="2056" priority="122" operator="equal">
      <formula>2</formula>
    </cfRule>
  </conditionalFormatting>
  <conditionalFormatting sqref="F176 F179">
    <cfRule type="cellIs" dxfId="2055" priority="123" operator="equal">
      <formula>3</formula>
    </cfRule>
  </conditionalFormatting>
  <conditionalFormatting sqref="F188">
    <cfRule type="cellIs" dxfId="2054" priority="118" operator="equal">
      <formula>1</formula>
    </cfRule>
  </conditionalFormatting>
  <conditionalFormatting sqref="F188">
    <cfRule type="cellIs" dxfId="2053" priority="119" operator="equal">
      <formula>2</formula>
    </cfRule>
  </conditionalFormatting>
  <conditionalFormatting sqref="F188">
    <cfRule type="cellIs" dxfId="2052" priority="120" operator="equal">
      <formula>3</formula>
    </cfRule>
  </conditionalFormatting>
  <conditionalFormatting sqref="F161">
    <cfRule type="cellIs" dxfId="2051" priority="115" operator="equal">
      <formula>1</formula>
    </cfRule>
  </conditionalFormatting>
  <conditionalFormatting sqref="F161">
    <cfRule type="cellIs" dxfId="2050" priority="116" operator="equal">
      <formula>2</formula>
    </cfRule>
  </conditionalFormatting>
  <conditionalFormatting sqref="F161">
    <cfRule type="cellIs" dxfId="2049" priority="117" operator="equal">
      <formula>3</formula>
    </cfRule>
  </conditionalFormatting>
  <conditionalFormatting sqref="F170:F171">
    <cfRule type="cellIs" dxfId="2048" priority="106" operator="equal">
      <formula>1</formula>
    </cfRule>
  </conditionalFormatting>
  <conditionalFormatting sqref="F164:F165">
    <cfRule type="cellIs" dxfId="2047" priority="112" operator="equal">
      <formula>1</formula>
    </cfRule>
  </conditionalFormatting>
  <conditionalFormatting sqref="F164:F165">
    <cfRule type="cellIs" dxfId="2046" priority="113" operator="equal">
      <formula>2</formula>
    </cfRule>
  </conditionalFormatting>
  <conditionalFormatting sqref="F164:F165">
    <cfRule type="cellIs" dxfId="2045" priority="114" operator="equal">
      <formula>3</formula>
    </cfRule>
  </conditionalFormatting>
  <conditionalFormatting sqref="F167:F168">
    <cfRule type="cellIs" dxfId="2044" priority="109" operator="equal">
      <formula>1</formula>
    </cfRule>
  </conditionalFormatting>
  <conditionalFormatting sqref="F167:F168">
    <cfRule type="cellIs" dxfId="2043" priority="110" operator="equal">
      <formula>2</formula>
    </cfRule>
  </conditionalFormatting>
  <conditionalFormatting sqref="F167:F168">
    <cfRule type="cellIs" dxfId="2042" priority="111" operator="equal">
      <formula>3</formula>
    </cfRule>
  </conditionalFormatting>
  <conditionalFormatting sqref="F170:F171">
    <cfRule type="cellIs" dxfId="2041" priority="107" operator="equal">
      <formula>2</formula>
    </cfRule>
  </conditionalFormatting>
  <conditionalFormatting sqref="F170:F171">
    <cfRule type="cellIs" dxfId="2040" priority="108" operator="equal">
      <formula>3</formula>
    </cfRule>
  </conditionalFormatting>
  <conditionalFormatting sqref="F182:F183">
    <cfRule type="cellIs" dxfId="2039" priority="103" operator="equal">
      <formula>1</formula>
    </cfRule>
  </conditionalFormatting>
  <conditionalFormatting sqref="F182:F183">
    <cfRule type="cellIs" dxfId="2038" priority="104" operator="equal">
      <formula>2</formula>
    </cfRule>
  </conditionalFormatting>
  <conditionalFormatting sqref="F182:F183">
    <cfRule type="cellIs" dxfId="2037" priority="105" operator="equal">
      <formula>3</formula>
    </cfRule>
  </conditionalFormatting>
  <conditionalFormatting sqref="F191">
    <cfRule type="cellIs" dxfId="2036" priority="100" operator="equal">
      <formula>1</formula>
    </cfRule>
  </conditionalFormatting>
  <conditionalFormatting sqref="F191">
    <cfRule type="cellIs" dxfId="2035" priority="101" operator="equal">
      <formula>2</formula>
    </cfRule>
  </conditionalFormatting>
  <conditionalFormatting sqref="F191">
    <cfRule type="cellIs" dxfId="2034" priority="102" operator="equal">
      <formula>3</formula>
    </cfRule>
  </conditionalFormatting>
  <conditionalFormatting sqref="F194">
    <cfRule type="cellIs" dxfId="2033" priority="97" operator="equal">
      <formula>1</formula>
    </cfRule>
  </conditionalFormatting>
  <conditionalFormatting sqref="F194">
    <cfRule type="cellIs" dxfId="2032" priority="98" operator="equal">
      <formula>2</formula>
    </cfRule>
  </conditionalFormatting>
  <conditionalFormatting sqref="F194">
    <cfRule type="cellIs" dxfId="2031" priority="99" operator="equal">
      <formula>3</formula>
    </cfRule>
  </conditionalFormatting>
  <conditionalFormatting sqref="F197">
    <cfRule type="cellIs" dxfId="2030" priority="94" operator="equal">
      <formula>1</formula>
    </cfRule>
  </conditionalFormatting>
  <conditionalFormatting sqref="F197">
    <cfRule type="cellIs" dxfId="2029" priority="95" operator="equal">
      <formula>2</formula>
    </cfRule>
  </conditionalFormatting>
  <conditionalFormatting sqref="F197">
    <cfRule type="cellIs" dxfId="2028" priority="96" operator="equal">
      <formula>3</formula>
    </cfRule>
  </conditionalFormatting>
  <conditionalFormatting sqref="F200">
    <cfRule type="cellIs" dxfId="2027" priority="91" operator="equal">
      <formula>1</formula>
    </cfRule>
  </conditionalFormatting>
  <conditionalFormatting sqref="F200">
    <cfRule type="cellIs" dxfId="2026" priority="92" operator="equal">
      <formula>2</formula>
    </cfRule>
  </conditionalFormatting>
  <conditionalFormatting sqref="F200">
    <cfRule type="cellIs" dxfId="2025" priority="93" operator="equal">
      <formula>3</formula>
    </cfRule>
  </conditionalFormatting>
  <conditionalFormatting sqref="F203">
    <cfRule type="cellIs" dxfId="2024" priority="88" operator="equal">
      <formula>1</formula>
    </cfRule>
  </conditionalFormatting>
  <conditionalFormatting sqref="F203">
    <cfRule type="cellIs" dxfId="2023" priority="89" operator="equal">
      <formula>2</formula>
    </cfRule>
  </conditionalFormatting>
  <conditionalFormatting sqref="F203">
    <cfRule type="cellIs" dxfId="2022" priority="90" operator="equal">
      <formula>3</formula>
    </cfRule>
  </conditionalFormatting>
  <conditionalFormatting sqref="F212">
    <cfRule type="cellIs" dxfId="2021" priority="85" operator="equal">
      <formula>1</formula>
    </cfRule>
  </conditionalFormatting>
  <conditionalFormatting sqref="F212">
    <cfRule type="cellIs" dxfId="2020" priority="86" operator="equal">
      <formula>3</formula>
    </cfRule>
  </conditionalFormatting>
  <conditionalFormatting sqref="F212">
    <cfRule type="cellIs" dxfId="2019" priority="87" operator="equal">
      <formula>2</formula>
    </cfRule>
  </conditionalFormatting>
  <conditionalFormatting sqref="F48">
    <cfRule type="cellIs" dxfId="2018" priority="82" operator="equal">
      <formula>1</formula>
    </cfRule>
  </conditionalFormatting>
  <conditionalFormatting sqref="F48">
    <cfRule type="cellIs" dxfId="2017" priority="83" operator="equal">
      <formula>3</formula>
    </cfRule>
  </conditionalFormatting>
  <conditionalFormatting sqref="F48">
    <cfRule type="cellIs" dxfId="2016" priority="84" operator="equal">
      <formula>2</formula>
    </cfRule>
  </conditionalFormatting>
  <conditionalFormatting sqref="F45:F47">
    <cfRule type="cellIs" dxfId="2015" priority="79" operator="equal">
      <formula>1</formula>
    </cfRule>
  </conditionalFormatting>
  <conditionalFormatting sqref="F45:F47">
    <cfRule type="cellIs" dxfId="2014" priority="80" operator="equal">
      <formula>3</formula>
    </cfRule>
  </conditionalFormatting>
  <conditionalFormatting sqref="F45:F47">
    <cfRule type="cellIs" dxfId="2013" priority="81" operator="equal">
      <formula>2</formula>
    </cfRule>
  </conditionalFormatting>
  <conditionalFormatting sqref="F39">
    <cfRule type="cellIs" dxfId="2012" priority="76" operator="equal">
      <formula>1</formula>
    </cfRule>
  </conditionalFormatting>
  <conditionalFormatting sqref="F39">
    <cfRule type="cellIs" dxfId="2011" priority="77" operator="equal">
      <formula>3</formula>
    </cfRule>
  </conditionalFormatting>
  <conditionalFormatting sqref="F39">
    <cfRule type="cellIs" dxfId="2010" priority="78" operator="equal">
      <formula>2</formula>
    </cfRule>
  </conditionalFormatting>
  <conditionalFormatting sqref="F42">
    <cfRule type="cellIs" dxfId="2009" priority="73" operator="equal">
      <formula>1</formula>
    </cfRule>
  </conditionalFormatting>
  <conditionalFormatting sqref="F42">
    <cfRule type="cellIs" dxfId="2008" priority="74" operator="equal">
      <formula>3</formula>
    </cfRule>
  </conditionalFormatting>
  <conditionalFormatting sqref="F42">
    <cfRule type="cellIs" dxfId="2007" priority="75" operator="equal">
      <formula>2</formula>
    </cfRule>
  </conditionalFormatting>
  <conditionalFormatting sqref="C60">
    <cfRule type="cellIs" dxfId="2006" priority="70" operator="equal">
      <formula>1</formula>
    </cfRule>
  </conditionalFormatting>
  <conditionalFormatting sqref="C60">
    <cfRule type="cellIs" dxfId="2005" priority="71" operator="equal">
      <formula>3</formula>
    </cfRule>
  </conditionalFormatting>
  <conditionalFormatting sqref="C60">
    <cfRule type="cellIs" dxfId="2004" priority="72" operator="equal">
      <formula>2</formula>
    </cfRule>
  </conditionalFormatting>
  <conditionalFormatting sqref="F60:F62">
    <cfRule type="cellIs" dxfId="2003" priority="67" operator="equal">
      <formula>1</formula>
    </cfRule>
  </conditionalFormatting>
  <conditionalFormatting sqref="F60:F62">
    <cfRule type="cellIs" dxfId="2002" priority="68" operator="equal">
      <formula>3</formula>
    </cfRule>
  </conditionalFormatting>
  <conditionalFormatting sqref="F60:F62">
    <cfRule type="cellIs" dxfId="2001" priority="69" operator="equal">
      <formula>2</formula>
    </cfRule>
  </conditionalFormatting>
  <conditionalFormatting sqref="C75">
    <cfRule type="cellIs" dxfId="2000" priority="64" operator="equal">
      <formula>1</formula>
    </cfRule>
  </conditionalFormatting>
  <conditionalFormatting sqref="C75">
    <cfRule type="cellIs" dxfId="1999" priority="65" operator="equal">
      <formula>3</formula>
    </cfRule>
  </conditionalFormatting>
  <conditionalFormatting sqref="C75">
    <cfRule type="cellIs" dxfId="1998" priority="66" operator="equal">
      <formula>2</formula>
    </cfRule>
  </conditionalFormatting>
  <conditionalFormatting sqref="F75:F77">
    <cfRule type="cellIs" dxfId="1997" priority="61" operator="equal">
      <formula>1</formula>
    </cfRule>
  </conditionalFormatting>
  <conditionalFormatting sqref="F75:F77">
    <cfRule type="cellIs" dxfId="1996" priority="62" operator="equal">
      <formula>3</formula>
    </cfRule>
  </conditionalFormatting>
  <conditionalFormatting sqref="F75:F77">
    <cfRule type="cellIs" dxfId="1995" priority="63" operator="equal">
      <formula>2</formula>
    </cfRule>
  </conditionalFormatting>
  <conditionalFormatting sqref="C87">
    <cfRule type="cellIs" dxfId="1994" priority="58" operator="equal">
      <formula>1</formula>
    </cfRule>
  </conditionalFormatting>
  <conditionalFormatting sqref="C87">
    <cfRule type="cellIs" dxfId="1993" priority="59" operator="equal">
      <formula>3</formula>
    </cfRule>
  </conditionalFormatting>
  <conditionalFormatting sqref="C87">
    <cfRule type="cellIs" dxfId="1992" priority="60" operator="equal">
      <formula>2</formula>
    </cfRule>
  </conditionalFormatting>
  <conditionalFormatting sqref="F87:F89">
    <cfRule type="cellIs" dxfId="1991" priority="55" operator="equal">
      <formula>1</formula>
    </cfRule>
  </conditionalFormatting>
  <conditionalFormatting sqref="F87:F89">
    <cfRule type="cellIs" dxfId="1990" priority="56" operator="equal">
      <formula>3</formula>
    </cfRule>
  </conditionalFormatting>
  <conditionalFormatting sqref="F87:F89">
    <cfRule type="cellIs" dxfId="1989" priority="57" operator="equal">
      <formula>2</formula>
    </cfRule>
  </conditionalFormatting>
  <conditionalFormatting sqref="C96">
    <cfRule type="cellIs" dxfId="1988" priority="52" operator="equal">
      <formula>1</formula>
    </cfRule>
  </conditionalFormatting>
  <conditionalFormatting sqref="C96">
    <cfRule type="cellIs" dxfId="1987" priority="53" operator="equal">
      <formula>3</formula>
    </cfRule>
  </conditionalFormatting>
  <conditionalFormatting sqref="C96">
    <cfRule type="cellIs" dxfId="1986" priority="54" operator="equal">
      <formula>2</formula>
    </cfRule>
  </conditionalFormatting>
  <conditionalFormatting sqref="F96:F98">
    <cfRule type="cellIs" dxfId="1985" priority="49" operator="equal">
      <formula>1</formula>
    </cfRule>
  </conditionalFormatting>
  <conditionalFormatting sqref="F96:F98">
    <cfRule type="cellIs" dxfId="1984" priority="50" operator="equal">
      <formula>3</formula>
    </cfRule>
  </conditionalFormatting>
  <conditionalFormatting sqref="F96:F98">
    <cfRule type="cellIs" dxfId="1983" priority="51" operator="equal">
      <formula>2</formula>
    </cfRule>
  </conditionalFormatting>
  <conditionalFormatting sqref="C111">
    <cfRule type="cellIs" dxfId="1982" priority="46" operator="equal">
      <formula>1</formula>
    </cfRule>
  </conditionalFormatting>
  <conditionalFormatting sqref="C111">
    <cfRule type="cellIs" dxfId="1981" priority="47" operator="equal">
      <formula>3</formula>
    </cfRule>
  </conditionalFormatting>
  <conditionalFormatting sqref="C111">
    <cfRule type="cellIs" dxfId="1980" priority="48" operator="equal">
      <formula>2</formula>
    </cfRule>
  </conditionalFormatting>
  <conditionalFormatting sqref="F111:F113">
    <cfRule type="cellIs" dxfId="1979" priority="43" operator="equal">
      <formula>1</formula>
    </cfRule>
  </conditionalFormatting>
  <conditionalFormatting sqref="F111:F113">
    <cfRule type="cellIs" dxfId="1978" priority="44" operator="equal">
      <formula>3</formula>
    </cfRule>
  </conditionalFormatting>
  <conditionalFormatting sqref="F111:F113">
    <cfRule type="cellIs" dxfId="1977" priority="45" operator="equal">
      <formula>2</formula>
    </cfRule>
  </conditionalFormatting>
  <conditionalFormatting sqref="C124">
    <cfRule type="cellIs" dxfId="1976" priority="40" operator="equal">
      <formula>1</formula>
    </cfRule>
  </conditionalFormatting>
  <conditionalFormatting sqref="C124">
    <cfRule type="cellIs" dxfId="1975" priority="41" operator="equal">
      <formula>3</formula>
    </cfRule>
  </conditionalFormatting>
  <conditionalFormatting sqref="C124">
    <cfRule type="cellIs" dxfId="1974" priority="42" operator="equal">
      <formula>2</formula>
    </cfRule>
  </conditionalFormatting>
  <conditionalFormatting sqref="F124:F126">
    <cfRule type="cellIs" dxfId="1973" priority="37" operator="equal">
      <formula>1</formula>
    </cfRule>
  </conditionalFormatting>
  <conditionalFormatting sqref="F124:F126">
    <cfRule type="cellIs" dxfId="1972" priority="38" operator="equal">
      <formula>3</formula>
    </cfRule>
  </conditionalFormatting>
  <conditionalFormatting sqref="F124:F126">
    <cfRule type="cellIs" dxfId="1971" priority="39" operator="equal">
      <formula>2</formula>
    </cfRule>
  </conditionalFormatting>
  <conditionalFormatting sqref="C139">
    <cfRule type="cellIs" dxfId="1970" priority="34" operator="equal">
      <formula>1</formula>
    </cfRule>
  </conditionalFormatting>
  <conditionalFormatting sqref="C139">
    <cfRule type="cellIs" dxfId="1969" priority="35" operator="equal">
      <formula>3</formula>
    </cfRule>
  </conditionalFormatting>
  <conditionalFormatting sqref="C139">
    <cfRule type="cellIs" dxfId="1968" priority="36" operator="equal">
      <formula>2</formula>
    </cfRule>
  </conditionalFormatting>
  <conditionalFormatting sqref="F139:F141">
    <cfRule type="cellIs" dxfId="1967" priority="31" operator="equal">
      <formula>1</formula>
    </cfRule>
  </conditionalFormatting>
  <conditionalFormatting sqref="F139:F141">
    <cfRule type="cellIs" dxfId="1966" priority="32" operator="equal">
      <formula>3</formula>
    </cfRule>
  </conditionalFormatting>
  <conditionalFormatting sqref="F139:F141">
    <cfRule type="cellIs" dxfId="1965" priority="33" operator="equal">
      <formula>2</formula>
    </cfRule>
  </conditionalFormatting>
  <conditionalFormatting sqref="C154">
    <cfRule type="cellIs" dxfId="1964" priority="28" operator="equal">
      <formula>1</formula>
    </cfRule>
  </conditionalFormatting>
  <conditionalFormatting sqref="C154">
    <cfRule type="cellIs" dxfId="1963" priority="29" operator="equal">
      <formula>3</formula>
    </cfRule>
  </conditionalFormatting>
  <conditionalFormatting sqref="C154">
    <cfRule type="cellIs" dxfId="1962" priority="30" operator="equal">
      <formula>2</formula>
    </cfRule>
  </conditionalFormatting>
  <conditionalFormatting sqref="F154:F156">
    <cfRule type="cellIs" dxfId="1961" priority="25" operator="equal">
      <formula>1</formula>
    </cfRule>
  </conditionalFormatting>
  <conditionalFormatting sqref="F154:F156">
    <cfRule type="cellIs" dxfId="1960" priority="26" operator="equal">
      <formula>3</formula>
    </cfRule>
  </conditionalFormatting>
  <conditionalFormatting sqref="F154:F156">
    <cfRule type="cellIs" dxfId="1959" priority="27" operator="equal">
      <formula>2</formula>
    </cfRule>
  </conditionalFormatting>
  <conditionalFormatting sqref="C173">
    <cfRule type="cellIs" dxfId="1958" priority="22" operator="equal">
      <formula>1</formula>
    </cfRule>
  </conditionalFormatting>
  <conditionalFormatting sqref="C173">
    <cfRule type="cellIs" dxfId="1957" priority="23" operator="equal">
      <formula>3</formula>
    </cfRule>
  </conditionalFormatting>
  <conditionalFormatting sqref="C173">
    <cfRule type="cellIs" dxfId="1956" priority="24" operator="equal">
      <formula>2</formula>
    </cfRule>
  </conditionalFormatting>
  <conditionalFormatting sqref="F173:F175">
    <cfRule type="cellIs" dxfId="1955" priority="19" operator="equal">
      <formula>1</formula>
    </cfRule>
  </conditionalFormatting>
  <conditionalFormatting sqref="F173:F175">
    <cfRule type="cellIs" dxfId="1954" priority="20" operator="equal">
      <formula>3</formula>
    </cfRule>
  </conditionalFormatting>
  <conditionalFormatting sqref="F173:F175">
    <cfRule type="cellIs" dxfId="1953" priority="21" operator="equal">
      <formula>2</formula>
    </cfRule>
  </conditionalFormatting>
  <conditionalFormatting sqref="C185">
    <cfRule type="cellIs" dxfId="1952" priority="16" operator="equal">
      <formula>1</formula>
    </cfRule>
  </conditionalFormatting>
  <conditionalFormatting sqref="C185">
    <cfRule type="cellIs" dxfId="1951" priority="17" operator="equal">
      <formula>3</formula>
    </cfRule>
  </conditionalFormatting>
  <conditionalFormatting sqref="C185">
    <cfRule type="cellIs" dxfId="1950" priority="18" operator="equal">
      <formula>2</formula>
    </cfRule>
  </conditionalFormatting>
  <conditionalFormatting sqref="F185:F187">
    <cfRule type="cellIs" dxfId="1949" priority="13" operator="equal">
      <formula>1</formula>
    </cfRule>
  </conditionalFormatting>
  <conditionalFormatting sqref="F185:F187">
    <cfRule type="cellIs" dxfId="1948" priority="14" operator="equal">
      <formula>3</formula>
    </cfRule>
  </conditionalFormatting>
  <conditionalFormatting sqref="F185:F187">
    <cfRule type="cellIs" dxfId="1947" priority="15" operator="equal">
      <formula>2</formula>
    </cfRule>
  </conditionalFormatting>
  <conditionalFormatting sqref="C206">
    <cfRule type="cellIs" dxfId="1946" priority="10" operator="equal">
      <formula>1</formula>
    </cfRule>
  </conditionalFormatting>
  <conditionalFormatting sqref="C206">
    <cfRule type="cellIs" dxfId="1945" priority="11" operator="equal">
      <formula>3</formula>
    </cfRule>
  </conditionalFormatting>
  <conditionalFormatting sqref="C206">
    <cfRule type="cellIs" dxfId="1944" priority="12" operator="equal">
      <formula>2</formula>
    </cfRule>
  </conditionalFormatting>
  <conditionalFormatting sqref="F206:F208">
    <cfRule type="cellIs" dxfId="1943" priority="7" operator="equal">
      <formula>1</formula>
    </cfRule>
  </conditionalFormatting>
  <conditionalFormatting sqref="F206:F208">
    <cfRule type="cellIs" dxfId="1942" priority="8" operator="equal">
      <formula>3</formula>
    </cfRule>
  </conditionalFormatting>
  <conditionalFormatting sqref="F206:F208">
    <cfRule type="cellIs" dxfId="1941" priority="9" operator="equal">
      <formula>2</formula>
    </cfRule>
  </conditionalFormatting>
  <conditionalFormatting sqref="C215">
    <cfRule type="cellIs" dxfId="1940" priority="4" operator="equal">
      <formula>1</formula>
    </cfRule>
  </conditionalFormatting>
  <conditionalFormatting sqref="C215">
    <cfRule type="cellIs" dxfId="1939" priority="5" operator="equal">
      <formula>3</formula>
    </cfRule>
  </conditionalFormatting>
  <conditionalFormatting sqref="C215">
    <cfRule type="cellIs" dxfId="1938" priority="6" operator="equal">
      <formula>2</formula>
    </cfRule>
  </conditionalFormatting>
  <conditionalFormatting sqref="F215:F217">
    <cfRule type="cellIs" dxfId="1937" priority="1" operator="equal">
      <formula>1</formula>
    </cfRule>
  </conditionalFormatting>
  <conditionalFormatting sqref="F215:F217">
    <cfRule type="cellIs" dxfId="1936" priority="2" operator="equal">
      <formula>3</formula>
    </cfRule>
  </conditionalFormatting>
  <conditionalFormatting sqref="F215:F217">
    <cfRule type="cellIs" dxfId="1935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70" zoomScaleNormal="70" workbookViewId="0">
      <selection activeCell="B2" sqref="B2:AE2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7.179687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8.54296875" style="38" bestFit="1" customWidth="1"/>
    <col min="15" max="15" width="7.179687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9.453125" style="38" bestFit="1" customWidth="1"/>
    <col min="27" max="27" width="12" style="38" customWidth="1"/>
    <col min="28" max="28" width="12.81640625" style="38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 t="s">
        <v>176</v>
      </c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169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306" t="s">
        <v>137</v>
      </c>
      <c r="AA4" s="1307"/>
      <c r="AB4" s="1308"/>
      <c r="AC4" s="1303" t="s">
        <v>138</v>
      </c>
      <c r="AD4" s="1304"/>
      <c r="AE4" s="1305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1051">
        <f>H10+H13+H16+H19</f>
        <v>25880</v>
      </c>
      <c r="I7" s="345">
        <f>I10+I13+I16+I19</f>
        <v>25880</v>
      </c>
      <c r="J7" s="346">
        <f t="shared" ref="J7:Y7" si="0">J10+J13+J16+J19</f>
        <v>0</v>
      </c>
      <c r="K7" s="346">
        <f t="shared" si="0"/>
        <v>0</v>
      </c>
      <c r="L7" s="346">
        <f t="shared" si="0"/>
        <v>0</v>
      </c>
      <c r="M7" s="347">
        <f t="shared" si="0"/>
        <v>0</v>
      </c>
      <c r="N7" s="1052">
        <f t="shared" si="0"/>
        <v>25880</v>
      </c>
      <c r="O7" s="345">
        <f t="shared" si="0"/>
        <v>25880</v>
      </c>
      <c r="P7" s="346">
        <f t="shared" si="0"/>
        <v>0</v>
      </c>
      <c r="Q7" s="346">
        <f t="shared" si="0"/>
        <v>0</v>
      </c>
      <c r="R7" s="346">
        <f t="shared" si="0"/>
        <v>0</v>
      </c>
      <c r="S7" s="349">
        <f t="shared" si="0"/>
        <v>0</v>
      </c>
      <c r="T7" s="1051">
        <f t="shared" si="0"/>
        <v>0</v>
      </c>
      <c r="U7" s="345">
        <f t="shared" si="0"/>
        <v>0</v>
      </c>
      <c r="V7" s="346">
        <f t="shared" si="0"/>
        <v>0</v>
      </c>
      <c r="W7" s="346">
        <f t="shared" si="0"/>
        <v>0</v>
      </c>
      <c r="X7" s="346">
        <f t="shared" si="0"/>
        <v>0</v>
      </c>
      <c r="Y7" s="350">
        <f t="shared" si="0"/>
        <v>0</v>
      </c>
      <c r="Z7" s="1021" t="s">
        <v>161</v>
      </c>
      <c r="AA7" s="1039">
        <v>25880</v>
      </c>
      <c r="AB7" s="1041">
        <f>AA7/AA13</f>
        <v>0.64250248262164844</v>
      </c>
      <c r="AC7" s="1032" t="s">
        <v>177</v>
      </c>
      <c r="AD7" s="1039">
        <f>AA7</f>
        <v>25880</v>
      </c>
      <c r="AE7" s="1041">
        <v>1</v>
      </c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546">
        <f t="shared" ref="H8:Y8" si="1">H11+H14+H17+H20</f>
        <v>24547.70685203575</v>
      </c>
      <c r="I8" s="352">
        <f t="shared" si="1"/>
        <v>24547.70685203575</v>
      </c>
      <c r="J8" s="353">
        <f t="shared" si="1"/>
        <v>0</v>
      </c>
      <c r="K8" s="353">
        <f t="shared" si="1"/>
        <v>0</v>
      </c>
      <c r="L8" s="353">
        <f t="shared" si="1"/>
        <v>0</v>
      </c>
      <c r="M8" s="354">
        <f t="shared" si="1"/>
        <v>0</v>
      </c>
      <c r="N8" s="551">
        <f t="shared" si="1"/>
        <v>24547.70685203575</v>
      </c>
      <c r="O8" s="352">
        <f t="shared" si="1"/>
        <v>24547.70685203575</v>
      </c>
      <c r="P8" s="353">
        <f t="shared" si="1"/>
        <v>0</v>
      </c>
      <c r="Q8" s="353">
        <f t="shared" si="1"/>
        <v>0</v>
      </c>
      <c r="R8" s="353">
        <f t="shared" si="1"/>
        <v>0</v>
      </c>
      <c r="S8" s="356">
        <f t="shared" si="1"/>
        <v>0</v>
      </c>
      <c r="T8" s="546">
        <f t="shared" si="1"/>
        <v>0</v>
      </c>
      <c r="U8" s="352">
        <f t="shared" si="1"/>
        <v>0</v>
      </c>
      <c r="V8" s="353">
        <f t="shared" si="1"/>
        <v>0</v>
      </c>
      <c r="W8" s="353">
        <f t="shared" si="1"/>
        <v>0</v>
      </c>
      <c r="X8" s="353">
        <f t="shared" si="1"/>
        <v>0</v>
      </c>
      <c r="Y8" s="357">
        <f t="shared" si="1"/>
        <v>0</v>
      </c>
      <c r="Z8" s="1030" t="s">
        <v>162</v>
      </c>
      <c r="AA8" s="1040">
        <v>14400</v>
      </c>
      <c r="AB8" s="1042">
        <f>AA8/AA13</f>
        <v>0.35749751737835156</v>
      </c>
      <c r="AC8" s="1033"/>
      <c r="AD8" s="1040"/>
      <c r="AE8" s="1042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1053">
        <f t="shared" ref="H9:Y9" si="2">H12+H15+H18+H21</f>
        <v>1332.2931479642502</v>
      </c>
      <c r="I9" s="448">
        <f t="shared" si="2"/>
        <v>1332.2931479642502</v>
      </c>
      <c r="J9" s="449">
        <f t="shared" si="2"/>
        <v>0</v>
      </c>
      <c r="K9" s="449">
        <f t="shared" si="2"/>
        <v>0</v>
      </c>
      <c r="L9" s="449">
        <f t="shared" si="2"/>
        <v>0</v>
      </c>
      <c r="M9" s="450">
        <f t="shared" si="2"/>
        <v>0</v>
      </c>
      <c r="N9" s="1054">
        <f t="shared" si="2"/>
        <v>1332.2931479642502</v>
      </c>
      <c r="O9" s="448">
        <f t="shared" si="2"/>
        <v>1332.2931479642502</v>
      </c>
      <c r="P9" s="449">
        <f t="shared" si="2"/>
        <v>0</v>
      </c>
      <c r="Q9" s="449">
        <f t="shared" si="2"/>
        <v>0</v>
      </c>
      <c r="R9" s="449">
        <f t="shared" si="2"/>
        <v>0</v>
      </c>
      <c r="S9" s="452">
        <f t="shared" si="2"/>
        <v>0</v>
      </c>
      <c r="T9" s="1053">
        <f t="shared" si="2"/>
        <v>0</v>
      </c>
      <c r="U9" s="448">
        <f t="shared" si="2"/>
        <v>0</v>
      </c>
      <c r="V9" s="449">
        <f t="shared" si="2"/>
        <v>0</v>
      </c>
      <c r="W9" s="449">
        <f t="shared" si="2"/>
        <v>0</v>
      </c>
      <c r="X9" s="449">
        <f t="shared" si="2"/>
        <v>0</v>
      </c>
      <c r="Y9" s="453">
        <f t="shared" si="2"/>
        <v>0</v>
      </c>
      <c r="Z9" s="1030"/>
      <c r="AA9" s="1040"/>
      <c r="AB9" s="1042"/>
      <c r="AC9" s="1033"/>
      <c r="AD9" s="1040"/>
      <c r="AE9" s="1042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3">I23</f>
        <v>0</v>
      </c>
      <c r="J10" s="456">
        <f t="shared" si="3"/>
        <v>0</v>
      </c>
      <c r="K10" s="456">
        <f t="shared" si="3"/>
        <v>0</v>
      </c>
      <c r="L10" s="456">
        <f t="shared" si="3"/>
        <v>0</v>
      </c>
      <c r="M10" s="457">
        <f t="shared" si="3"/>
        <v>0</v>
      </c>
      <c r="N10" s="550">
        <f t="shared" si="3"/>
        <v>0</v>
      </c>
      <c r="O10" s="455">
        <f t="shared" si="3"/>
        <v>0</v>
      </c>
      <c r="P10" s="456">
        <f t="shared" si="3"/>
        <v>0</v>
      </c>
      <c r="Q10" s="456">
        <f t="shared" si="3"/>
        <v>0</v>
      </c>
      <c r="R10" s="456">
        <f t="shared" si="3"/>
        <v>0</v>
      </c>
      <c r="S10" s="458">
        <f t="shared" si="3"/>
        <v>0</v>
      </c>
      <c r="T10" s="545">
        <f t="shared" si="3"/>
        <v>0</v>
      </c>
      <c r="U10" s="455">
        <f t="shared" si="3"/>
        <v>0</v>
      </c>
      <c r="V10" s="456">
        <f t="shared" si="3"/>
        <v>0</v>
      </c>
      <c r="W10" s="456">
        <f t="shared" si="3"/>
        <v>0</v>
      </c>
      <c r="X10" s="456">
        <f t="shared" si="3"/>
        <v>0</v>
      </c>
      <c r="Y10" s="459">
        <f t="shared" si="3"/>
        <v>0</v>
      </c>
      <c r="Z10" s="1030"/>
      <c r="AA10" s="1040"/>
      <c r="AB10" s="1042"/>
      <c r="AC10" s="1033"/>
      <c r="AD10" s="1040"/>
      <c r="AE10" s="1042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4">H24</f>
        <v>0</v>
      </c>
      <c r="I11" s="352">
        <f t="shared" si="3"/>
        <v>0</v>
      </c>
      <c r="J11" s="353">
        <f t="shared" si="3"/>
        <v>0</v>
      </c>
      <c r="K11" s="353">
        <f t="shared" si="3"/>
        <v>0</v>
      </c>
      <c r="L11" s="353">
        <f t="shared" si="3"/>
        <v>0</v>
      </c>
      <c r="M11" s="816">
        <f t="shared" si="3"/>
        <v>0</v>
      </c>
      <c r="N11" s="551">
        <f t="shared" si="3"/>
        <v>0</v>
      </c>
      <c r="O11" s="352">
        <f t="shared" si="3"/>
        <v>0</v>
      </c>
      <c r="P11" s="353">
        <f t="shared" si="3"/>
        <v>0</v>
      </c>
      <c r="Q11" s="353">
        <f t="shared" si="3"/>
        <v>0</v>
      </c>
      <c r="R11" s="353">
        <f t="shared" si="3"/>
        <v>0</v>
      </c>
      <c r="S11" s="356">
        <f t="shared" si="3"/>
        <v>0</v>
      </c>
      <c r="T11" s="546">
        <f t="shared" si="3"/>
        <v>0</v>
      </c>
      <c r="U11" s="352">
        <f t="shared" si="3"/>
        <v>0</v>
      </c>
      <c r="V11" s="353">
        <f t="shared" si="3"/>
        <v>0</v>
      </c>
      <c r="W11" s="353">
        <f t="shared" si="3"/>
        <v>0</v>
      </c>
      <c r="X11" s="353">
        <f t="shared" si="3"/>
        <v>0</v>
      </c>
      <c r="Y11" s="357">
        <f t="shared" si="3"/>
        <v>0</v>
      </c>
      <c r="Z11" s="1030"/>
      <c r="AA11" s="1040"/>
      <c r="AB11" s="1042"/>
      <c r="AC11" s="1033"/>
      <c r="AD11" s="1040"/>
      <c r="AE11" s="1042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4"/>
        <v>0</v>
      </c>
      <c r="I12" s="358">
        <f t="shared" si="3"/>
        <v>0</v>
      </c>
      <c r="J12" s="359">
        <f t="shared" si="3"/>
        <v>0</v>
      </c>
      <c r="K12" s="359">
        <f t="shared" si="3"/>
        <v>0</v>
      </c>
      <c r="L12" s="359">
        <f t="shared" si="3"/>
        <v>0</v>
      </c>
      <c r="M12" s="815">
        <f t="shared" si="3"/>
        <v>0</v>
      </c>
      <c r="N12" s="552">
        <f t="shared" si="3"/>
        <v>0</v>
      </c>
      <c r="O12" s="358">
        <f t="shared" si="3"/>
        <v>0</v>
      </c>
      <c r="P12" s="359">
        <f t="shared" si="3"/>
        <v>0</v>
      </c>
      <c r="Q12" s="359">
        <f t="shared" si="3"/>
        <v>0</v>
      </c>
      <c r="R12" s="359">
        <f t="shared" si="3"/>
        <v>0</v>
      </c>
      <c r="S12" s="361">
        <f t="shared" si="3"/>
        <v>0</v>
      </c>
      <c r="T12" s="547">
        <f t="shared" si="3"/>
        <v>0</v>
      </c>
      <c r="U12" s="358">
        <f t="shared" si="3"/>
        <v>0</v>
      </c>
      <c r="V12" s="359">
        <f t="shared" si="3"/>
        <v>0</v>
      </c>
      <c r="W12" s="359">
        <f t="shared" si="3"/>
        <v>0</v>
      </c>
      <c r="X12" s="359">
        <f t="shared" si="3"/>
        <v>0</v>
      </c>
      <c r="Y12" s="362">
        <f t="shared" si="3"/>
        <v>0</v>
      </c>
      <c r="Z12" s="1030"/>
      <c r="AA12" s="1040"/>
      <c r="AB12" s="1042"/>
      <c r="AC12" s="1033"/>
      <c r="AD12" s="1040"/>
      <c r="AE12" s="1042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25880</v>
      </c>
      <c r="I13" s="363">
        <f t="shared" ref="I13:Y15" si="5">I45+I60+I75+I87+I96+I111</f>
        <v>25880</v>
      </c>
      <c r="J13" s="364">
        <f t="shared" si="5"/>
        <v>0</v>
      </c>
      <c r="K13" s="364">
        <f t="shared" si="5"/>
        <v>0</v>
      </c>
      <c r="L13" s="364">
        <f t="shared" si="5"/>
        <v>0</v>
      </c>
      <c r="M13" s="365">
        <f t="shared" si="5"/>
        <v>0</v>
      </c>
      <c r="N13" s="553">
        <f t="shared" si="5"/>
        <v>25880</v>
      </c>
      <c r="O13" s="363">
        <f t="shared" si="5"/>
        <v>25880</v>
      </c>
      <c r="P13" s="364">
        <f t="shared" si="5"/>
        <v>0</v>
      </c>
      <c r="Q13" s="364">
        <f t="shared" si="5"/>
        <v>0</v>
      </c>
      <c r="R13" s="364">
        <f t="shared" si="5"/>
        <v>0</v>
      </c>
      <c r="S13" s="366">
        <f t="shared" si="5"/>
        <v>0</v>
      </c>
      <c r="T13" s="548">
        <f t="shared" si="5"/>
        <v>0</v>
      </c>
      <c r="U13" s="363">
        <f t="shared" si="5"/>
        <v>0</v>
      </c>
      <c r="V13" s="364">
        <f t="shared" si="5"/>
        <v>0</v>
      </c>
      <c r="W13" s="364">
        <f t="shared" si="5"/>
        <v>0</v>
      </c>
      <c r="X13" s="364">
        <f t="shared" si="5"/>
        <v>0</v>
      </c>
      <c r="Y13" s="367">
        <f t="shared" si="5"/>
        <v>0</v>
      </c>
      <c r="Z13" s="1031" t="s">
        <v>106</v>
      </c>
      <c r="AA13" s="1043">
        <v>40280</v>
      </c>
      <c r="AB13" s="1044">
        <v>1</v>
      </c>
      <c r="AC13" s="1034" t="s">
        <v>106</v>
      </c>
      <c r="AD13" s="1043">
        <f>AD7</f>
        <v>25880</v>
      </c>
      <c r="AE13" s="1044">
        <v>1</v>
      </c>
      <c r="AF13" s="15"/>
      <c r="AG13" s="15"/>
    </row>
    <row r="14" spans="1:33" ht="14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6">H46+H61+H76+H88+H97+H112</f>
        <v>24547.70685203575</v>
      </c>
      <c r="I14" s="352">
        <f t="shared" si="5"/>
        <v>24547.70685203575</v>
      </c>
      <c r="J14" s="353">
        <f t="shared" si="5"/>
        <v>0</v>
      </c>
      <c r="K14" s="353">
        <f t="shared" si="5"/>
        <v>0</v>
      </c>
      <c r="L14" s="353">
        <f t="shared" si="5"/>
        <v>0</v>
      </c>
      <c r="M14" s="354">
        <f t="shared" si="5"/>
        <v>0</v>
      </c>
      <c r="N14" s="551">
        <f t="shared" si="5"/>
        <v>24547.70685203575</v>
      </c>
      <c r="O14" s="352">
        <f t="shared" si="5"/>
        <v>24547.70685203575</v>
      </c>
      <c r="P14" s="353">
        <f t="shared" si="5"/>
        <v>0</v>
      </c>
      <c r="Q14" s="353">
        <f t="shared" si="5"/>
        <v>0</v>
      </c>
      <c r="R14" s="353">
        <f t="shared" si="5"/>
        <v>0</v>
      </c>
      <c r="S14" s="356">
        <f t="shared" si="5"/>
        <v>0</v>
      </c>
      <c r="T14" s="546">
        <f t="shared" si="5"/>
        <v>0</v>
      </c>
      <c r="U14" s="352">
        <f t="shared" si="5"/>
        <v>0</v>
      </c>
      <c r="V14" s="353">
        <f t="shared" si="5"/>
        <v>0</v>
      </c>
      <c r="W14" s="353">
        <f t="shared" si="5"/>
        <v>0</v>
      </c>
      <c r="X14" s="353">
        <f t="shared" si="5"/>
        <v>0</v>
      </c>
      <c r="Y14" s="357">
        <f t="shared" si="5"/>
        <v>0</v>
      </c>
      <c r="Z14" s="287"/>
      <c r="AA14" s="288"/>
      <c r="AB14" s="289"/>
      <c r="AC14" s="290"/>
      <c r="AD14" s="290"/>
      <c r="AE14" s="291"/>
      <c r="AF14" s="15"/>
      <c r="AG14" s="15"/>
    </row>
    <row r="15" spans="1:33" ht="14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6"/>
        <v>1332.2931479642502</v>
      </c>
      <c r="I15" s="358">
        <f t="shared" si="5"/>
        <v>1332.2931479642502</v>
      </c>
      <c r="J15" s="359">
        <f t="shared" si="5"/>
        <v>0</v>
      </c>
      <c r="K15" s="359">
        <f t="shared" si="5"/>
        <v>0</v>
      </c>
      <c r="L15" s="359">
        <f t="shared" si="5"/>
        <v>0</v>
      </c>
      <c r="M15" s="360">
        <f t="shared" si="5"/>
        <v>0</v>
      </c>
      <c r="N15" s="552">
        <f t="shared" si="5"/>
        <v>1332.2931479642502</v>
      </c>
      <c r="O15" s="358">
        <f t="shared" si="5"/>
        <v>1332.2931479642502</v>
      </c>
      <c r="P15" s="359">
        <f t="shared" si="5"/>
        <v>0</v>
      </c>
      <c r="Q15" s="359">
        <f t="shared" si="5"/>
        <v>0</v>
      </c>
      <c r="R15" s="359">
        <f t="shared" si="5"/>
        <v>0</v>
      </c>
      <c r="S15" s="361">
        <f t="shared" si="5"/>
        <v>0</v>
      </c>
      <c r="T15" s="547">
        <f t="shared" si="5"/>
        <v>0</v>
      </c>
      <c r="U15" s="358">
        <f t="shared" si="5"/>
        <v>0</v>
      </c>
      <c r="V15" s="359">
        <f t="shared" si="5"/>
        <v>0</v>
      </c>
      <c r="W15" s="359">
        <f t="shared" si="5"/>
        <v>0</v>
      </c>
      <c r="X15" s="359">
        <f t="shared" si="5"/>
        <v>0</v>
      </c>
      <c r="Y15" s="362">
        <f t="shared" si="5"/>
        <v>0</v>
      </c>
      <c r="Z15" s="275"/>
      <c r="AA15" s="276"/>
      <c r="AB15" s="277"/>
      <c r="AC15" s="278"/>
      <c r="AD15" s="278"/>
      <c r="AE15" s="1106"/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7">I124+I139+I154</f>
        <v>0</v>
      </c>
      <c r="J16" s="364">
        <f t="shared" si="7"/>
        <v>0</v>
      </c>
      <c r="K16" s="364">
        <f t="shared" si="7"/>
        <v>0</v>
      </c>
      <c r="L16" s="364">
        <f t="shared" si="7"/>
        <v>0</v>
      </c>
      <c r="M16" s="365">
        <f t="shared" si="7"/>
        <v>0</v>
      </c>
      <c r="N16" s="553">
        <f t="shared" si="7"/>
        <v>0</v>
      </c>
      <c r="O16" s="363">
        <f t="shared" si="7"/>
        <v>0</v>
      </c>
      <c r="P16" s="364">
        <f t="shared" si="7"/>
        <v>0</v>
      </c>
      <c r="Q16" s="364">
        <f t="shared" si="7"/>
        <v>0</v>
      </c>
      <c r="R16" s="364">
        <f t="shared" si="7"/>
        <v>0</v>
      </c>
      <c r="S16" s="366">
        <f t="shared" si="7"/>
        <v>0</v>
      </c>
      <c r="T16" s="548">
        <f t="shared" si="7"/>
        <v>0</v>
      </c>
      <c r="U16" s="363">
        <f t="shared" si="7"/>
        <v>0</v>
      </c>
      <c r="V16" s="364">
        <f t="shared" si="7"/>
        <v>0</v>
      </c>
      <c r="W16" s="364">
        <f t="shared" si="7"/>
        <v>0</v>
      </c>
      <c r="X16" s="364">
        <f t="shared" si="7"/>
        <v>0</v>
      </c>
      <c r="Y16" s="367">
        <f t="shared" si="7"/>
        <v>0</v>
      </c>
      <c r="Z16" s="275"/>
      <c r="AA16" s="276"/>
      <c r="AB16" s="277"/>
      <c r="AC16" s="278"/>
      <c r="AD16" s="278"/>
      <c r="AE16" s="110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8">H125+H140+H155</f>
        <v>0</v>
      </c>
      <c r="I17" s="352">
        <f t="shared" si="7"/>
        <v>0</v>
      </c>
      <c r="J17" s="353">
        <f t="shared" si="7"/>
        <v>0</v>
      </c>
      <c r="K17" s="353">
        <f t="shared" si="7"/>
        <v>0</v>
      </c>
      <c r="L17" s="353">
        <f t="shared" si="7"/>
        <v>0</v>
      </c>
      <c r="M17" s="354">
        <f t="shared" si="7"/>
        <v>0</v>
      </c>
      <c r="N17" s="551">
        <f t="shared" si="7"/>
        <v>0</v>
      </c>
      <c r="O17" s="352">
        <f t="shared" si="7"/>
        <v>0</v>
      </c>
      <c r="P17" s="353">
        <f t="shared" si="7"/>
        <v>0</v>
      </c>
      <c r="Q17" s="353">
        <f t="shared" si="7"/>
        <v>0</v>
      </c>
      <c r="R17" s="353">
        <f t="shared" si="7"/>
        <v>0</v>
      </c>
      <c r="S17" s="356">
        <f t="shared" si="7"/>
        <v>0</v>
      </c>
      <c r="T17" s="546">
        <f t="shared" si="7"/>
        <v>0</v>
      </c>
      <c r="U17" s="352">
        <f t="shared" si="7"/>
        <v>0</v>
      </c>
      <c r="V17" s="353">
        <f t="shared" si="7"/>
        <v>0</v>
      </c>
      <c r="W17" s="353">
        <f t="shared" si="7"/>
        <v>0</v>
      </c>
      <c r="X17" s="353">
        <f t="shared" si="7"/>
        <v>0</v>
      </c>
      <c r="Y17" s="357">
        <f t="shared" si="7"/>
        <v>0</v>
      </c>
      <c r="Z17" s="287"/>
      <c r="AA17" s="288"/>
      <c r="AB17" s="289"/>
      <c r="AC17" s="290"/>
      <c r="AD17" s="290"/>
      <c r="AE17" s="291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8"/>
        <v>0</v>
      </c>
      <c r="I18" s="358">
        <f t="shared" si="7"/>
        <v>0</v>
      </c>
      <c r="J18" s="359">
        <f t="shared" si="7"/>
        <v>0</v>
      </c>
      <c r="K18" s="359">
        <f t="shared" si="7"/>
        <v>0</v>
      </c>
      <c r="L18" s="359">
        <f t="shared" si="7"/>
        <v>0</v>
      </c>
      <c r="M18" s="360">
        <f t="shared" si="7"/>
        <v>0</v>
      </c>
      <c r="N18" s="552">
        <f t="shared" si="7"/>
        <v>0</v>
      </c>
      <c r="O18" s="358">
        <f t="shared" si="7"/>
        <v>0</v>
      </c>
      <c r="P18" s="359">
        <f t="shared" si="7"/>
        <v>0</v>
      </c>
      <c r="Q18" s="359">
        <f t="shared" si="7"/>
        <v>0</v>
      </c>
      <c r="R18" s="359">
        <f t="shared" si="7"/>
        <v>0</v>
      </c>
      <c r="S18" s="361">
        <f t="shared" si="7"/>
        <v>0</v>
      </c>
      <c r="T18" s="547">
        <f t="shared" si="7"/>
        <v>0</v>
      </c>
      <c r="U18" s="358">
        <f t="shared" si="7"/>
        <v>0</v>
      </c>
      <c r="V18" s="359">
        <f t="shared" si="7"/>
        <v>0</v>
      </c>
      <c r="W18" s="359">
        <f t="shared" si="7"/>
        <v>0</v>
      </c>
      <c r="X18" s="359">
        <f t="shared" si="7"/>
        <v>0</v>
      </c>
      <c r="Y18" s="362">
        <f t="shared" si="7"/>
        <v>0</v>
      </c>
      <c r="Z18" s="275"/>
      <c r="AA18" s="276"/>
      <c r="AB18" s="277"/>
      <c r="AC18" s="278"/>
      <c r="AD18" s="278"/>
      <c r="AE18" s="1106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9">I173+I185+I206+I215</f>
        <v>0</v>
      </c>
      <c r="J19" s="364">
        <f t="shared" si="9"/>
        <v>0</v>
      </c>
      <c r="K19" s="364">
        <f t="shared" si="9"/>
        <v>0</v>
      </c>
      <c r="L19" s="364">
        <f t="shared" si="9"/>
        <v>0</v>
      </c>
      <c r="M19" s="365">
        <f t="shared" si="9"/>
        <v>0</v>
      </c>
      <c r="N19" s="553">
        <f t="shared" si="9"/>
        <v>0</v>
      </c>
      <c r="O19" s="363">
        <f t="shared" si="9"/>
        <v>0</v>
      </c>
      <c r="P19" s="364">
        <f t="shared" si="9"/>
        <v>0</v>
      </c>
      <c r="Q19" s="364">
        <f t="shared" si="9"/>
        <v>0</v>
      </c>
      <c r="R19" s="364">
        <f t="shared" si="9"/>
        <v>0</v>
      </c>
      <c r="S19" s="366">
        <f t="shared" si="9"/>
        <v>0</v>
      </c>
      <c r="T19" s="548">
        <f t="shared" si="9"/>
        <v>0</v>
      </c>
      <c r="U19" s="363">
        <f t="shared" si="9"/>
        <v>0</v>
      </c>
      <c r="V19" s="364">
        <f t="shared" si="9"/>
        <v>0</v>
      </c>
      <c r="W19" s="364">
        <f t="shared" si="9"/>
        <v>0</v>
      </c>
      <c r="X19" s="364">
        <f t="shared" si="9"/>
        <v>0</v>
      </c>
      <c r="Y19" s="367">
        <f t="shared" si="9"/>
        <v>0</v>
      </c>
      <c r="Z19" s="275"/>
      <c r="AA19" s="276"/>
      <c r="AB19" s="277"/>
      <c r="AC19" s="278"/>
      <c r="AD19" s="278"/>
      <c r="AE19" s="1106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10">H174+H186+H207+H216</f>
        <v>0</v>
      </c>
      <c r="I20" s="352">
        <f t="shared" si="9"/>
        <v>0</v>
      </c>
      <c r="J20" s="353">
        <f t="shared" si="9"/>
        <v>0</v>
      </c>
      <c r="K20" s="353">
        <f t="shared" si="9"/>
        <v>0</v>
      </c>
      <c r="L20" s="353">
        <f t="shared" si="9"/>
        <v>0</v>
      </c>
      <c r="M20" s="354">
        <f t="shared" si="9"/>
        <v>0</v>
      </c>
      <c r="N20" s="551">
        <f t="shared" si="9"/>
        <v>0</v>
      </c>
      <c r="O20" s="352">
        <f t="shared" si="9"/>
        <v>0</v>
      </c>
      <c r="P20" s="353">
        <f t="shared" si="9"/>
        <v>0</v>
      </c>
      <c r="Q20" s="353">
        <f t="shared" si="9"/>
        <v>0</v>
      </c>
      <c r="R20" s="353">
        <f t="shared" si="9"/>
        <v>0</v>
      </c>
      <c r="S20" s="356">
        <f t="shared" si="9"/>
        <v>0</v>
      </c>
      <c r="T20" s="546">
        <f t="shared" si="9"/>
        <v>0</v>
      </c>
      <c r="U20" s="352">
        <f t="shared" si="9"/>
        <v>0</v>
      </c>
      <c r="V20" s="353">
        <f t="shared" si="9"/>
        <v>0</v>
      </c>
      <c r="W20" s="353">
        <f t="shared" si="9"/>
        <v>0</v>
      </c>
      <c r="X20" s="353">
        <f t="shared" si="9"/>
        <v>0</v>
      </c>
      <c r="Y20" s="357">
        <f t="shared" si="9"/>
        <v>0</v>
      </c>
      <c r="Z20" s="287"/>
      <c r="AA20" s="288"/>
      <c r="AB20" s="289"/>
      <c r="AC20" s="290"/>
      <c r="AD20" s="290"/>
      <c r="AE20" s="291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10"/>
        <v>0</v>
      </c>
      <c r="I21" s="464">
        <f t="shared" si="9"/>
        <v>0</v>
      </c>
      <c r="J21" s="465">
        <f t="shared" si="9"/>
        <v>0</v>
      </c>
      <c r="K21" s="465">
        <f t="shared" si="9"/>
        <v>0</v>
      </c>
      <c r="L21" s="465">
        <f t="shared" si="9"/>
        <v>0</v>
      </c>
      <c r="M21" s="466">
        <f t="shared" si="9"/>
        <v>0</v>
      </c>
      <c r="N21" s="554">
        <f t="shared" si="9"/>
        <v>0</v>
      </c>
      <c r="O21" s="464">
        <f t="shared" si="9"/>
        <v>0</v>
      </c>
      <c r="P21" s="465">
        <f t="shared" si="9"/>
        <v>0</v>
      </c>
      <c r="Q21" s="465">
        <f t="shared" si="9"/>
        <v>0</v>
      </c>
      <c r="R21" s="465">
        <f t="shared" si="9"/>
        <v>0</v>
      </c>
      <c r="S21" s="467">
        <f t="shared" si="9"/>
        <v>0</v>
      </c>
      <c r="T21" s="549">
        <f t="shared" si="9"/>
        <v>0</v>
      </c>
      <c r="U21" s="464">
        <f t="shared" si="9"/>
        <v>0</v>
      </c>
      <c r="V21" s="465">
        <f t="shared" si="9"/>
        <v>0</v>
      </c>
      <c r="W21" s="465">
        <f t="shared" si="9"/>
        <v>0</v>
      </c>
      <c r="X21" s="465">
        <f t="shared" si="9"/>
        <v>0</v>
      </c>
      <c r="Y21" s="468">
        <f t="shared" si="9"/>
        <v>0</v>
      </c>
      <c r="Z21" s="275"/>
      <c r="AA21" s="276"/>
      <c r="AB21" s="277"/>
      <c r="AC21" s="278"/>
      <c r="AD21" s="278"/>
      <c r="AE21" s="1106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275"/>
      <c r="AA22" s="276"/>
      <c r="AB22" s="277"/>
      <c r="AC22" s="278"/>
      <c r="AD22" s="278"/>
      <c r="AE22" s="1106"/>
      <c r="AF22" s="15"/>
      <c r="AG22" s="15"/>
    </row>
    <row r="23" spans="1:33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275"/>
      <c r="AA23" s="276"/>
      <c r="AB23" s="277"/>
      <c r="AC23" s="278"/>
      <c r="AD23" s="278"/>
      <c r="AE23" s="1106"/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275"/>
      <c r="AA24" s="276"/>
      <c r="AB24" s="277"/>
      <c r="AC24" s="278"/>
      <c r="AD24" s="278"/>
      <c r="AE24" s="1106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287"/>
      <c r="AA25" s="288"/>
      <c r="AB25" s="289"/>
      <c r="AC25" s="290"/>
      <c r="AD25" s="290"/>
      <c r="AE25" s="291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275"/>
      <c r="AA26" s="276"/>
      <c r="AB26" s="277"/>
      <c r="AC26" s="278"/>
      <c r="AD26" s="278"/>
      <c r="AE26" s="1106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275"/>
      <c r="AA27" s="276"/>
      <c r="AB27" s="277"/>
      <c r="AC27" s="278"/>
      <c r="AD27" s="278"/>
      <c r="AE27" s="1106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287"/>
      <c r="AA28" s="288"/>
      <c r="AB28" s="289"/>
      <c r="AC28" s="290"/>
      <c r="AD28" s="290"/>
      <c r="AE28" s="291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275"/>
      <c r="AA29" s="276"/>
      <c r="AB29" s="277"/>
      <c r="AC29" s="278"/>
      <c r="AD29" s="278"/>
      <c r="AE29" s="1106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1058">
        <f>SUM(I30:M30)</f>
        <v>24547.70685203575</v>
      </c>
      <c r="I30" s="434">
        <f>I31+I32</f>
        <v>24547.70685203575</v>
      </c>
      <c r="J30" s="435"/>
      <c r="K30" s="435"/>
      <c r="L30" s="435"/>
      <c r="M30" s="436"/>
      <c r="N30" s="1059">
        <f>SUM(O30:S30)</f>
        <v>24547.70685203575</v>
      </c>
      <c r="O30" s="434">
        <f>O31+O32</f>
        <v>24547.70685203575</v>
      </c>
      <c r="P30" s="435"/>
      <c r="Q30" s="435"/>
      <c r="R30" s="435"/>
      <c r="S30" s="438"/>
      <c r="T30" s="1058">
        <f>N30-H30</f>
        <v>0</v>
      </c>
      <c r="U30" s="434">
        <f>O30-I30</f>
        <v>0</v>
      </c>
      <c r="V30" s="435"/>
      <c r="W30" s="435"/>
      <c r="X30" s="435"/>
      <c r="Y30" s="439"/>
      <c r="Z30" s="275"/>
      <c r="AA30" s="276"/>
      <c r="AB30" s="277"/>
      <c r="AC30" s="278"/>
      <c r="AD30" s="278"/>
      <c r="AE30" s="1106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>
        <f t="shared" ref="H31:H32" si="11">SUM(I31:M31)</f>
        <v>24547.70685203575</v>
      </c>
      <c r="I31" s="427">
        <f>(7886.4+12000+7960+7960+2400)*$AB$7</f>
        <v>24547.70685203575</v>
      </c>
      <c r="J31" s="428"/>
      <c r="K31" s="428"/>
      <c r="L31" s="428"/>
      <c r="M31" s="429"/>
      <c r="N31" s="1060">
        <f t="shared" ref="N31:N32" si="12">SUM(O31:S31)</f>
        <v>24547.70685203575</v>
      </c>
      <c r="O31" s="427">
        <f>(7886.4+12000+7960+7960+2400)*$AB$7</f>
        <v>24547.70685203575</v>
      </c>
      <c r="P31" s="428"/>
      <c r="Q31" s="428"/>
      <c r="R31" s="428"/>
      <c r="S31" s="431"/>
      <c r="T31" s="1062">
        <f t="shared" ref="T31:T32" si="13">N31-H31</f>
        <v>0</v>
      </c>
      <c r="U31" s="427">
        <f t="shared" ref="U31:U32" si="14">O31-I31</f>
        <v>0</v>
      </c>
      <c r="V31" s="428"/>
      <c r="W31" s="428"/>
      <c r="X31" s="428"/>
      <c r="Y31" s="432"/>
      <c r="Z31" s="287"/>
      <c r="AA31" s="288"/>
      <c r="AB31" s="289"/>
      <c r="AC31" s="290"/>
      <c r="AD31" s="290"/>
      <c r="AE31" s="291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>
        <f t="shared" si="11"/>
        <v>0</v>
      </c>
      <c r="I32" s="420">
        <v>0</v>
      </c>
      <c r="J32" s="421"/>
      <c r="K32" s="421"/>
      <c r="L32" s="421"/>
      <c r="M32" s="422"/>
      <c r="N32" s="1061">
        <f t="shared" si="12"/>
        <v>0</v>
      </c>
      <c r="O32" s="420">
        <v>0</v>
      </c>
      <c r="P32" s="421"/>
      <c r="Q32" s="421"/>
      <c r="R32" s="421"/>
      <c r="S32" s="424"/>
      <c r="T32" s="1063">
        <f t="shared" si="13"/>
        <v>0</v>
      </c>
      <c r="U32" s="420">
        <f t="shared" si="14"/>
        <v>0</v>
      </c>
      <c r="V32" s="421"/>
      <c r="W32" s="421"/>
      <c r="X32" s="421"/>
      <c r="Y32" s="425"/>
      <c r="Z32" s="275"/>
      <c r="AA32" s="276"/>
      <c r="AB32" s="277"/>
      <c r="AC32" s="278"/>
      <c r="AD32" s="278"/>
      <c r="AE32" s="1106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275"/>
      <c r="AA33" s="276"/>
      <c r="AB33" s="277"/>
      <c r="AC33" s="278"/>
      <c r="AD33" s="278"/>
      <c r="AE33" s="1106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287"/>
      <c r="AA34" s="288"/>
      <c r="AB34" s="289"/>
      <c r="AC34" s="290"/>
      <c r="AD34" s="290"/>
      <c r="AE34" s="291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275"/>
      <c r="AA35" s="276"/>
      <c r="AB35" s="277"/>
      <c r="AC35" s="278"/>
      <c r="AD35" s="278"/>
      <c r="AE35" s="1106"/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5"/>
      <c r="AA36" s="276"/>
      <c r="AB36" s="277"/>
      <c r="AC36" s="278"/>
      <c r="AD36" s="278"/>
      <c r="AE36" s="1106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1106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75"/>
      <c r="AA38" s="276"/>
      <c r="AB38" s="277"/>
      <c r="AC38" s="278"/>
      <c r="AD38" s="278"/>
      <c r="AE38" s="1106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1055">
        <f>H27+H30+H33+H36+H39+H42</f>
        <v>24547.70685203575</v>
      </c>
      <c r="I45" s="399">
        <f t="shared" ref="I45:Y45" si="15">I27+I30+I33+I36+I39+I42</f>
        <v>24547.70685203575</v>
      </c>
      <c r="J45" s="400">
        <f t="shared" si="15"/>
        <v>0</v>
      </c>
      <c r="K45" s="400">
        <f t="shared" si="15"/>
        <v>0</v>
      </c>
      <c r="L45" s="400">
        <f t="shared" si="15"/>
        <v>0</v>
      </c>
      <c r="M45" s="401">
        <f t="shared" si="15"/>
        <v>0</v>
      </c>
      <c r="N45" s="1064">
        <f t="shared" si="15"/>
        <v>24547.70685203575</v>
      </c>
      <c r="O45" s="399">
        <f t="shared" si="15"/>
        <v>24547.70685203575</v>
      </c>
      <c r="P45" s="400">
        <f t="shared" si="15"/>
        <v>0</v>
      </c>
      <c r="Q45" s="400">
        <f t="shared" si="15"/>
        <v>0</v>
      </c>
      <c r="R45" s="400">
        <f t="shared" si="15"/>
        <v>0</v>
      </c>
      <c r="S45" s="403">
        <f t="shared" si="15"/>
        <v>0</v>
      </c>
      <c r="T45" s="1055">
        <f t="shared" si="15"/>
        <v>0</v>
      </c>
      <c r="U45" s="399">
        <f t="shared" si="15"/>
        <v>0</v>
      </c>
      <c r="V45" s="400">
        <f t="shared" si="15"/>
        <v>0</v>
      </c>
      <c r="W45" s="400">
        <f t="shared" si="15"/>
        <v>0</v>
      </c>
      <c r="X45" s="400">
        <f t="shared" si="15"/>
        <v>0</v>
      </c>
      <c r="Y45" s="404">
        <f t="shared" si="15"/>
        <v>0</v>
      </c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1056">
        <f t="shared" ref="H46:Y46" si="16">H28+H31+H34+H37+H40+H43</f>
        <v>24547.70685203575</v>
      </c>
      <c r="I46" s="406">
        <f t="shared" si="16"/>
        <v>24547.70685203575</v>
      </c>
      <c r="J46" s="407">
        <f t="shared" si="16"/>
        <v>0</v>
      </c>
      <c r="K46" s="407">
        <f t="shared" si="16"/>
        <v>0</v>
      </c>
      <c r="L46" s="407">
        <f t="shared" si="16"/>
        <v>0</v>
      </c>
      <c r="M46" s="408">
        <f t="shared" si="16"/>
        <v>0</v>
      </c>
      <c r="N46" s="1065">
        <f t="shared" si="16"/>
        <v>24547.70685203575</v>
      </c>
      <c r="O46" s="406">
        <f t="shared" si="16"/>
        <v>24547.70685203575</v>
      </c>
      <c r="P46" s="407">
        <f t="shared" si="16"/>
        <v>0</v>
      </c>
      <c r="Q46" s="407">
        <f t="shared" si="16"/>
        <v>0</v>
      </c>
      <c r="R46" s="407">
        <f t="shared" si="16"/>
        <v>0</v>
      </c>
      <c r="S46" s="410">
        <f t="shared" si="16"/>
        <v>0</v>
      </c>
      <c r="T46" s="1056">
        <f t="shared" si="16"/>
        <v>0</v>
      </c>
      <c r="U46" s="406">
        <f t="shared" si="16"/>
        <v>0</v>
      </c>
      <c r="V46" s="407">
        <f t="shared" si="16"/>
        <v>0</v>
      </c>
      <c r="W46" s="407">
        <f t="shared" si="16"/>
        <v>0</v>
      </c>
      <c r="X46" s="407">
        <f t="shared" si="16"/>
        <v>0</v>
      </c>
      <c r="Y46" s="411">
        <f t="shared" si="16"/>
        <v>0</v>
      </c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1057">
        <f t="shared" ref="H47:Y47" si="17">H29+H32+H35+H38+H41+H44</f>
        <v>0</v>
      </c>
      <c r="I47" s="413">
        <f t="shared" si="17"/>
        <v>0</v>
      </c>
      <c r="J47" s="414">
        <f t="shared" si="17"/>
        <v>0</v>
      </c>
      <c r="K47" s="414">
        <f t="shared" si="17"/>
        <v>0</v>
      </c>
      <c r="L47" s="414">
        <f t="shared" si="17"/>
        <v>0</v>
      </c>
      <c r="M47" s="415">
        <f t="shared" si="17"/>
        <v>0</v>
      </c>
      <c r="N47" s="1066">
        <f t="shared" si="17"/>
        <v>0</v>
      </c>
      <c r="O47" s="413">
        <f t="shared" si="17"/>
        <v>0</v>
      </c>
      <c r="P47" s="414">
        <f t="shared" si="17"/>
        <v>0</v>
      </c>
      <c r="Q47" s="414">
        <f t="shared" si="17"/>
        <v>0</v>
      </c>
      <c r="R47" s="414">
        <f t="shared" si="17"/>
        <v>0</v>
      </c>
      <c r="S47" s="417">
        <f t="shared" si="17"/>
        <v>0</v>
      </c>
      <c r="T47" s="1057">
        <f t="shared" si="17"/>
        <v>0</v>
      </c>
      <c r="U47" s="413">
        <f t="shared" si="17"/>
        <v>0</v>
      </c>
      <c r="V47" s="414">
        <f t="shared" si="17"/>
        <v>0</v>
      </c>
      <c r="W47" s="414">
        <f t="shared" si="17"/>
        <v>0</v>
      </c>
      <c r="X47" s="414">
        <f t="shared" si="17"/>
        <v>0</v>
      </c>
      <c r="Y47" s="418">
        <f t="shared" si="17"/>
        <v>0</v>
      </c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30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>
        <f>SUM(I90:M90)</f>
        <v>1332.2931479642502</v>
      </c>
      <c r="I90" s="369">
        <f>I91+I92</f>
        <v>1332.2931479642502</v>
      </c>
      <c r="J90" s="370"/>
      <c r="K90" s="370"/>
      <c r="L90" s="370"/>
      <c r="M90" s="371"/>
      <c r="N90" s="372">
        <f>SUM(O90:S90)</f>
        <v>1332.2931479642502</v>
      </c>
      <c r="O90" s="369">
        <f>O91+O92</f>
        <v>1332.2931479642502</v>
      </c>
      <c r="P90" s="370"/>
      <c r="Q90" s="370"/>
      <c r="R90" s="370"/>
      <c r="S90" s="373"/>
      <c r="T90" s="1067">
        <f>N90-H90</f>
        <v>0</v>
      </c>
      <c r="U90" s="375">
        <f t="shared" ref="U90:Y90" si="18">O90-I90</f>
        <v>0</v>
      </c>
      <c r="V90" s="376">
        <f t="shared" si="18"/>
        <v>0</v>
      </c>
      <c r="W90" s="376">
        <f t="shared" si="18"/>
        <v>0</v>
      </c>
      <c r="X90" s="376">
        <f t="shared" si="18"/>
        <v>0</v>
      </c>
      <c r="Y90" s="377">
        <f t="shared" si="18"/>
        <v>0</v>
      </c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>
        <f t="shared" ref="H91:H92" si="19">SUM(I91:M91)</f>
        <v>0</v>
      </c>
      <c r="I91" s="379">
        <v>0</v>
      </c>
      <c r="J91" s="380"/>
      <c r="K91" s="380"/>
      <c r="L91" s="380"/>
      <c r="M91" s="381"/>
      <c r="N91" s="382">
        <f t="shared" ref="N91:N92" si="20">SUM(O91:S91)</f>
        <v>0</v>
      </c>
      <c r="O91" s="379">
        <v>0</v>
      </c>
      <c r="P91" s="380"/>
      <c r="Q91" s="380"/>
      <c r="R91" s="380"/>
      <c r="S91" s="383"/>
      <c r="T91" s="1068">
        <f t="shared" ref="T91:T92" si="21">N91-H91</f>
        <v>0</v>
      </c>
      <c r="U91" s="385">
        <f t="shared" ref="U91:U92" si="22">O91-I91</f>
        <v>0</v>
      </c>
      <c r="V91" s="386">
        <f t="shared" ref="V91:V92" si="23">P91-J91</f>
        <v>0</v>
      </c>
      <c r="W91" s="386">
        <f t="shared" ref="W91:W92" si="24">Q91-K91</f>
        <v>0</v>
      </c>
      <c r="X91" s="386">
        <f t="shared" ref="X91:X92" si="25">R91-L91</f>
        <v>0</v>
      </c>
      <c r="Y91" s="387">
        <f t="shared" ref="Y91:Y92" si="26">S91-M91</f>
        <v>0</v>
      </c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>
        <f t="shared" si="19"/>
        <v>1332.2931479642502</v>
      </c>
      <c r="I92" s="389">
        <f>2073.6*$AB$7</f>
        <v>1332.2931479642502</v>
      </c>
      <c r="J92" s="390"/>
      <c r="K92" s="390"/>
      <c r="L92" s="390"/>
      <c r="M92" s="391"/>
      <c r="N92" s="392">
        <f t="shared" si="20"/>
        <v>1332.2931479642502</v>
      </c>
      <c r="O92" s="389">
        <f>2073.6*$AB$7</f>
        <v>1332.2931479642502</v>
      </c>
      <c r="P92" s="390"/>
      <c r="Q92" s="390"/>
      <c r="R92" s="390"/>
      <c r="S92" s="393"/>
      <c r="T92" s="1069">
        <f t="shared" si="21"/>
        <v>0</v>
      </c>
      <c r="U92" s="395">
        <f t="shared" si="22"/>
        <v>0</v>
      </c>
      <c r="V92" s="396">
        <f t="shared" si="23"/>
        <v>0</v>
      </c>
      <c r="W92" s="396">
        <f t="shared" si="24"/>
        <v>0</v>
      </c>
      <c r="X92" s="396">
        <f t="shared" si="25"/>
        <v>0</v>
      </c>
      <c r="Y92" s="397">
        <f t="shared" si="26"/>
        <v>0</v>
      </c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1055">
        <f>H90+H93</f>
        <v>1332.2931479642502</v>
      </c>
      <c r="I96" s="399">
        <f t="shared" ref="I96:Y96" si="27">I90+I93</f>
        <v>1332.2931479642502</v>
      </c>
      <c r="J96" s="400">
        <f t="shared" si="27"/>
        <v>0</v>
      </c>
      <c r="K96" s="400">
        <f t="shared" si="27"/>
        <v>0</v>
      </c>
      <c r="L96" s="400">
        <f t="shared" si="27"/>
        <v>0</v>
      </c>
      <c r="M96" s="401">
        <f t="shared" si="27"/>
        <v>0</v>
      </c>
      <c r="N96" s="1064">
        <f t="shared" si="27"/>
        <v>1332.2931479642502</v>
      </c>
      <c r="O96" s="399">
        <f t="shared" si="27"/>
        <v>1332.2931479642502</v>
      </c>
      <c r="P96" s="400">
        <f t="shared" si="27"/>
        <v>0</v>
      </c>
      <c r="Q96" s="400">
        <f t="shared" si="27"/>
        <v>0</v>
      </c>
      <c r="R96" s="400">
        <f t="shared" si="27"/>
        <v>0</v>
      </c>
      <c r="S96" s="403">
        <f t="shared" si="27"/>
        <v>0</v>
      </c>
      <c r="T96" s="1055">
        <f t="shared" si="27"/>
        <v>0</v>
      </c>
      <c r="U96" s="399">
        <f t="shared" si="27"/>
        <v>0</v>
      </c>
      <c r="V96" s="400">
        <f t="shared" si="27"/>
        <v>0</v>
      </c>
      <c r="W96" s="400">
        <f t="shared" si="27"/>
        <v>0</v>
      </c>
      <c r="X96" s="400">
        <f t="shared" si="27"/>
        <v>0</v>
      </c>
      <c r="Y96" s="404">
        <f t="shared" si="27"/>
        <v>0</v>
      </c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1056">
        <f t="shared" ref="H97:Y97" si="28">H91+H94</f>
        <v>0</v>
      </c>
      <c r="I97" s="406">
        <f t="shared" si="28"/>
        <v>0</v>
      </c>
      <c r="J97" s="407">
        <f t="shared" si="28"/>
        <v>0</v>
      </c>
      <c r="K97" s="407">
        <f t="shared" si="28"/>
        <v>0</v>
      </c>
      <c r="L97" s="407">
        <f t="shared" si="28"/>
        <v>0</v>
      </c>
      <c r="M97" s="408">
        <f t="shared" si="28"/>
        <v>0</v>
      </c>
      <c r="N97" s="1065">
        <f t="shared" si="28"/>
        <v>0</v>
      </c>
      <c r="O97" s="406">
        <f t="shared" si="28"/>
        <v>0</v>
      </c>
      <c r="P97" s="407">
        <f t="shared" si="28"/>
        <v>0</v>
      </c>
      <c r="Q97" s="407">
        <f t="shared" si="28"/>
        <v>0</v>
      </c>
      <c r="R97" s="407">
        <f t="shared" si="28"/>
        <v>0</v>
      </c>
      <c r="S97" s="410">
        <f t="shared" si="28"/>
        <v>0</v>
      </c>
      <c r="T97" s="1056">
        <f t="shared" si="28"/>
        <v>0</v>
      </c>
      <c r="U97" s="406">
        <f t="shared" si="28"/>
        <v>0</v>
      </c>
      <c r="V97" s="407">
        <f t="shared" si="28"/>
        <v>0</v>
      </c>
      <c r="W97" s="407">
        <f t="shared" si="28"/>
        <v>0</v>
      </c>
      <c r="X97" s="407">
        <f t="shared" si="28"/>
        <v>0</v>
      </c>
      <c r="Y97" s="411">
        <f t="shared" si="28"/>
        <v>0</v>
      </c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1057">
        <f t="shared" ref="H98:Y98" si="29">H92+H95</f>
        <v>1332.2931479642502</v>
      </c>
      <c r="I98" s="413">
        <f t="shared" si="29"/>
        <v>1332.2931479642502</v>
      </c>
      <c r="J98" s="414">
        <f t="shared" si="29"/>
        <v>0</v>
      </c>
      <c r="K98" s="414">
        <f t="shared" si="29"/>
        <v>0</v>
      </c>
      <c r="L98" s="414">
        <f t="shared" si="29"/>
        <v>0</v>
      </c>
      <c r="M98" s="415">
        <f t="shared" si="29"/>
        <v>0</v>
      </c>
      <c r="N98" s="1066">
        <f t="shared" si="29"/>
        <v>1332.2931479642502</v>
      </c>
      <c r="O98" s="413">
        <f t="shared" si="29"/>
        <v>1332.2931479642502</v>
      </c>
      <c r="P98" s="414">
        <f t="shared" si="29"/>
        <v>0</v>
      </c>
      <c r="Q98" s="414">
        <f t="shared" si="29"/>
        <v>0</v>
      </c>
      <c r="R98" s="414">
        <f t="shared" si="29"/>
        <v>0</v>
      </c>
      <c r="S98" s="417">
        <f t="shared" si="29"/>
        <v>0</v>
      </c>
      <c r="T98" s="1057">
        <f t="shared" si="29"/>
        <v>0</v>
      </c>
      <c r="U98" s="413">
        <f t="shared" si="29"/>
        <v>0</v>
      </c>
      <c r="V98" s="414">
        <f t="shared" si="29"/>
        <v>0</v>
      </c>
      <c r="W98" s="414">
        <f t="shared" si="29"/>
        <v>0</v>
      </c>
      <c r="X98" s="414">
        <f t="shared" si="29"/>
        <v>0</v>
      </c>
      <c r="Y98" s="418">
        <f t="shared" si="29"/>
        <v>0</v>
      </c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28">
    <mergeCell ref="AE51:AE53"/>
    <mergeCell ref="G3:Y3"/>
    <mergeCell ref="Z3:AB3"/>
    <mergeCell ref="AC3:AE3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934" priority="124" operator="equal">
      <formula>1</formula>
    </cfRule>
  </conditionalFormatting>
  <conditionalFormatting sqref="AG5">
    <cfRule type="cellIs" dxfId="1933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932" priority="126" operator="equal">
      <formula>3</formula>
    </cfRule>
  </conditionalFormatting>
  <conditionalFormatting sqref="F158 F145:F146 F115 F118 F121">
    <cfRule type="cellIs" dxfId="1931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930" priority="128" operator="equal">
      <formula>2</formula>
    </cfRule>
  </conditionalFormatting>
  <conditionalFormatting sqref="F158 F145:F146 F115 F118 F121">
    <cfRule type="cellIs" dxfId="1929" priority="129" operator="equal">
      <formula>3</formula>
    </cfRule>
  </conditionalFormatting>
  <conditionalFormatting sqref="F176 F179">
    <cfRule type="cellIs" dxfId="1928" priority="121" operator="equal">
      <formula>1</formula>
    </cfRule>
  </conditionalFormatting>
  <conditionalFormatting sqref="F176 F179">
    <cfRule type="cellIs" dxfId="1927" priority="122" operator="equal">
      <formula>2</formula>
    </cfRule>
  </conditionalFormatting>
  <conditionalFormatting sqref="F176 F179">
    <cfRule type="cellIs" dxfId="1926" priority="123" operator="equal">
      <formula>3</formula>
    </cfRule>
  </conditionalFormatting>
  <conditionalFormatting sqref="F188">
    <cfRule type="cellIs" dxfId="1925" priority="118" operator="equal">
      <formula>1</formula>
    </cfRule>
  </conditionalFormatting>
  <conditionalFormatting sqref="F188">
    <cfRule type="cellIs" dxfId="1924" priority="119" operator="equal">
      <formula>2</formula>
    </cfRule>
  </conditionalFormatting>
  <conditionalFormatting sqref="F188">
    <cfRule type="cellIs" dxfId="1923" priority="120" operator="equal">
      <formula>3</formula>
    </cfRule>
  </conditionalFormatting>
  <conditionalFormatting sqref="F161">
    <cfRule type="cellIs" dxfId="1922" priority="115" operator="equal">
      <formula>1</formula>
    </cfRule>
  </conditionalFormatting>
  <conditionalFormatting sqref="F161">
    <cfRule type="cellIs" dxfId="1921" priority="116" operator="equal">
      <formula>2</formula>
    </cfRule>
  </conditionalFormatting>
  <conditionalFormatting sqref="F161">
    <cfRule type="cellIs" dxfId="1920" priority="117" operator="equal">
      <formula>3</formula>
    </cfRule>
  </conditionalFormatting>
  <conditionalFormatting sqref="F170:F171">
    <cfRule type="cellIs" dxfId="1919" priority="106" operator="equal">
      <formula>1</formula>
    </cfRule>
  </conditionalFormatting>
  <conditionalFormatting sqref="F164:F165">
    <cfRule type="cellIs" dxfId="1918" priority="112" operator="equal">
      <formula>1</formula>
    </cfRule>
  </conditionalFormatting>
  <conditionalFormatting sqref="F164:F165">
    <cfRule type="cellIs" dxfId="1917" priority="113" operator="equal">
      <formula>2</formula>
    </cfRule>
  </conditionalFormatting>
  <conditionalFormatting sqref="F164:F165">
    <cfRule type="cellIs" dxfId="1916" priority="114" operator="equal">
      <formula>3</formula>
    </cfRule>
  </conditionalFormatting>
  <conditionalFormatting sqref="F167:F168">
    <cfRule type="cellIs" dxfId="1915" priority="109" operator="equal">
      <formula>1</formula>
    </cfRule>
  </conditionalFormatting>
  <conditionalFormatting sqref="F167:F168">
    <cfRule type="cellIs" dxfId="1914" priority="110" operator="equal">
      <formula>2</formula>
    </cfRule>
  </conditionalFormatting>
  <conditionalFormatting sqref="F167:F168">
    <cfRule type="cellIs" dxfId="1913" priority="111" operator="equal">
      <formula>3</formula>
    </cfRule>
  </conditionalFormatting>
  <conditionalFormatting sqref="F170:F171">
    <cfRule type="cellIs" dxfId="1912" priority="107" operator="equal">
      <formula>2</formula>
    </cfRule>
  </conditionalFormatting>
  <conditionalFormatting sqref="F170:F171">
    <cfRule type="cellIs" dxfId="1911" priority="108" operator="equal">
      <formula>3</formula>
    </cfRule>
  </conditionalFormatting>
  <conditionalFormatting sqref="F182:F183">
    <cfRule type="cellIs" dxfId="1910" priority="103" operator="equal">
      <formula>1</formula>
    </cfRule>
  </conditionalFormatting>
  <conditionalFormatting sqref="F182:F183">
    <cfRule type="cellIs" dxfId="1909" priority="104" operator="equal">
      <formula>2</formula>
    </cfRule>
  </conditionalFormatting>
  <conditionalFormatting sqref="F182:F183">
    <cfRule type="cellIs" dxfId="1908" priority="105" operator="equal">
      <formula>3</formula>
    </cfRule>
  </conditionalFormatting>
  <conditionalFormatting sqref="F191">
    <cfRule type="cellIs" dxfId="1907" priority="100" operator="equal">
      <formula>1</formula>
    </cfRule>
  </conditionalFormatting>
  <conditionalFormatting sqref="F191">
    <cfRule type="cellIs" dxfId="1906" priority="101" operator="equal">
      <formula>2</formula>
    </cfRule>
  </conditionalFormatting>
  <conditionalFormatting sqref="F191">
    <cfRule type="cellIs" dxfId="1905" priority="102" operator="equal">
      <formula>3</formula>
    </cfRule>
  </conditionalFormatting>
  <conditionalFormatting sqref="F194">
    <cfRule type="cellIs" dxfId="1904" priority="97" operator="equal">
      <formula>1</formula>
    </cfRule>
  </conditionalFormatting>
  <conditionalFormatting sqref="F194">
    <cfRule type="cellIs" dxfId="1903" priority="98" operator="equal">
      <formula>2</formula>
    </cfRule>
  </conditionalFormatting>
  <conditionalFormatting sqref="F194">
    <cfRule type="cellIs" dxfId="1902" priority="99" operator="equal">
      <formula>3</formula>
    </cfRule>
  </conditionalFormatting>
  <conditionalFormatting sqref="F197">
    <cfRule type="cellIs" dxfId="1901" priority="94" operator="equal">
      <formula>1</formula>
    </cfRule>
  </conditionalFormatting>
  <conditionalFormatting sqref="F197">
    <cfRule type="cellIs" dxfId="1900" priority="95" operator="equal">
      <formula>2</formula>
    </cfRule>
  </conditionalFormatting>
  <conditionalFormatting sqref="F197">
    <cfRule type="cellIs" dxfId="1899" priority="96" operator="equal">
      <formula>3</formula>
    </cfRule>
  </conditionalFormatting>
  <conditionalFormatting sqref="F200">
    <cfRule type="cellIs" dxfId="1898" priority="91" operator="equal">
      <formula>1</formula>
    </cfRule>
  </conditionalFormatting>
  <conditionalFormatting sqref="F200">
    <cfRule type="cellIs" dxfId="1897" priority="92" operator="equal">
      <formula>2</formula>
    </cfRule>
  </conditionalFormatting>
  <conditionalFormatting sqref="F200">
    <cfRule type="cellIs" dxfId="1896" priority="93" operator="equal">
      <formula>3</formula>
    </cfRule>
  </conditionalFormatting>
  <conditionalFormatting sqref="F203">
    <cfRule type="cellIs" dxfId="1895" priority="88" operator="equal">
      <formula>1</formula>
    </cfRule>
  </conditionalFormatting>
  <conditionalFormatting sqref="F203">
    <cfRule type="cellIs" dxfId="1894" priority="89" operator="equal">
      <formula>2</formula>
    </cfRule>
  </conditionalFormatting>
  <conditionalFormatting sqref="F203">
    <cfRule type="cellIs" dxfId="1893" priority="90" operator="equal">
      <formula>3</formula>
    </cfRule>
  </conditionalFormatting>
  <conditionalFormatting sqref="F212">
    <cfRule type="cellIs" dxfId="1892" priority="85" operator="equal">
      <formula>1</formula>
    </cfRule>
  </conditionalFormatting>
  <conditionalFormatting sqref="F212">
    <cfRule type="cellIs" dxfId="1891" priority="86" operator="equal">
      <formula>3</formula>
    </cfRule>
  </conditionalFormatting>
  <conditionalFormatting sqref="F212">
    <cfRule type="cellIs" dxfId="1890" priority="87" operator="equal">
      <formula>2</formula>
    </cfRule>
  </conditionalFormatting>
  <conditionalFormatting sqref="F48">
    <cfRule type="cellIs" dxfId="1889" priority="82" operator="equal">
      <formula>1</formula>
    </cfRule>
  </conditionalFormatting>
  <conditionalFormatting sqref="F48">
    <cfRule type="cellIs" dxfId="1888" priority="83" operator="equal">
      <formula>3</formula>
    </cfRule>
  </conditionalFormatting>
  <conditionalFormatting sqref="F48">
    <cfRule type="cellIs" dxfId="1887" priority="84" operator="equal">
      <formula>2</formula>
    </cfRule>
  </conditionalFormatting>
  <conditionalFormatting sqref="F45:F47">
    <cfRule type="cellIs" dxfId="1886" priority="79" operator="equal">
      <formula>1</formula>
    </cfRule>
  </conditionalFormatting>
  <conditionalFormatting sqref="F45:F47">
    <cfRule type="cellIs" dxfId="1885" priority="80" operator="equal">
      <formula>3</formula>
    </cfRule>
  </conditionalFormatting>
  <conditionalFormatting sqref="F45:F47">
    <cfRule type="cellIs" dxfId="1884" priority="81" operator="equal">
      <formula>2</formula>
    </cfRule>
  </conditionalFormatting>
  <conditionalFormatting sqref="F39">
    <cfRule type="cellIs" dxfId="1883" priority="76" operator="equal">
      <formula>1</formula>
    </cfRule>
  </conditionalFormatting>
  <conditionalFormatting sqref="F39">
    <cfRule type="cellIs" dxfId="1882" priority="77" operator="equal">
      <formula>3</formula>
    </cfRule>
  </conditionalFormatting>
  <conditionalFormatting sqref="F39">
    <cfRule type="cellIs" dxfId="1881" priority="78" operator="equal">
      <formula>2</formula>
    </cfRule>
  </conditionalFormatting>
  <conditionalFormatting sqref="F42">
    <cfRule type="cellIs" dxfId="1880" priority="73" operator="equal">
      <formula>1</formula>
    </cfRule>
  </conditionalFormatting>
  <conditionalFormatting sqref="F42">
    <cfRule type="cellIs" dxfId="1879" priority="74" operator="equal">
      <formula>3</formula>
    </cfRule>
  </conditionalFormatting>
  <conditionalFormatting sqref="F42">
    <cfRule type="cellIs" dxfId="1878" priority="75" operator="equal">
      <formula>2</formula>
    </cfRule>
  </conditionalFormatting>
  <conditionalFormatting sqref="C60">
    <cfRule type="cellIs" dxfId="1877" priority="70" operator="equal">
      <formula>1</formula>
    </cfRule>
  </conditionalFormatting>
  <conditionalFormatting sqref="C60">
    <cfRule type="cellIs" dxfId="1876" priority="71" operator="equal">
      <formula>3</formula>
    </cfRule>
  </conditionalFormatting>
  <conditionalFormatting sqref="C60">
    <cfRule type="cellIs" dxfId="1875" priority="72" operator="equal">
      <formula>2</formula>
    </cfRule>
  </conditionalFormatting>
  <conditionalFormatting sqref="F60:F62">
    <cfRule type="cellIs" dxfId="1874" priority="67" operator="equal">
      <formula>1</formula>
    </cfRule>
  </conditionalFormatting>
  <conditionalFormatting sqref="F60:F62">
    <cfRule type="cellIs" dxfId="1873" priority="68" operator="equal">
      <formula>3</formula>
    </cfRule>
  </conditionalFormatting>
  <conditionalFormatting sqref="F60:F62">
    <cfRule type="cellIs" dxfId="1872" priority="69" operator="equal">
      <formula>2</formula>
    </cfRule>
  </conditionalFormatting>
  <conditionalFormatting sqref="C75">
    <cfRule type="cellIs" dxfId="1871" priority="64" operator="equal">
      <formula>1</formula>
    </cfRule>
  </conditionalFormatting>
  <conditionalFormatting sqref="C75">
    <cfRule type="cellIs" dxfId="1870" priority="65" operator="equal">
      <formula>3</formula>
    </cfRule>
  </conditionalFormatting>
  <conditionalFormatting sqref="C75">
    <cfRule type="cellIs" dxfId="1869" priority="66" operator="equal">
      <formula>2</formula>
    </cfRule>
  </conditionalFormatting>
  <conditionalFormatting sqref="F75:F77">
    <cfRule type="cellIs" dxfId="1868" priority="61" operator="equal">
      <formula>1</formula>
    </cfRule>
  </conditionalFormatting>
  <conditionalFormatting sqref="F75:F77">
    <cfRule type="cellIs" dxfId="1867" priority="62" operator="equal">
      <formula>3</formula>
    </cfRule>
  </conditionalFormatting>
  <conditionalFormatting sqref="F75:F77">
    <cfRule type="cellIs" dxfId="1866" priority="63" operator="equal">
      <formula>2</formula>
    </cfRule>
  </conditionalFormatting>
  <conditionalFormatting sqref="C87">
    <cfRule type="cellIs" dxfId="1865" priority="58" operator="equal">
      <formula>1</formula>
    </cfRule>
  </conditionalFormatting>
  <conditionalFormatting sqref="C87">
    <cfRule type="cellIs" dxfId="1864" priority="59" operator="equal">
      <formula>3</formula>
    </cfRule>
  </conditionalFormatting>
  <conditionalFormatting sqref="C87">
    <cfRule type="cellIs" dxfId="1863" priority="60" operator="equal">
      <formula>2</formula>
    </cfRule>
  </conditionalFormatting>
  <conditionalFormatting sqref="F87:F89">
    <cfRule type="cellIs" dxfId="1862" priority="55" operator="equal">
      <formula>1</formula>
    </cfRule>
  </conditionalFormatting>
  <conditionalFormatting sqref="F87:F89">
    <cfRule type="cellIs" dxfId="1861" priority="56" operator="equal">
      <formula>3</formula>
    </cfRule>
  </conditionalFormatting>
  <conditionalFormatting sqref="F87:F89">
    <cfRule type="cellIs" dxfId="1860" priority="57" operator="equal">
      <formula>2</formula>
    </cfRule>
  </conditionalFormatting>
  <conditionalFormatting sqref="C96">
    <cfRule type="cellIs" dxfId="1859" priority="52" operator="equal">
      <formula>1</formula>
    </cfRule>
  </conditionalFormatting>
  <conditionalFormatting sqref="C96">
    <cfRule type="cellIs" dxfId="1858" priority="53" operator="equal">
      <formula>3</formula>
    </cfRule>
  </conditionalFormatting>
  <conditionalFormatting sqref="C96">
    <cfRule type="cellIs" dxfId="1857" priority="54" operator="equal">
      <formula>2</formula>
    </cfRule>
  </conditionalFormatting>
  <conditionalFormatting sqref="F96:F98">
    <cfRule type="cellIs" dxfId="1856" priority="49" operator="equal">
      <formula>1</formula>
    </cfRule>
  </conditionalFormatting>
  <conditionalFormatting sqref="F96:F98">
    <cfRule type="cellIs" dxfId="1855" priority="50" operator="equal">
      <formula>3</formula>
    </cfRule>
  </conditionalFormatting>
  <conditionalFormatting sqref="F96:F98">
    <cfRule type="cellIs" dxfId="1854" priority="51" operator="equal">
      <formula>2</formula>
    </cfRule>
  </conditionalFormatting>
  <conditionalFormatting sqref="C111">
    <cfRule type="cellIs" dxfId="1853" priority="46" operator="equal">
      <formula>1</formula>
    </cfRule>
  </conditionalFormatting>
  <conditionalFormatting sqref="C111">
    <cfRule type="cellIs" dxfId="1852" priority="47" operator="equal">
      <formula>3</formula>
    </cfRule>
  </conditionalFormatting>
  <conditionalFormatting sqref="C111">
    <cfRule type="cellIs" dxfId="1851" priority="48" operator="equal">
      <formula>2</formula>
    </cfRule>
  </conditionalFormatting>
  <conditionalFormatting sqref="F111:F113">
    <cfRule type="cellIs" dxfId="1850" priority="43" operator="equal">
      <formula>1</formula>
    </cfRule>
  </conditionalFormatting>
  <conditionalFormatting sqref="F111:F113">
    <cfRule type="cellIs" dxfId="1849" priority="44" operator="equal">
      <formula>3</formula>
    </cfRule>
  </conditionalFormatting>
  <conditionalFormatting sqref="F111:F113">
    <cfRule type="cellIs" dxfId="1848" priority="45" operator="equal">
      <formula>2</formula>
    </cfRule>
  </conditionalFormatting>
  <conditionalFormatting sqref="C124">
    <cfRule type="cellIs" dxfId="1847" priority="40" operator="equal">
      <formula>1</formula>
    </cfRule>
  </conditionalFormatting>
  <conditionalFormatting sqref="C124">
    <cfRule type="cellIs" dxfId="1846" priority="41" operator="equal">
      <formula>3</formula>
    </cfRule>
  </conditionalFormatting>
  <conditionalFormatting sqref="C124">
    <cfRule type="cellIs" dxfId="1845" priority="42" operator="equal">
      <formula>2</formula>
    </cfRule>
  </conditionalFormatting>
  <conditionalFormatting sqref="F124:F126">
    <cfRule type="cellIs" dxfId="1844" priority="37" operator="equal">
      <formula>1</formula>
    </cfRule>
  </conditionalFormatting>
  <conditionalFormatting sqref="F124:F126">
    <cfRule type="cellIs" dxfId="1843" priority="38" operator="equal">
      <formula>3</formula>
    </cfRule>
  </conditionalFormatting>
  <conditionalFormatting sqref="F124:F126">
    <cfRule type="cellIs" dxfId="1842" priority="39" operator="equal">
      <formula>2</formula>
    </cfRule>
  </conditionalFormatting>
  <conditionalFormatting sqref="C139">
    <cfRule type="cellIs" dxfId="1841" priority="34" operator="equal">
      <formula>1</formula>
    </cfRule>
  </conditionalFormatting>
  <conditionalFormatting sqref="C139">
    <cfRule type="cellIs" dxfId="1840" priority="35" operator="equal">
      <formula>3</formula>
    </cfRule>
  </conditionalFormatting>
  <conditionalFormatting sqref="C139">
    <cfRule type="cellIs" dxfId="1839" priority="36" operator="equal">
      <formula>2</formula>
    </cfRule>
  </conditionalFormatting>
  <conditionalFormatting sqref="F139:F141">
    <cfRule type="cellIs" dxfId="1838" priority="31" operator="equal">
      <formula>1</formula>
    </cfRule>
  </conditionalFormatting>
  <conditionalFormatting sqref="F139:F141">
    <cfRule type="cellIs" dxfId="1837" priority="32" operator="equal">
      <formula>3</formula>
    </cfRule>
  </conditionalFormatting>
  <conditionalFormatting sqref="F139:F141">
    <cfRule type="cellIs" dxfId="1836" priority="33" operator="equal">
      <formula>2</formula>
    </cfRule>
  </conditionalFormatting>
  <conditionalFormatting sqref="C154">
    <cfRule type="cellIs" dxfId="1835" priority="28" operator="equal">
      <formula>1</formula>
    </cfRule>
  </conditionalFormatting>
  <conditionalFormatting sqref="C154">
    <cfRule type="cellIs" dxfId="1834" priority="29" operator="equal">
      <formula>3</formula>
    </cfRule>
  </conditionalFormatting>
  <conditionalFormatting sqref="C154">
    <cfRule type="cellIs" dxfId="1833" priority="30" operator="equal">
      <formula>2</formula>
    </cfRule>
  </conditionalFormatting>
  <conditionalFormatting sqref="F154:F156">
    <cfRule type="cellIs" dxfId="1832" priority="25" operator="equal">
      <formula>1</formula>
    </cfRule>
  </conditionalFormatting>
  <conditionalFormatting sqref="F154:F156">
    <cfRule type="cellIs" dxfId="1831" priority="26" operator="equal">
      <formula>3</formula>
    </cfRule>
  </conditionalFormatting>
  <conditionalFormatting sqref="F154:F156">
    <cfRule type="cellIs" dxfId="1830" priority="27" operator="equal">
      <formula>2</formula>
    </cfRule>
  </conditionalFormatting>
  <conditionalFormatting sqref="C173">
    <cfRule type="cellIs" dxfId="1829" priority="22" operator="equal">
      <formula>1</formula>
    </cfRule>
  </conditionalFormatting>
  <conditionalFormatting sqref="C173">
    <cfRule type="cellIs" dxfId="1828" priority="23" operator="equal">
      <formula>3</formula>
    </cfRule>
  </conditionalFormatting>
  <conditionalFormatting sqref="C173">
    <cfRule type="cellIs" dxfId="1827" priority="24" operator="equal">
      <formula>2</formula>
    </cfRule>
  </conditionalFormatting>
  <conditionalFormatting sqref="F173:F175">
    <cfRule type="cellIs" dxfId="1826" priority="19" operator="equal">
      <formula>1</formula>
    </cfRule>
  </conditionalFormatting>
  <conditionalFormatting sqref="F173:F175">
    <cfRule type="cellIs" dxfId="1825" priority="20" operator="equal">
      <formula>3</formula>
    </cfRule>
  </conditionalFormatting>
  <conditionalFormatting sqref="F173:F175">
    <cfRule type="cellIs" dxfId="1824" priority="21" operator="equal">
      <formula>2</formula>
    </cfRule>
  </conditionalFormatting>
  <conditionalFormatting sqref="C185">
    <cfRule type="cellIs" dxfId="1823" priority="16" operator="equal">
      <formula>1</formula>
    </cfRule>
  </conditionalFormatting>
  <conditionalFormatting sqref="C185">
    <cfRule type="cellIs" dxfId="1822" priority="17" operator="equal">
      <formula>3</formula>
    </cfRule>
  </conditionalFormatting>
  <conditionalFormatting sqref="C185">
    <cfRule type="cellIs" dxfId="1821" priority="18" operator="equal">
      <formula>2</formula>
    </cfRule>
  </conditionalFormatting>
  <conditionalFormatting sqref="F185:F187">
    <cfRule type="cellIs" dxfId="1820" priority="13" operator="equal">
      <formula>1</formula>
    </cfRule>
  </conditionalFormatting>
  <conditionalFormatting sqref="F185:F187">
    <cfRule type="cellIs" dxfId="1819" priority="14" operator="equal">
      <formula>3</formula>
    </cfRule>
  </conditionalFormatting>
  <conditionalFormatting sqref="F185:F187">
    <cfRule type="cellIs" dxfId="1818" priority="15" operator="equal">
      <formula>2</formula>
    </cfRule>
  </conditionalFormatting>
  <conditionalFormatting sqref="C206">
    <cfRule type="cellIs" dxfId="1817" priority="10" operator="equal">
      <formula>1</formula>
    </cfRule>
  </conditionalFormatting>
  <conditionalFormatting sqref="C206">
    <cfRule type="cellIs" dxfId="1816" priority="11" operator="equal">
      <formula>3</formula>
    </cfRule>
  </conditionalFormatting>
  <conditionalFormatting sqref="C206">
    <cfRule type="cellIs" dxfId="1815" priority="12" operator="equal">
      <formula>2</formula>
    </cfRule>
  </conditionalFormatting>
  <conditionalFormatting sqref="F206:F208">
    <cfRule type="cellIs" dxfId="1814" priority="7" operator="equal">
      <formula>1</formula>
    </cfRule>
  </conditionalFormatting>
  <conditionalFormatting sqref="F206:F208">
    <cfRule type="cellIs" dxfId="1813" priority="8" operator="equal">
      <formula>3</formula>
    </cfRule>
  </conditionalFormatting>
  <conditionalFormatting sqref="F206:F208">
    <cfRule type="cellIs" dxfId="1812" priority="9" operator="equal">
      <formula>2</formula>
    </cfRule>
  </conditionalFormatting>
  <conditionalFormatting sqref="C215">
    <cfRule type="cellIs" dxfId="1811" priority="4" operator="equal">
      <formula>1</formula>
    </cfRule>
  </conditionalFormatting>
  <conditionalFormatting sqref="C215">
    <cfRule type="cellIs" dxfId="1810" priority="5" operator="equal">
      <formula>3</formula>
    </cfRule>
  </conditionalFormatting>
  <conditionalFormatting sqref="C215">
    <cfRule type="cellIs" dxfId="1809" priority="6" operator="equal">
      <formula>2</formula>
    </cfRule>
  </conditionalFormatting>
  <conditionalFormatting sqref="F215:F217">
    <cfRule type="cellIs" dxfId="1808" priority="1" operator="equal">
      <formula>1</formula>
    </cfRule>
  </conditionalFormatting>
  <conditionalFormatting sqref="F215:F217">
    <cfRule type="cellIs" dxfId="1807" priority="2" operator="equal">
      <formula>3</formula>
    </cfRule>
  </conditionalFormatting>
  <conditionalFormatting sqref="F215:F217">
    <cfRule type="cellIs" dxfId="1806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70" zoomScaleNormal="70" workbookViewId="0">
      <selection activeCell="B2" sqref="B2:AE2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10.81640625" style="38" bestFit="1" customWidth="1"/>
    <col min="9" max="9" width="6.81640625" style="38" bestFit="1" customWidth="1"/>
    <col min="10" max="10" width="7.179687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8.54296875" style="38" bestFit="1" customWidth="1"/>
    <col min="15" max="15" width="6.81640625" style="38" bestFit="1" customWidth="1"/>
    <col min="16" max="16" width="7.179687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" style="38" bestFit="1" customWidth="1"/>
    <col min="28" max="28" width="10.726562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3"/>
      <c r="AD2" s="1193"/>
      <c r="AE2" s="1194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 t="s">
        <v>176</v>
      </c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170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306" t="s">
        <v>137</v>
      </c>
      <c r="AA4" s="1307"/>
      <c r="AB4" s="1308"/>
      <c r="AC4" s="1303" t="s">
        <v>138</v>
      </c>
      <c r="AD4" s="1304"/>
      <c r="AE4" s="1305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1051">
        <f>H10+H13+H16+H19</f>
        <v>34800</v>
      </c>
      <c r="I7" s="345">
        <f t="shared" ref="I7:Y7" si="0">I10+I13+I16+I19</f>
        <v>0</v>
      </c>
      <c r="J7" s="346">
        <f t="shared" si="0"/>
        <v>34800</v>
      </c>
      <c r="K7" s="346">
        <f t="shared" si="0"/>
        <v>0</v>
      </c>
      <c r="L7" s="346">
        <f t="shared" si="0"/>
        <v>0</v>
      </c>
      <c r="M7" s="347">
        <f t="shared" si="0"/>
        <v>0</v>
      </c>
      <c r="N7" s="1052">
        <f t="shared" si="0"/>
        <v>34838.579775280901</v>
      </c>
      <c r="O7" s="345">
        <f t="shared" si="0"/>
        <v>0</v>
      </c>
      <c r="P7" s="346">
        <f t="shared" si="0"/>
        <v>34838.579775280901</v>
      </c>
      <c r="Q7" s="346">
        <f t="shared" si="0"/>
        <v>0</v>
      </c>
      <c r="R7" s="346">
        <f t="shared" si="0"/>
        <v>0</v>
      </c>
      <c r="S7" s="349">
        <f t="shared" si="0"/>
        <v>0</v>
      </c>
      <c r="T7" s="344">
        <f t="shared" si="0"/>
        <v>38.579775280901231</v>
      </c>
      <c r="U7" s="345">
        <f t="shared" si="0"/>
        <v>0</v>
      </c>
      <c r="V7" s="346">
        <f t="shared" si="0"/>
        <v>38.579775280901231</v>
      </c>
      <c r="W7" s="346">
        <f t="shared" si="0"/>
        <v>0</v>
      </c>
      <c r="X7" s="346">
        <f t="shared" si="0"/>
        <v>0</v>
      </c>
      <c r="Y7" s="350">
        <f t="shared" si="0"/>
        <v>0</v>
      </c>
      <c r="Z7" s="1021" t="s">
        <v>161</v>
      </c>
      <c r="AA7" s="1039">
        <v>34800</v>
      </c>
      <c r="AB7" s="1041">
        <f>AA7/AA13</f>
        <v>0.651685393258427</v>
      </c>
      <c r="AC7" s="1032" t="s">
        <v>177</v>
      </c>
      <c r="AD7" s="1039">
        <f>AA7</f>
        <v>34800</v>
      </c>
      <c r="AE7" s="1041">
        <v>1</v>
      </c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546">
        <f t="shared" ref="H8:Y8" si="1">H11+H14+H17+H20</f>
        <v>24242.696629213486</v>
      </c>
      <c r="I8" s="352">
        <f t="shared" si="1"/>
        <v>0</v>
      </c>
      <c r="J8" s="353">
        <f t="shared" si="1"/>
        <v>24242.696629213486</v>
      </c>
      <c r="K8" s="353">
        <f t="shared" si="1"/>
        <v>0</v>
      </c>
      <c r="L8" s="353">
        <f t="shared" si="1"/>
        <v>0</v>
      </c>
      <c r="M8" s="354">
        <f t="shared" si="1"/>
        <v>0</v>
      </c>
      <c r="N8" s="551">
        <f t="shared" si="1"/>
        <v>24242.696629213486</v>
      </c>
      <c r="O8" s="352">
        <f t="shared" si="1"/>
        <v>0</v>
      </c>
      <c r="P8" s="353">
        <f t="shared" si="1"/>
        <v>24242.696629213486</v>
      </c>
      <c r="Q8" s="353">
        <f t="shared" si="1"/>
        <v>0</v>
      </c>
      <c r="R8" s="353">
        <f t="shared" si="1"/>
        <v>0</v>
      </c>
      <c r="S8" s="356">
        <f t="shared" si="1"/>
        <v>0</v>
      </c>
      <c r="T8" s="351">
        <f t="shared" si="1"/>
        <v>0</v>
      </c>
      <c r="U8" s="352">
        <f t="shared" si="1"/>
        <v>0</v>
      </c>
      <c r="V8" s="353">
        <f t="shared" si="1"/>
        <v>0</v>
      </c>
      <c r="W8" s="353">
        <f t="shared" si="1"/>
        <v>0</v>
      </c>
      <c r="X8" s="353">
        <f t="shared" si="1"/>
        <v>0</v>
      </c>
      <c r="Y8" s="357">
        <f t="shared" si="1"/>
        <v>0</v>
      </c>
      <c r="Z8" s="1030" t="s">
        <v>159</v>
      </c>
      <c r="AA8" s="1040">
        <v>18600</v>
      </c>
      <c r="AB8" s="1042">
        <f>AA8/AA13</f>
        <v>0.34831460674157305</v>
      </c>
      <c r="AC8" s="1033"/>
      <c r="AD8" s="1040"/>
      <c r="AE8" s="1042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1053">
        <f t="shared" ref="H9:Y9" si="2">H12+H15+H18+H21</f>
        <v>10557.303370786518</v>
      </c>
      <c r="I9" s="448">
        <f t="shared" si="2"/>
        <v>0</v>
      </c>
      <c r="J9" s="449">
        <f t="shared" si="2"/>
        <v>10557.303370786518</v>
      </c>
      <c r="K9" s="449">
        <f t="shared" si="2"/>
        <v>0</v>
      </c>
      <c r="L9" s="449">
        <f t="shared" si="2"/>
        <v>0</v>
      </c>
      <c r="M9" s="450">
        <f t="shared" si="2"/>
        <v>0</v>
      </c>
      <c r="N9" s="1054">
        <f t="shared" si="2"/>
        <v>10595.883146067417</v>
      </c>
      <c r="O9" s="448">
        <f t="shared" si="2"/>
        <v>0</v>
      </c>
      <c r="P9" s="449">
        <f t="shared" si="2"/>
        <v>10595.883146067417</v>
      </c>
      <c r="Q9" s="449">
        <f t="shared" si="2"/>
        <v>0</v>
      </c>
      <c r="R9" s="449">
        <f t="shared" si="2"/>
        <v>0</v>
      </c>
      <c r="S9" s="452">
        <f t="shared" si="2"/>
        <v>0</v>
      </c>
      <c r="T9" s="447">
        <f t="shared" si="2"/>
        <v>38.579775280899412</v>
      </c>
      <c r="U9" s="448">
        <f t="shared" si="2"/>
        <v>0</v>
      </c>
      <c r="V9" s="449">
        <f t="shared" si="2"/>
        <v>38.579775280899412</v>
      </c>
      <c r="W9" s="449">
        <f t="shared" si="2"/>
        <v>0</v>
      </c>
      <c r="X9" s="449">
        <f t="shared" si="2"/>
        <v>0</v>
      </c>
      <c r="Y9" s="453">
        <f t="shared" si="2"/>
        <v>0</v>
      </c>
      <c r="Z9" s="1030"/>
      <c r="AA9" s="1040"/>
      <c r="AB9" s="1042"/>
      <c r="AC9" s="1033"/>
      <c r="AD9" s="1040"/>
      <c r="AE9" s="1042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3">I23</f>
        <v>0</v>
      </c>
      <c r="J10" s="456">
        <f t="shared" si="3"/>
        <v>0</v>
      </c>
      <c r="K10" s="456">
        <f t="shared" si="3"/>
        <v>0</v>
      </c>
      <c r="L10" s="456">
        <f t="shared" si="3"/>
        <v>0</v>
      </c>
      <c r="M10" s="457">
        <f t="shared" si="3"/>
        <v>0</v>
      </c>
      <c r="N10" s="550">
        <f t="shared" si="3"/>
        <v>0</v>
      </c>
      <c r="O10" s="455">
        <f t="shared" si="3"/>
        <v>0</v>
      </c>
      <c r="P10" s="456">
        <f t="shared" si="3"/>
        <v>0</v>
      </c>
      <c r="Q10" s="456">
        <f t="shared" si="3"/>
        <v>0</v>
      </c>
      <c r="R10" s="456">
        <f t="shared" si="3"/>
        <v>0</v>
      </c>
      <c r="S10" s="458">
        <f t="shared" si="3"/>
        <v>0</v>
      </c>
      <c r="T10" s="545">
        <f t="shared" si="3"/>
        <v>0</v>
      </c>
      <c r="U10" s="455">
        <f t="shared" si="3"/>
        <v>0</v>
      </c>
      <c r="V10" s="456">
        <f t="shared" si="3"/>
        <v>0</v>
      </c>
      <c r="W10" s="456">
        <f t="shared" si="3"/>
        <v>0</v>
      </c>
      <c r="X10" s="456">
        <f t="shared" si="3"/>
        <v>0</v>
      </c>
      <c r="Y10" s="459">
        <f t="shared" si="3"/>
        <v>0</v>
      </c>
      <c r="Z10" s="1030"/>
      <c r="AA10" s="1040"/>
      <c r="AB10" s="1042"/>
      <c r="AC10" s="1033"/>
      <c r="AD10" s="1040"/>
      <c r="AE10" s="1042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4">H24</f>
        <v>0</v>
      </c>
      <c r="I11" s="352">
        <f t="shared" si="3"/>
        <v>0</v>
      </c>
      <c r="J11" s="353">
        <f t="shared" si="3"/>
        <v>0</v>
      </c>
      <c r="K11" s="353">
        <f t="shared" si="3"/>
        <v>0</v>
      </c>
      <c r="L11" s="353">
        <f t="shared" si="3"/>
        <v>0</v>
      </c>
      <c r="M11" s="816">
        <f t="shared" si="3"/>
        <v>0</v>
      </c>
      <c r="N11" s="551">
        <f t="shared" si="3"/>
        <v>0</v>
      </c>
      <c r="O11" s="352">
        <f t="shared" si="3"/>
        <v>0</v>
      </c>
      <c r="P11" s="353">
        <f t="shared" si="3"/>
        <v>0</v>
      </c>
      <c r="Q11" s="353">
        <f t="shared" si="3"/>
        <v>0</v>
      </c>
      <c r="R11" s="353">
        <f t="shared" si="3"/>
        <v>0</v>
      </c>
      <c r="S11" s="356">
        <f t="shared" si="3"/>
        <v>0</v>
      </c>
      <c r="T11" s="546">
        <f t="shared" si="3"/>
        <v>0</v>
      </c>
      <c r="U11" s="352">
        <f t="shared" si="3"/>
        <v>0</v>
      </c>
      <c r="V11" s="353">
        <f t="shared" si="3"/>
        <v>0</v>
      </c>
      <c r="W11" s="353">
        <f t="shared" si="3"/>
        <v>0</v>
      </c>
      <c r="X11" s="353">
        <f t="shared" si="3"/>
        <v>0</v>
      </c>
      <c r="Y11" s="357">
        <f t="shared" si="3"/>
        <v>0</v>
      </c>
      <c r="Z11" s="1030"/>
      <c r="AA11" s="1040"/>
      <c r="AB11" s="1042"/>
      <c r="AC11" s="1033"/>
      <c r="AD11" s="1040"/>
      <c r="AE11" s="1042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4"/>
        <v>0</v>
      </c>
      <c r="I12" s="358">
        <f t="shared" si="3"/>
        <v>0</v>
      </c>
      <c r="J12" s="359">
        <f t="shared" si="3"/>
        <v>0</v>
      </c>
      <c r="K12" s="359">
        <f t="shared" si="3"/>
        <v>0</v>
      </c>
      <c r="L12" s="359">
        <f t="shared" si="3"/>
        <v>0</v>
      </c>
      <c r="M12" s="815">
        <f t="shared" si="3"/>
        <v>0</v>
      </c>
      <c r="N12" s="552">
        <f t="shared" si="3"/>
        <v>0</v>
      </c>
      <c r="O12" s="358">
        <f t="shared" si="3"/>
        <v>0</v>
      </c>
      <c r="P12" s="359">
        <f t="shared" si="3"/>
        <v>0</v>
      </c>
      <c r="Q12" s="359">
        <f t="shared" si="3"/>
        <v>0</v>
      </c>
      <c r="R12" s="359">
        <f t="shared" si="3"/>
        <v>0</v>
      </c>
      <c r="S12" s="361">
        <f t="shared" si="3"/>
        <v>0</v>
      </c>
      <c r="T12" s="547">
        <f t="shared" si="3"/>
        <v>0</v>
      </c>
      <c r="U12" s="358">
        <f t="shared" si="3"/>
        <v>0</v>
      </c>
      <c r="V12" s="359">
        <f t="shared" si="3"/>
        <v>0</v>
      </c>
      <c r="W12" s="359">
        <f t="shared" si="3"/>
        <v>0</v>
      </c>
      <c r="X12" s="359">
        <f t="shared" si="3"/>
        <v>0</v>
      </c>
      <c r="Y12" s="362">
        <f t="shared" si="3"/>
        <v>0</v>
      </c>
      <c r="Z12" s="1030"/>
      <c r="AA12" s="1040"/>
      <c r="AB12" s="1042"/>
      <c r="AC12" s="1033"/>
      <c r="AD12" s="1040"/>
      <c r="AE12" s="1042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34800</v>
      </c>
      <c r="I13" s="363">
        <f t="shared" ref="I13:Y15" si="5">I45+I60+I75+I87+I96+I111</f>
        <v>0</v>
      </c>
      <c r="J13" s="364">
        <f t="shared" si="5"/>
        <v>34800</v>
      </c>
      <c r="K13" s="364">
        <f t="shared" si="5"/>
        <v>0</v>
      </c>
      <c r="L13" s="364">
        <f t="shared" si="5"/>
        <v>0</v>
      </c>
      <c r="M13" s="365">
        <f t="shared" si="5"/>
        <v>0</v>
      </c>
      <c r="N13" s="553">
        <f t="shared" si="5"/>
        <v>34838.579775280901</v>
      </c>
      <c r="O13" s="363">
        <f t="shared" si="5"/>
        <v>0</v>
      </c>
      <c r="P13" s="364">
        <f t="shared" si="5"/>
        <v>34838.579775280901</v>
      </c>
      <c r="Q13" s="364">
        <f t="shared" si="5"/>
        <v>0</v>
      </c>
      <c r="R13" s="364">
        <f t="shared" si="5"/>
        <v>0</v>
      </c>
      <c r="S13" s="366">
        <f t="shared" si="5"/>
        <v>0</v>
      </c>
      <c r="T13" s="548">
        <f t="shared" si="5"/>
        <v>38.579775280901231</v>
      </c>
      <c r="U13" s="363">
        <f t="shared" si="5"/>
        <v>0</v>
      </c>
      <c r="V13" s="364">
        <f t="shared" si="5"/>
        <v>38.579775280901231</v>
      </c>
      <c r="W13" s="364">
        <f t="shared" si="5"/>
        <v>0</v>
      </c>
      <c r="X13" s="364">
        <f t="shared" si="5"/>
        <v>0</v>
      </c>
      <c r="Y13" s="367">
        <f t="shared" si="5"/>
        <v>0</v>
      </c>
      <c r="Z13" s="1031" t="s">
        <v>106</v>
      </c>
      <c r="AA13" s="1043">
        <v>53400</v>
      </c>
      <c r="AB13" s="1044">
        <v>1</v>
      </c>
      <c r="AC13" s="1034" t="s">
        <v>106</v>
      </c>
      <c r="AD13" s="1043"/>
      <c r="AE13" s="1044">
        <v>1</v>
      </c>
      <c r="AF13" s="15"/>
      <c r="AG13" s="15"/>
    </row>
    <row r="14" spans="1:33" ht="14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6">H46+H61+H76+H88+H97+H112</f>
        <v>24242.696629213486</v>
      </c>
      <c r="I14" s="352">
        <f t="shared" si="5"/>
        <v>0</v>
      </c>
      <c r="J14" s="353">
        <f t="shared" si="5"/>
        <v>24242.696629213486</v>
      </c>
      <c r="K14" s="353">
        <f t="shared" si="5"/>
        <v>0</v>
      </c>
      <c r="L14" s="353">
        <f t="shared" si="5"/>
        <v>0</v>
      </c>
      <c r="M14" s="354">
        <f t="shared" si="5"/>
        <v>0</v>
      </c>
      <c r="N14" s="551">
        <f t="shared" si="5"/>
        <v>24242.696629213486</v>
      </c>
      <c r="O14" s="352">
        <f t="shared" si="5"/>
        <v>0</v>
      </c>
      <c r="P14" s="353">
        <f t="shared" si="5"/>
        <v>24242.696629213486</v>
      </c>
      <c r="Q14" s="353">
        <f t="shared" si="5"/>
        <v>0</v>
      </c>
      <c r="R14" s="353">
        <f t="shared" si="5"/>
        <v>0</v>
      </c>
      <c r="S14" s="356">
        <f t="shared" si="5"/>
        <v>0</v>
      </c>
      <c r="T14" s="546">
        <f t="shared" si="5"/>
        <v>0</v>
      </c>
      <c r="U14" s="352">
        <f t="shared" si="5"/>
        <v>0</v>
      </c>
      <c r="V14" s="353">
        <f t="shared" si="5"/>
        <v>0</v>
      </c>
      <c r="W14" s="353">
        <f t="shared" si="5"/>
        <v>0</v>
      </c>
      <c r="X14" s="353">
        <f t="shared" si="5"/>
        <v>0</v>
      </c>
      <c r="Y14" s="357">
        <f t="shared" si="5"/>
        <v>0</v>
      </c>
      <c r="Z14" s="287"/>
      <c r="AA14" s="288"/>
      <c r="AB14" s="289"/>
      <c r="AC14" s="290"/>
      <c r="AD14" s="290"/>
      <c r="AE14" s="291"/>
      <c r="AF14" s="15"/>
      <c r="AG14" s="15"/>
    </row>
    <row r="15" spans="1:33" ht="14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6"/>
        <v>10557.303370786518</v>
      </c>
      <c r="I15" s="358">
        <f t="shared" si="5"/>
        <v>0</v>
      </c>
      <c r="J15" s="359">
        <f t="shared" si="5"/>
        <v>10557.303370786518</v>
      </c>
      <c r="K15" s="359">
        <f t="shared" si="5"/>
        <v>0</v>
      </c>
      <c r="L15" s="359">
        <f t="shared" si="5"/>
        <v>0</v>
      </c>
      <c r="M15" s="360">
        <f t="shared" si="5"/>
        <v>0</v>
      </c>
      <c r="N15" s="552">
        <f t="shared" si="5"/>
        <v>10595.883146067417</v>
      </c>
      <c r="O15" s="358">
        <f t="shared" si="5"/>
        <v>0</v>
      </c>
      <c r="P15" s="359">
        <f t="shared" si="5"/>
        <v>10595.883146067417</v>
      </c>
      <c r="Q15" s="359">
        <f t="shared" si="5"/>
        <v>0</v>
      </c>
      <c r="R15" s="359">
        <f t="shared" si="5"/>
        <v>0</v>
      </c>
      <c r="S15" s="361">
        <f t="shared" si="5"/>
        <v>0</v>
      </c>
      <c r="T15" s="547">
        <f t="shared" si="5"/>
        <v>38.579775280899412</v>
      </c>
      <c r="U15" s="358">
        <f t="shared" si="5"/>
        <v>0</v>
      </c>
      <c r="V15" s="359">
        <f t="shared" si="5"/>
        <v>38.579775280899412</v>
      </c>
      <c r="W15" s="359">
        <f t="shared" si="5"/>
        <v>0</v>
      </c>
      <c r="X15" s="359">
        <f t="shared" si="5"/>
        <v>0</v>
      </c>
      <c r="Y15" s="362">
        <f t="shared" si="5"/>
        <v>0</v>
      </c>
      <c r="Z15" s="275"/>
      <c r="AA15" s="276"/>
      <c r="AB15" s="277"/>
      <c r="AC15" s="278"/>
      <c r="AD15" s="278"/>
      <c r="AE15" s="1106"/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7">I124+I139+I154</f>
        <v>0</v>
      </c>
      <c r="J16" s="364">
        <f t="shared" si="7"/>
        <v>0</v>
      </c>
      <c r="K16" s="364">
        <f t="shared" si="7"/>
        <v>0</v>
      </c>
      <c r="L16" s="364">
        <f t="shared" si="7"/>
        <v>0</v>
      </c>
      <c r="M16" s="365">
        <f t="shared" si="7"/>
        <v>0</v>
      </c>
      <c r="N16" s="553">
        <f t="shared" si="7"/>
        <v>0</v>
      </c>
      <c r="O16" s="363">
        <f t="shared" si="7"/>
        <v>0</v>
      </c>
      <c r="P16" s="364">
        <f t="shared" si="7"/>
        <v>0</v>
      </c>
      <c r="Q16" s="364">
        <f t="shared" si="7"/>
        <v>0</v>
      </c>
      <c r="R16" s="364">
        <f t="shared" si="7"/>
        <v>0</v>
      </c>
      <c r="S16" s="366">
        <f t="shared" si="7"/>
        <v>0</v>
      </c>
      <c r="T16" s="548">
        <f t="shared" si="7"/>
        <v>0</v>
      </c>
      <c r="U16" s="363">
        <f t="shared" si="7"/>
        <v>0</v>
      </c>
      <c r="V16" s="364">
        <f t="shared" si="7"/>
        <v>0</v>
      </c>
      <c r="W16" s="364">
        <f t="shared" si="7"/>
        <v>0</v>
      </c>
      <c r="X16" s="364">
        <f t="shared" si="7"/>
        <v>0</v>
      </c>
      <c r="Y16" s="367">
        <f t="shared" si="7"/>
        <v>0</v>
      </c>
      <c r="Z16" s="275"/>
      <c r="AA16" s="276"/>
      <c r="AB16" s="277"/>
      <c r="AC16" s="278"/>
      <c r="AD16" s="278"/>
      <c r="AE16" s="110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8">H125+H140+H155</f>
        <v>0</v>
      </c>
      <c r="I17" s="352">
        <f t="shared" si="7"/>
        <v>0</v>
      </c>
      <c r="J17" s="353">
        <f t="shared" si="7"/>
        <v>0</v>
      </c>
      <c r="K17" s="353">
        <f t="shared" si="7"/>
        <v>0</v>
      </c>
      <c r="L17" s="353">
        <f t="shared" si="7"/>
        <v>0</v>
      </c>
      <c r="M17" s="354">
        <f t="shared" si="7"/>
        <v>0</v>
      </c>
      <c r="N17" s="551">
        <f t="shared" si="7"/>
        <v>0</v>
      </c>
      <c r="O17" s="352">
        <f t="shared" si="7"/>
        <v>0</v>
      </c>
      <c r="P17" s="353">
        <f t="shared" si="7"/>
        <v>0</v>
      </c>
      <c r="Q17" s="353">
        <f t="shared" si="7"/>
        <v>0</v>
      </c>
      <c r="R17" s="353">
        <f t="shared" si="7"/>
        <v>0</v>
      </c>
      <c r="S17" s="356">
        <f t="shared" si="7"/>
        <v>0</v>
      </c>
      <c r="T17" s="546">
        <f t="shared" si="7"/>
        <v>0</v>
      </c>
      <c r="U17" s="352">
        <f t="shared" si="7"/>
        <v>0</v>
      </c>
      <c r="V17" s="353">
        <f t="shared" si="7"/>
        <v>0</v>
      </c>
      <c r="W17" s="353">
        <f t="shared" si="7"/>
        <v>0</v>
      </c>
      <c r="X17" s="353">
        <f t="shared" si="7"/>
        <v>0</v>
      </c>
      <c r="Y17" s="357">
        <f t="shared" si="7"/>
        <v>0</v>
      </c>
      <c r="Z17" s="287"/>
      <c r="AA17" s="288"/>
      <c r="AB17" s="289"/>
      <c r="AC17" s="290"/>
      <c r="AD17" s="290"/>
      <c r="AE17" s="291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8"/>
        <v>0</v>
      </c>
      <c r="I18" s="358">
        <f t="shared" si="7"/>
        <v>0</v>
      </c>
      <c r="J18" s="359">
        <f t="shared" si="7"/>
        <v>0</v>
      </c>
      <c r="K18" s="359">
        <f t="shared" si="7"/>
        <v>0</v>
      </c>
      <c r="L18" s="359">
        <f t="shared" si="7"/>
        <v>0</v>
      </c>
      <c r="M18" s="360">
        <f t="shared" si="7"/>
        <v>0</v>
      </c>
      <c r="N18" s="552">
        <f t="shared" si="7"/>
        <v>0</v>
      </c>
      <c r="O18" s="358">
        <f t="shared" si="7"/>
        <v>0</v>
      </c>
      <c r="P18" s="359">
        <f t="shared" si="7"/>
        <v>0</v>
      </c>
      <c r="Q18" s="359">
        <f t="shared" si="7"/>
        <v>0</v>
      </c>
      <c r="R18" s="359">
        <f t="shared" si="7"/>
        <v>0</v>
      </c>
      <c r="S18" s="361">
        <f t="shared" si="7"/>
        <v>0</v>
      </c>
      <c r="T18" s="547">
        <f t="shared" si="7"/>
        <v>0</v>
      </c>
      <c r="U18" s="358">
        <f t="shared" si="7"/>
        <v>0</v>
      </c>
      <c r="V18" s="359">
        <f t="shared" si="7"/>
        <v>0</v>
      </c>
      <c r="W18" s="359">
        <f t="shared" si="7"/>
        <v>0</v>
      </c>
      <c r="X18" s="359">
        <f t="shared" si="7"/>
        <v>0</v>
      </c>
      <c r="Y18" s="362">
        <f t="shared" si="7"/>
        <v>0</v>
      </c>
      <c r="Z18" s="275"/>
      <c r="AA18" s="276"/>
      <c r="AB18" s="277"/>
      <c r="AC18" s="278"/>
      <c r="AD18" s="278"/>
      <c r="AE18" s="1106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9">I173+I185+I206+I215</f>
        <v>0</v>
      </c>
      <c r="J19" s="364">
        <f t="shared" si="9"/>
        <v>0</v>
      </c>
      <c r="K19" s="364">
        <f t="shared" si="9"/>
        <v>0</v>
      </c>
      <c r="L19" s="364">
        <f t="shared" si="9"/>
        <v>0</v>
      </c>
      <c r="M19" s="365">
        <f t="shared" si="9"/>
        <v>0</v>
      </c>
      <c r="N19" s="553">
        <f t="shared" si="9"/>
        <v>0</v>
      </c>
      <c r="O19" s="363">
        <f t="shared" si="9"/>
        <v>0</v>
      </c>
      <c r="P19" s="364">
        <f t="shared" si="9"/>
        <v>0</v>
      </c>
      <c r="Q19" s="364">
        <f t="shared" si="9"/>
        <v>0</v>
      </c>
      <c r="R19" s="364">
        <f t="shared" si="9"/>
        <v>0</v>
      </c>
      <c r="S19" s="366">
        <f t="shared" si="9"/>
        <v>0</v>
      </c>
      <c r="T19" s="548">
        <f t="shared" si="9"/>
        <v>0</v>
      </c>
      <c r="U19" s="363">
        <f t="shared" si="9"/>
        <v>0</v>
      </c>
      <c r="V19" s="364">
        <f t="shared" si="9"/>
        <v>0</v>
      </c>
      <c r="W19" s="364">
        <f t="shared" si="9"/>
        <v>0</v>
      </c>
      <c r="X19" s="364">
        <f t="shared" si="9"/>
        <v>0</v>
      </c>
      <c r="Y19" s="367">
        <f t="shared" si="9"/>
        <v>0</v>
      </c>
      <c r="Z19" s="275"/>
      <c r="AA19" s="276"/>
      <c r="AB19" s="277"/>
      <c r="AC19" s="278"/>
      <c r="AD19" s="278"/>
      <c r="AE19" s="1106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10">H174+H186+H207+H216</f>
        <v>0</v>
      </c>
      <c r="I20" s="352">
        <f t="shared" si="9"/>
        <v>0</v>
      </c>
      <c r="J20" s="353">
        <f t="shared" si="9"/>
        <v>0</v>
      </c>
      <c r="K20" s="353">
        <f t="shared" si="9"/>
        <v>0</v>
      </c>
      <c r="L20" s="353">
        <f t="shared" si="9"/>
        <v>0</v>
      </c>
      <c r="M20" s="354">
        <f t="shared" si="9"/>
        <v>0</v>
      </c>
      <c r="N20" s="551">
        <f t="shared" si="9"/>
        <v>0</v>
      </c>
      <c r="O20" s="352">
        <f t="shared" si="9"/>
        <v>0</v>
      </c>
      <c r="P20" s="353">
        <f t="shared" si="9"/>
        <v>0</v>
      </c>
      <c r="Q20" s="353">
        <f t="shared" si="9"/>
        <v>0</v>
      </c>
      <c r="R20" s="353">
        <f t="shared" si="9"/>
        <v>0</v>
      </c>
      <c r="S20" s="356">
        <f t="shared" si="9"/>
        <v>0</v>
      </c>
      <c r="T20" s="546">
        <f t="shared" si="9"/>
        <v>0</v>
      </c>
      <c r="U20" s="352">
        <f t="shared" si="9"/>
        <v>0</v>
      </c>
      <c r="V20" s="353">
        <f t="shared" si="9"/>
        <v>0</v>
      </c>
      <c r="W20" s="353">
        <f t="shared" si="9"/>
        <v>0</v>
      </c>
      <c r="X20" s="353">
        <f t="shared" si="9"/>
        <v>0</v>
      </c>
      <c r="Y20" s="357">
        <f t="shared" si="9"/>
        <v>0</v>
      </c>
      <c r="Z20" s="287"/>
      <c r="AA20" s="288"/>
      <c r="AB20" s="289"/>
      <c r="AC20" s="290"/>
      <c r="AD20" s="290"/>
      <c r="AE20" s="291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10"/>
        <v>0</v>
      </c>
      <c r="I21" s="464">
        <f t="shared" si="9"/>
        <v>0</v>
      </c>
      <c r="J21" s="465">
        <f t="shared" si="9"/>
        <v>0</v>
      </c>
      <c r="K21" s="465">
        <f t="shared" si="9"/>
        <v>0</v>
      </c>
      <c r="L21" s="465">
        <f t="shared" si="9"/>
        <v>0</v>
      </c>
      <c r="M21" s="466">
        <f t="shared" si="9"/>
        <v>0</v>
      </c>
      <c r="N21" s="554">
        <f t="shared" si="9"/>
        <v>0</v>
      </c>
      <c r="O21" s="464">
        <f t="shared" si="9"/>
        <v>0</v>
      </c>
      <c r="P21" s="465">
        <f t="shared" si="9"/>
        <v>0</v>
      </c>
      <c r="Q21" s="465">
        <f t="shared" si="9"/>
        <v>0</v>
      </c>
      <c r="R21" s="465">
        <f t="shared" si="9"/>
        <v>0</v>
      </c>
      <c r="S21" s="467">
        <f t="shared" si="9"/>
        <v>0</v>
      </c>
      <c r="T21" s="549">
        <f t="shared" si="9"/>
        <v>0</v>
      </c>
      <c r="U21" s="464">
        <f t="shared" si="9"/>
        <v>0</v>
      </c>
      <c r="V21" s="465">
        <f t="shared" si="9"/>
        <v>0</v>
      </c>
      <c r="W21" s="465">
        <f t="shared" si="9"/>
        <v>0</v>
      </c>
      <c r="X21" s="465">
        <f t="shared" si="9"/>
        <v>0</v>
      </c>
      <c r="Y21" s="468">
        <f t="shared" si="9"/>
        <v>0</v>
      </c>
      <c r="Z21" s="275"/>
      <c r="AA21" s="276"/>
      <c r="AB21" s="277"/>
      <c r="AC21" s="278"/>
      <c r="AD21" s="278"/>
      <c r="AE21" s="1106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275"/>
      <c r="AA22" s="276"/>
      <c r="AB22" s="277"/>
      <c r="AC22" s="278"/>
      <c r="AD22" s="278"/>
      <c r="AE22" s="1106"/>
      <c r="AF22" s="15"/>
      <c r="AG22" s="15"/>
    </row>
    <row r="23" spans="1:33" ht="14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275"/>
      <c r="AA23" s="276"/>
      <c r="AB23" s="277"/>
      <c r="AC23" s="278"/>
      <c r="AD23" s="278"/>
      <c r="AE23" s="1106"/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275"/>
      <c r="AA24" s="276"/>
      <c r="AB24" s="277"/>
      <c r="AC24" s="278"/>
      <c r="AD24" s="278"/>
      <c r="AE24" s="1106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287"/>
      <c r="AA25" s="288"/>
      <c r="AB25" s="289"/>
      <c r="AC25" s="290"/>
      <c r="AD25" s="290"/>
      <c r="AE25" s="291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275"/>
      <c r="AA26" s="276"/>
      <c r="AB26" s="277"/>
      <c r="AC26" s="278"/>
      <c r="AD26" s="278"/>
      <c r="AE26" s="1106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275"/>
      <c r="AA27" s="276"/>
      <c r="AB27" s="277"/>
      <c r="AC27" s="278"/>
      <c r="AD27" s="278"/>
      <c r="AE27" s="1106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287"/>
      <c r="AA28" s="288"/>
      <c r="AB28" s="289"/>
      <c r="AC28" s="290"/>
      <c r="AD28" s="290"/>
      <c r="AE28" s="291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275"/>
      <c r="AA29" s="276"/>
      <c r="AB29" s="277"/>
      <c r="AC29" s="278"/>
      <c r="AD29" s="278"/>
      <c r="AE29" s="1106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275"/>
      <c r="AA30" s="276"/>
      <c r="AB30" s="277"/>
      <c r="AC30" s="278"/>
      <c r="AD30" s="278"/>
      <c r="AE30" s="1106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287"/>
      <c r="AA31" s="288"/>
      <c r="AB31" s="289"/>
      <c r="AC31" s="290"/>
      <c r="AD31" s="290"/>
      <c r="AE31" s="291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275"/>
      <c r="AA32" s="276"/>
      <c r="AB32" s="277"/>
      <c r="AC32" s="278"/>
      <c r="AD32" s="278"/>
      <c r="AE32" s="1106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275"/>
      <c r="AA33" s="276"/>
      <c r="AB33" s="277"/>
      <c r="AC33" s="278"/>
      <c r="AD33" s="278"/>
      <c r="AE33" s="1106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287"/>
      <c r="AA34" s="288"/>
      <c r="AB34" s="289"/>
      <c r="AC34" s="290"/>
      <c r="AD34" s="290"/>
      <c r="AE34" s="291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275"/>
      <c r="AA35" s="276"/>
      <c r="AB35" s="277"/>
      <c r="AC35" s="278"/>
      <c r="AD35" s="278"/>
      <c r="AE35" s="1106"/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5"/>
      <c r="AA36" s="276"/>
      <c r="AB36" s="277"/>
      <c r="AC36" s="278"/>
      <c r="AD36" s="278"/>
      <c r="AE36" s="1106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1106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75"/>
      <c r="AA38" s="276"/>
      <c r="AB38" s="277"/>
      <c r="AC38" s="278"/>
      <c r="AD38" s="278"/>
      <c r="AE38" s="1106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1058">
        <f>SUM(I39:M39)</f>
        <v>34800</v>
      </c>
      <c r="I39" s="434"/>
      <c r="J39" s="435">
        <f>J40+J41</f>
        <v>34800</v>
      </c>
      <c r="K39" s="435"/>
      <c r="L39" s="435"/>
      <c r="M39" s="436"/>
      <c r="N39" s="1059">
        <f>SUM(O39:S39)</f>
        <v>34838.579775280901</v>
      </c>
      <c r="O39" s="434"/>
      <c r="P39" s="435">
        <f>P40+P41</f>
        <v>34838.579775280901</v>
      </c>
      <c r="Q39" s="435"/>
      <c r="R39" s="435"/>
      <c r="S39" s="438"/>
      <c r="T39" s="433">
        <f>N39-H39</f>
        <v>38.579775280901231</v>
      </c>
      <c r="U39" s="434">
        <f t="shared" ref="U39:Y39" si="11">O39-I39</f>
        <v>0</v>
      </c>
      <c r="V39" s="435">
        <f t="shared" si="11"/>
        <v>38.579775280901231</v>
      </c>
      <c r="W39" s="435">
        <f t="shared" si="11"/>
        <v>0</v>
      </c>
      <c r="X39" s="435">
        <f t="shared" si="11"/>
        <v>0</v>
      </c>
      <c r="Y39" s="439">
        <f t="shared" si="11"/>
        <v>0</v>
      </c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1062">
        <f>SUM(I40:M40)</f>
        <v>24242.696629213486</v>
      </c>
      <c r="I40" s="427"/>
      <c r="J40" s="428">
        <f>37200*$AB$7</f>
        <v>24242.696629213486</v>
      </c>
      <c r="K40" s="428"/>
      <c r="L40" s="428"/>
      <c r="M40" s="429"/>
      <c r="N40" s="1060">
        <f t="shared" ref="N40:N41" si="12">SUM(O40:S40)</f>
        <v>24242.696629213486</v>
      </c>
      <c r="O40" s="427"/>
      <c r="P40" s="428">
        <f>37200*$AB$7</f>
        <v>24242.696629213486</v>
      </c>
      <c r="Q40" s="428"/>
      <c r="R40" s="428"/>
      <c r="S40" s="431"/>
      <c r="T40" s="426">
        <f t="shared" ref="T40:T41" si="13">N40-H40</f>
        <v>0</v>
      </c>
      <c r="U40" s="427">
        <f t="shared" ref="U40:U41" si="14">O40-I40</f>
        <v>0</v>
      </c>
      <c r="V40" s="428">
        <f t="shared" ref="V40:V41" si="15">P40-J40</f>
        <v>0</v>
      </c>
      <c r="W40" s="428">
        <f t="shared" ref="W40:W41" si="16">Q40-K40</f>
        <v>0</v>
      </c>
      <c r="X40" s="428">
        <f t="shared" ref="X40:X41" si="17">R40-L40</f>
        <v>0</v>
      </c>
      <c r="Y40" s="432">
        <f t="shared" ref="Y40:Y41" si="18">S40-M40</f>
        <v>0</v>
      </c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1063">
        <f>SUM(I41:M41)</f>
        <v>10557.303370786518</v>
      </c>
      <c r="I41" s="420"/>
      <c r="J41" s="421">
        <f>(15000+1000+200)*$AB$7</f>
        <v>10557.303370786518</v>
      </c>
      <c r="K41" s="421"/>
      <c r="L41" s="421"/>
      <c r="M41" s="422"/>
      <c r="N41" s="1061">
        <f t="shared" si="12"/>
        <v>10595.883146067417</v>
      </c>
      <c r="O41" s="420"/>
      <c r="P41" s="421">
        <f>(15000+900+359.2)*$AB$7</f>
        <v>10595.883146067417</v>
      </c>
      <c r="Q41" s="421"/>
      <c r="R41" s="421"/>
      <c r="S41" s="424"/>
      <c r="T41" s="419">
        <f t="shared" si="13"/>
        <v>38.579775280899412</v>
      </c>
      <c r="U41" s="420">
        <f t="shared" si="14"/>
        <v>0</v>
      </c>
      <c r="V41" s="421">
        <f t="shared" si="15"/>
        <v>38.579775280899412</v>
      </c>
      <c r="W41" s="421">
        <f t="shared" si="16"/>
        <v>0</v>
      </c>
      <c r="X41" s="421">
        <f t="shared" si="17"/>
        <v>0</v>
      </c>
      <c r="Y41" s="425">
        <f t="shared" si="18"/>
        <v>0</v>
      </c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1055">
        <f>H27+H30+H33+H36+H39+H42</f>
        <v>34800</v>
      </c>
      <c r="I45" s="399">
        <f t="shared" ref="I45:Y45" si="19">I27+I30+I33+I36+I39+I42</f>
        <v>0</v>
      </c>
      <c r="J45" s="400">
        <f t="shared" si="19"/>
        <v>34800</v>
      </c>
      <c r="K45" s="400">
        <f t="shared" si="19"/>
        <v>0</v>
      </c>
      <c r="L45" s="400">
        <f t="shared" si="19"/>
        <v>0</v>
      </c>
      <c r="M45" s="401">
        <f t="shared" si="19"/>
        <v>0</v>
      </c>
      <c r="N45" s="402">
        <f t="shared" si="19"/>
        <v>34838.579775280901</v>
      </c>
      <c r="O45" s="399">
        <f t="shared" si="19"/>
        <v>0</v>
      </c>
      <c r="P45" s="400">
        <f t="shared" si="19"/>
        <v>34838.579775280901</v>
      </c>
      <c r="Q45" s="400">
        <f t="shared" si="19"/>
        <v>0</v>
      </c>
      <c r="R45" s="400">
        <f t="shared" si="19"/>
        <v>0</v>
      </c>
      <c r="S45" s="403">
        <f t="shared" si="19"/>
        <v>0</v>
      </c>
      <c r="T45" s="398">
        <f t="shared" si="19"/>
        <v>38.579775280901231</v>
      </c>
      <c r="U45" s="399">
        <f t="shared" si="19"/>
        <v>0</v>
      </c>
      <c r="V45" s="400">
        <f t="shared" si="19"/>
        <v>38.579775280901231</v>
      </c>
      <c r="W45" s="400">
        <f t="shared" si="19"/>
        <v>0</v>
      </c>
      <c r="X45" s="400">
        <f t="shared" si="19"/>
        <v>0</v>
      </c>
      <c r="Y45" s="404">
        <f t="shared" si="19"/>
        <v>0</v>
      </c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1056">
        <f t="shared" ref="H46:Y46" si="20">H28+H31+H34+H37+H40+H43</f>
        <v>24242.696629213486</v>
      </c>
      <c r="I46" s="406">
        <f t="shared" si="20"/>
        <v>0</v>
      </c>
      <c r="J46" s="407">
        <f t="shared" si="20"/>
        <v>24242.696629213486</v>
      </c>
      <c r="K46" s="407">
        <f t="shared" si="20"/>
        <v>0</v>
      </c>
      <c r="L46" s="407">
        <f t="shared" si="20"/>
        <v>0</v>
      </c>
      <c r="M46" s="408">
        <f t="shared" si="20"/>
        <v>0</v>
      </c>
      <c r="N46" s="409">
        <f t="shared" si="20"/>
        <v>24242.696629213486</v>
      </c>
      <c r="O46" s="406">
        <f t="shared" si="20"/>
        <v>0</v>
      </c>
      <c r="P46" s="407">
        <f t="shared" si="20"/>
        <v>24242.696629213486</v>
      </c>
      <c r="Q46" s="407">
        <f t="shared" si="20"/>
        <v>0</v>
      </c>
      <c r="R46" s="407">
        <f t="shared" si="20"/>
        <v>0</v>
      </c>
      <c r="S46" s="410">
        <f t="shared" si="20"/>
        <v>0</v>
      </c>
      <c r="T46" s="405">
        <f t="shared" si="20"/>
        <v>0</v>
      </c>
      <c r="U46" s="406">
        <f t="shared" si="20"/>
        <v>0</v>
      </c>
      <c r="V46" s="407">
        <f t="shared" si="20"/>
        <v>0</v>
      </c>
      <c r="W46" s="407">
        <f t="shared" si="20"/>
        <v>0</v>
      </c>
      <c r="X46" s="407">
        <f t="shared" si="20"/>
        <v>0</v>
      </c>
      <c r="Y46" s="411">
        <f t="shared" si="20"/>
        <v>0</v>
      </c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1057">
        <f t="shared" ref="H47:Y47" si="21">H29+H32+H35+H38+H41+H44</f>
        <v>10557.303370786518</v>
      </c>
      <c r="I47" s="413">
        <f t="shared" si="21"/>
        <v>0</v>
      </c>
      <c r="J47" s="414">
        <f t="shared" si="21"/>
        <v>10557.303370786518</v>
      </c>
      <c r="K47" s="414">
        <f t="shared" si="21"/>
        <v>0</v>
      </c>
      <c r="L47" s="414">
        <f t="shared" si="21"/>
        <v>0</v>
      </c>
      <c r="M47" s="415">
        <f t="shared" si="21"/>
        <v>0</v>
      </c>
      <c r="N47" s="416">
        <f t="shared" si="21"/>
        <v>10595.883146067417</v>
      </c>
      <c r="O47" s="413">
        <f t="shared" si="21"/>
        <v>0</v>
      </c>
      <c r="P47" s="414">
        <f t="shared" si="21"/>
        <v>10595.883146067417</v>
      </c>
      <c r="Q47" s="414">
        <f t="shared" si="21"/>
        <v>0</v>
      </c>
      <c r="R47" s="414">
        <f t="shared" si="21"/>
        <v>0</v>
      </c>
      <c r="S47" s="417">
        <f t="shared" si="21"/>
        <v>0</v>
      </c>
      <c r="T47" s="412">
        <f t="shared" si="21"/>
        <v>38.579775280899412</v>
      </c>
      <c r="U47" s="413">
        <f t="shared" si="21"/>
        <v>0</v>
      </c>
      <c r="V47" s="414">
        <f t="shared" si="21"/>
        <v>38.579775280899412</v>
      </c>
      <c r="W47" s="414">
        <f t="shared" si="21"/>
        <v>0</v>
      </c>
      <c r="X47" s="414">
        <f t="shared" si="21"/>
        <v>0</v>
      </c>
      <c r="Y47" s="418">
        <f t="shared" si="21"/>
        <v>0</v>
      </c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30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28">
    <mergeCell ref="AE51:AE53"/>
    <mergeCell ref="G3:Y3"/>
    <mergeCell ref="Z3:AB3"/>
    <mergeCell ref="AC3:AE3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805" priority="124" operator="equal">
      <formula>1</formula>
    </cfRule>
  </conditionalFormatting>
  <conditionalFormatting sqref="AG5">
    <cfRule type="cellIs" dxfId="1804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803" priority="126" operator="equal">
      <formula>3</formula>
    </cfRule>
  </conditionalFormatting>
  <conditionalFormatting sqref="F158 F145:F146 F115 F118 F121">
    <cfRule type="cellIs" dxfId="1802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801" priority="128" operator="equal">
      <formula>2</formula>
    </cfRule>
  </conditionalFormatting>
  <conditionalFormatting sqref="F158 F145:F146 F115 F118 F121">
    <cfRule type="cellIs" dxfId="1800" priority="129" operator="equal">
      <formula>3</formula>
    </cfRule>
  </conditionalFormatting>
  <conditionalFormatting sqref="F176 F179">
    <cfRule type="cellIs" dxfId="1799" priority="121" operator="equal">
      <formula>1</formula>
    </cfRule>
  </conditionalFormatting>
  <conditionalFormatting sqref="F176 F179">
    <cfRule type="cellIs" dxfId="1798" priority="122" operator="equal">
      <formula>2</formula>
    </cfRule>
  </conditionalFormatting>
  <conditionalFormatting sqref="F176 F179">
    <cfRule type="cellIs" dxfId="1797" priority="123" operator="equal">
      <formula>3</formula>
    </cfRule>
  </conditionalFormatting>
  <conditionalFormatting sqref="F188">
    <cfRule type="cellIs" dxfId="1796" priority="118" operator="equal">
      <formula>1</formula>
    </cfRule>
  </conditionalFormatting>
  <conditionalFormatting sqref="F188">
    <cfRule type="cellIs" dxfId="1795" priority="119" operator="equal">
      <formula>2</formula>
    </cfRule>
  </conditionalFormatting>
  <conditionalFormatting sqref="F188">
    <cfRule type="cellIs" dxfId="1794" priority="120" operator="equal">
      <formula>3</formula>
    </cfRule>
  </conditionalFormatting>
  <conditionalFormatting sqref="F161">
    <cfRule type="cellIs" dxfId="1793" priority="115" operator="equal">
      <formula>1</formula>
    </cfRule>
  </conditionalFormatting>
  <conditionalFormatting sqref="F161">
    <cfRule type="cellIs" dxfId="1792" priority="116" operator="equal">
      <formula>2</formula>
    </cfRule>
  </conditionalFormatting>
  <conditionalFormatting sqref="F161">
    <cfRule type="cellIs" dxfId="1791" priority="117" operator="equal">
      <formula>3</formula>
    </cfRule>
  </conditionalFormatting>
  <conditionalFormatting sqref="F170:F171">
    <cfRule type="cellIs" dxfId="1790" priority="106" operator="equal">
      <formula>1</formula>
    </cfRule>
  </conditionalFormatting>
  <conditionalFormatting sqref="F164:F165">
    <cfRule type="cellIs" dxfId="1789" priority="112" operator="equal">
      <formula>1</formula>
    </cfRule>
  </conditionalFormatting>
  <conditionalFormatting sqref="F164:F165">
    <cfRule type="cellIs" dxfId="1788" priority="113" operator="equal">
      <formula>2</formula>
    </cfRule>
  </conditionalFormatting>
  <conditionalFormatting sqref="F164:F165">
    <cfRule type="cellIs" dxfId="1787" priority="114" operator="equal">
      <formula>3</formula>
    </cfRule>
  </conditionalFormatting>
  <conditionalFormatting sqref="F167:F168">
    <cfRule type="cellIs" dxfId="1786" priority="109" operator="equal">
      <formula>1</formula>
    </cfRule>
  </conditionalFormatting>
  <conditionalFormatting sqref="F167:F168">
    <cfRule type="cellIs" dxfId="1785" priority="110" operator="equal">
      <formula>2</formula>
    </cfRule>
  </conditionalFormatting>
  <conditionalFormatting sqref="F167:F168">
    <cfRule type="cellIs" dxfId="1784" priority="111" operator="equal">
      <formula>3</formula>
    </cfRule>
  </conditionalFormatting>
  <conditionalFormatting sqref="F170:F171">
    <cfRule type="cellIs" dxfId="1783" priority="107" operator="equal">
      <formula>2</formula>
    </cfRule>
  </conditionalFormatting>
  <conditionalFormatting sqref="F170:F171">
    <cfRule type="cellIs" dxfId="1782" priority="108" operator="equal">
      <formula>3</formula>
    </cfRule>
  </conditionalFormatting>
  <conditionalFormatting sqref="F182:F183">
    <cfRule type="cellIs" dxfId="1781" priority="103" operator="equal">
      <formula>1</formula>
    </cfRule>
  </conditionalFormatting>
  <conditionalFormatting sqref="F182:F183">
    <cfRule type="cellIs" dxfId="1780" priority="104" operator="equal">
      <formula>2</formula>
    </cfRule>
  </conditionalFormatting>
  <conditionalFormatting sqref="F182:F183">
    <cfRule type="cellIs" dxfId="1779" priority="105" operator="equal">
      <formula>3</formula>
    </cfRule>
  </conditionalFormatting>
  <conditionalFormatting sqref="F191">
    <cfRule type="cellIs" dxfId="1778" priority="100" operator="equal">
      <formula>1</formula>
    </cfRule>
  </conditionalFormatting>
  <conditionalFormatting sqref="F191">
    <cfRule type="cellIs" dxfId="1777" priority="101" operator="equal">
      <formula>2</formula>
    </cfRule>
  </conditionalFormatting>
  <conditionalFormatting sqref="F191">
    <cfRule type="cellIs" dxfId="1776" priority="102" operator="equal">
      <formula>3</formula>
    </cfRule>
  </conditionalFormatting>
  <conditionalFormatting sqref="F194">
    <cfRule type="cellIs" dxfId="1775" priority="97" operator="equal">
      <formula>1</formula>
    </cfRule>
  </conditionalFormatting>
  <conditionalFormatting sqref="F194">
    <cfRule type="cellIs" dxfId="1774" priority="98" operator="equal">
      <formula>2</formula>
    </cfRule>
  </conditionalFormatting>
  <conditionalFormatting sqref="F194">
    <cfRule type="cellIs" dxfId="1773" priority="99" operator="equal">
      <formula>3</formula>
    </cfRule>
  </conditionalFormatting>
  <conditionalFormatting sqref="F197">
    <cfRule type="cellIs" dxfId="1772" priority="94" operator="equal">
      <formula>1</formula>
    </cfRule>
  </conditionalFormatting>
  <conditionalFormatting sqref="F197">
    <cfRule type="cellIs" dxfId="1771" priority="95" operator="equal">
      <formula>2</formula>
    </cfRule>
  </conditionalFormatting>
  <conditionalFormatting sqref="F197">
    <cfRule type="cellIs" dxfId="1770" priority="96" operator="equal">
      <formula>3</formula>
    </cfRule>
  </conditionalFormatting>
  <conditionalFormatting sqref="F200">
    <cfRule type="cellIs" dxfId="1769" priority="91" operator="equal">
      <formula>1</formula>
    </cfRule>
  </conditionalFormatting>
  <conditionalFormatting sqref="F200">
    <cfRule type="cellIs" dxfId="1768" priority="92" operator="equal">
      <formula>2</formula>
    </cfRule>
  </conditionalFormatting>
  <conditionalFormatting sqref="F200">
    <cfRule type="cellIs" dxfId="1767" priority="93" operator="equal">
      <formula>3</formula>
    </cfRule>
  </conditionalFormatting>
  <conditionalFormatting sqref="F203">
    <cfRule type="cellIs" dxfId="1766" priority="88" operator="equal">
      <formula>1</formula>
    </cfRule>
  </conditionalFormatting>
  <conditionalFormatting sqref="F203">
    <cfRule type="cellIs" dxfId="1765" priority="89" operator="equal">
      <formula>2</formula>
    </cfRule>
  </conditionalFormatting>
  <conditionalFormatting sqref="F203">
    <cfRule type="cellIs" dxfId="1764" priority="90" operator="equal">
      <formula>3</formula>
    </cfRule>
  </conditionalFormatting>
  <conditionalFormatting sqref="F212">
    <cfRule type="cellIs" dxfId="1763" priority="85" operator="equal">
      <formula>1</formula>
    </cfRule>
  </conditionalFormatting>
  <conditionalFormatting sqref="F212">
    <cfRule type="cellIs" dxfId="1762" priority="86" operator="equal">
      <formula>3</formula>
    </cfRule>
  </conditionalFormatting>
  <conditionalFormatting sqref="F212">
    <cfRule type="cellIs" dxfId="1761" priority="87" operator="equal">
      <formula>2</formula>
    </cfRule>
  </conditionalFormatting>
  <conditionalFormatting sqref="F48">
    <cfRule type="cellIs" dxfId="1760" priority="82" operator="equal">
      <formula>1</formula>
    </cfRule>
  </conditionalFormatting>
  <conditionalFormatting sqref="F48">
    <cfRule type="cellIs" dxfId="1759" priority="83" operator="equal">
      <formula>3</formula>
    </cfRule>
  </conditionalFormatting>
  <conditionalFormatting sqref="F48">
    <cfRule type="cellIs" dxfId="1758" priority="84" operator="equal">
      <formula>2</formula>
    </cfRule>
  </conditionalFormatting>
  <conditionalFormatting sqref="F45:F47">
    <cfRule type="cellIs" dxfId="1757" priority="79" operator="equal">
      <formula>1</formula>
    </cfRule>
  </conditionalFormatting>
  <conditionalFormatting sqref="F45:F47">
    <cfRule type="cellIs" dxfId="1756" priority="80" operator="equal">
      <formula>3</formula>
    </cfRule>
  </conditionalFormatting>
  <conditionalFormatting sqref="F45:F47">
    <cfRule type="cellIs" dxfId="1755" priority="81" operator="equal">
      <formula>2</formula>
    </cfRule>
  </conditionalFormatting>
  <conditionalFormatting sqref="F39">
    <cfRule type="cellIs" dxfId="1754" priority="76" operator="equal">
      <formula>1</formula>
    </cfRule>
  </conditionalFormatting>
  <conditionalFormatting sqref="F39">
    <cfRule type="cellIs" dxfId="1753" priority="77" operator="equal">
      <formula>3</formula>
    </cfRule>
  </conditionalFormatting>
  <conditionalFormatting sqref="F39">
    <cfRule type="cellIs" dxfId="1752" priority="78" operator="equal">
      <formula>2</formula>
    </cfRule>
  </conditionalFormatting>
  <conditionalFormatting sqref="F42">
    <cfRule type="cellIs" dxfId="1751" priority="73" operator="equal">
      <formula>1</formula>
    </cfRule>
  </conditionalFormatting>
  <conditionalFormatting sqref="F42">
    <cfRule type="cellIs" dxfId="1750" priority="74" operator="equal">
      <formula>3</formula>
    </cfRule>
  </conditionalFormatting>
  <conditionalFormatting sqref="F42">
    <cfRule type="cellIs" dxfId="1749" priority="75" operator="equal">
      <formula>2</formula>
    </cfRule>
  </conditionalFormatting>
  <conditionalFormatting sqref="C60">
    <cfRule type="cellIs" dxfId="1748" priority="70" operator="equal">
      <formula>1</formula>
    </cfRule>
  </conditionalFormatting>
  <conditionalFormatting sqref="C60">
    <cfRule type="cellIs" dxfId="1747" priority="71" operator="equal">
      <formula>3</formula>
    </cfRule>
  </conditionalFormatting>
  <conditionalFormatting sqref="C60">
    <cfRule type="cellIs" dxfId="1746" priority="72" operator="equal">
      <formula>2</formula>
    </cfRule>
  </conditionalFormatting>
  <conditionalFormatting sqref="F60:F62">
    <cfRule type="cellIs" dxfId="1745" priority="67" operator="equal">
      <formula>1</formula>
    </cfRule>
  </conditionalFormatting>
  <conditionalFormatting sqref="F60:F62">
    <cfRule type="cellIs" dxfId="1744" priority="68" operator="equal">
      <formula>3</formula>
    </cfRule>
  </conditionalFormatting>
  <conditionalFormatting sqref="F60:F62">
    <cfRule type="cellIs" dxfId="1743" priority="69" operator="equal">
      <formula>2</formula>
    </cfRule>
  </conditionalFormatting>
  <conditionalFormatting sqref="C75">
    <cfRule type="cellIs" dxfId="1742" priority="64" operator="equal">
      <formula>1</formula>
    </cfRule>
  </conditionalFormatting>
  <conditionalFormatting sqref="C75">
    <cfRule type="cellIs" dxfId="1741" priority="65" operator="equal">
      <formula>3</formula>
    </cfRule>
  </conditionalFormatting>
  <conditionalFormatting sqref="C75">
    <cfRule type="cellIs" dxfId="1740" priority="66" operator="equal">
      <formula>2</formula>
    </cfRule>
  </conditionalFormatting>
  <conditionalFormatting sqref="F75:F77">
    <cfRule type="cellIs" dxfId="1739" priority="61" operator="equal">
      <formula>1</formula>
    </cfRule>
  </conditionalFormatting>
  <conditionalFormatting sqref="F75:F77">
    <cfRule type="cellIs" dxfId="1738" priority="62" operator="equal">
      <formula>3</formula>
    </cfRule>
  </conditionalFormatting>
  <conditionalFormatting sqref="F75:F77">
    <cfRule type="cellIs" dxfId="1737" priority="63" operator="equal">
      <formula>2</formula>
    </cfRule>
  </conditionalFormatting>
  <conditionalFormatting sqref="C87">
    <cfRule type="cellIs" dxfId="1736" priority="58" operator="equal">
      <formula>1</formula>
    </cfRule>
  </conditionalFormatting>
  <conditionalFormatting sqref="C87">
    <cfRule type="cellIs" dxfId="1735" priority="59" operator="equal">
      <formula>3</formula>
    </cfRule>
  </conditionalFormatting>
  <conditionalFormatting sqref="C87">
    <cfRule type="cellIs" dxfId="1734" priority="60" operator="equal">
      <formula>2</formula>
    </cfRule>
  </conditionalFormatting>
  <conditionalFormatting sqref="F87:F89">
    <cfRule type="cellIs" dxfId="1733" priority="55" operator="equal">
      <formula>1</formula>
    </cfRule>
  </conditionalFormatting>
  <conditionalFormatting sqref="F87:F89">
    <cfRule type="cellIs" dxfId="1732" priority="56" operator="equal">
      <formula>3</formula>
    </cfRule>
  </conditionalFormatting>
  <conditionalFormatting sqref="F87:F89">
    <cfRule type="cellIs" dxfId="1731" priority="57" operator="equal">
      <formula>2</formula>
    </cfRule>
  </conditionalFormatting>
  <conditionalFormatting sqref="C96">
    <cfRule type="cellIs" dxfId="1730" priority="52" operator="equal">
      <formula>1</formula>
    </cfRule>
  </conditionalFormatting>
  <conditionalFormatting sqref="C96">
    <cfRule type="cellIs" dxfId="1729" priority="53" operator="equal">
      <formula>3</formula>
    </cfRule>
  </conditionalFormatting>
  <conditionalFormatting sqref="C96">
    <cfRule type="cellIs" dxfId="1728" priority="54" operator="equal">
      <formula>2</formula>
    </cfRule>
  </conditionalFormatting>
  <conditionalFormatting sqref="F96:F98">
    <cfRule type="cellIs" dxfId="1727" priority="49" operator="equal">
      <formula>1</formula>
    </cfRule>
  </conditionalFormatting>
  <conditionalFormatting sqref="F96:F98">
    <cfRule type="cellIs" dxfId="1726" priority="50" operator="equal">
      <formula>3</formula>
    </cfRule>
  </conditionalFormatting>
  <conditionalFormatting sqref="F96:F98">
    <cfRule type="cellIs" dxfId="1725" priority="51" operator="equal">
      <formula>2</formula>
    </cfRule>
  </conditionalFormatting>
  <conditionalFormatting sqref="C111">
    <cfRule type="cellIs" dxfId="1724" priority="46" operator="equal">
      <formula>1</formula>
    </cfRule>
  </conditionalFormatting>
  <conditionalFormatting sqref="C111">
    <cfRule type="cellIs" dxfId="1723" priority="47" operator="equal">
      <formula>3</formula>
    </cfRule>
  </conditionalFormatting>
  <conditionalFormatting sqref="C111">
    <cfRule type="cellIs" dxfId="1722" priority="48" operator="equal">
      <formula>2</formula>
    </cfRule>
  </conditionalFormatting>
  <conditionalFormatting sqref="F111:F113">
    <cfRule type="cellIs" dxfId="1721" priority="43" operator="equal">
      <formula>1</formula>
    </cfRule>
  </conditionalFormatting>
  <conditionalFormatting sqref="F111:F113">
    <cfRule type="cellIs" dxfId="1720" priority="44" operator="equal">
      <formula>3</formula>
    </cfRule>
  </conditionalFormatting>
  <conditionalFormatting sqref="F111:F113">
    <cfRule type="cellIs" dxfId="1719" priority="45" operator="equal">
      <formula>2</formula>
    </cfRule>
  </conditionalFormatting>
  <conditionalFormatting sqref="C124">
    <cfRule type="cellIs" dxfId="1718" priority="40" operator="equal">
      <formula>1</formula>
    </cfRule>
  </conditionalFormatting>
  <conditionalFormatting sqref="C124">
    <cfRule type="cellIs" dxfId="1717" priority="41" operator="equal">
      <formula>3</formula>
    </cfRule>
  </conditionalFormatting>
  <conditionalFormatting sqref="C124">
    <cfRule type="cellIs" dxfId="1716" priority="42" operator="equal">
      <formula>2</formula>
    </cfRule>
  </conditionalFormatting>
  <conditionalFormatting sqref="F124:F126">
    <cfRule type="cellIs" dxfId="1715" priority="37" operator="equal">
      <formula>1</formula>
    </cfRule>
  </conditionalFormatting>
  <conditionalFormatting sqref="F124:F126">
    <cfRule type="cellIs" dxfId="1714" priority="38" operator="equal">
      <formula>3</formula>
    </cfRule>
  </conditionalFormatting>
  <conditionalFormatting sqref="F124:F126">
    <cfRule type="cellIs" dxfId="1713" priority="39" operator="equal">
      <formula>2</formula>
    </cfRule>
  </conditionalFormatting>
  <conditionalFormatting sqref="C139">
    <cfRule type="cellIs" dxfId="1712" priority="34" operator="equal">
      <formula>1</formula>
    </cfRule>
  </conditionalFormatting>
  <conditionalFormatting sqref="C139">
    <cfRule type="cellIs" dxfId="1711" priority="35" operator="equal">
      <formula>3</formula>
    </cfRule>
  </conditionalFormatting>
  <conditionalFormatting sqref="C139">
    <cfRule type="cellIs" dxfId="1710" priority="36" operator="equal">
      <formula>2</formula>
    </cfRule>
  </conditionalFormatting>
  <conditionalFormatting sqref="F139:F141">
    <cfRule type="cellIs" dxfId="1709" priority="31" operator="equal">
      <formula>1</formula>
    </cfRule>
  </conditionalFormatting>
  <conditionalFormatting sqref="F139:F141">
    <cfRule type="cellIs" dxfId="1708" priority="32" operator="equal">
      <formula>3</formula>
    </cfRule>
  </conditionalFormatting>
  <conditionalFormatting sqref="F139:F141">
    <cfRule type="cellIs" dxfId="1707" priority="33" operator="equal">
      <formula>2</formula>
    </cfRule>
  </conditionalFormatting>
  <conditionalFormatting sqref="C154">
    <cfRule type="cellIs" dxfId="1706" priority="28" operator="equal">
      <formula>1</formula>
    </cfRule>
  </conditionalFormatting>
  <conditionalFormatting sqref="C154">
    <cfRule type="cellIs" dxfId="1705" priority="29" operator="equal">
      <formula>3</formula>
    </cfRule>
  </conditionalFormatting>
  <conditionalFormatting sqref="C154">
    <cfRule type="cellIs" dxfId="1704" priority="30" operator="equal">
      <formula>2</formula>
    </cfRule>
  </conditionalFormatting>
  <conditionalFormatting sqref="F154:F156">
    <cfRule type="cellIs" dxfId="1703" priority="25" operator="equal">
      <formula>1</formula>
    </cfRule>
  </conditionalFormatting>
  <conditionalFormatting sqref="F154:F156">
    <cfRule type="cellIs" dxfId="1702" priority="26" operator="equal">
      <formula>3</formula>
    </cfRule>
  </conditionalFormatting>
  <conditionalFormatting sqref="F154:F156">
    <cfRule type="cellIs" dxfId="1701" priority="27" operator="equal">
      <formula>2</formula>
    </cfRule>
  </conditionalFormatting>
  <conditionalFormatting sqref="C173">
    <cfRule type="cellIs" dxfId="1700" priority="22" operator="equal">
      <formula>1</formula>
    </cfRule>
  </conditionalFormatting>
  <conditionalFormatting sqref="C173">
    <cfRule type="cellIs" dxfId="1699" priority="23" operator="equal">
      <formula>3</formula>
    </cfRule>
  </conditionalFormatting>
  <conditionalFormatting sqref="C173">
    <cfRule type="cellIs" dxfId="1698" priority="24" operator="equal">
      <formula>2</formula>
    </cfRule>
  </conditionalFormatting>
  <conditionalFormatting sqref="F173:F175">
    <cfRule type="cellIs" dxfId="1697" priority="19" operator="equal">
      <formula>1</formula>
    </cfRule>
  </conditionalFormatting>
  <conditionalFormatting sqref="F173:F175">
    <cfRule type="cellIs" dxfId="1696" priority="20" operator="equal">
      <formula>3</formula>
    </cfRule>
  </conditionalFormatting>
  <conditionalFormatting sqref="F173:F175">
    <cfRule type="cellIs" dxfId="1695" priority="21" operator="equal">
      <formula>2</formula>
    </cfRule>
  </conditionalFormatting>
  <conditionalFormatting sqref="C185">
    <cfRule type="cellIs" dxfId="1694" priority="16" operator="equal">
      <formula>1</formula>
    </cfRule>
  </conditionalFormatting>
  <conditionalFormatting sqref="C185">
    <cfRule type="cellIs" dxfId="1693" priority="17" operator="equal">
      <formula>3</formula>
    </cfRule>
  </conditionalFormatting>
  <conditionalFormatting sqref="C185">
    <cfRule type="cellIs" dxfId="1692" priority="18" operator="equal">
      <formula>2</formula>
    </cfRule>
  </conditionalFormatting>
  <conditionalFormatting sqref="F185:F187">
    <cfRule type="cellIs" dxfId="1691" priority="13" operator="equal">
      <formula>1</formula>
    </cfRule>
  </conditionalFormatting>
  <conditionalFormatting sqref="F185:F187">
    <cfRule type="cellIs" dxfId="1690" priority="14" operator="equal">
      <formula>3</formula>
    </cfRule>
  </conditionalFormatting>
  <conditionalFormatting sqref="F185:F187">
    <cfRule type="cellIs" dxfId="1689" priority="15" operator="equal">
      <formula>2</formula>
    </cfRule>
  </conditionalFormatting>
  <conditionalFormatting sqref="C206">
    <cfRule type="cellIs" dxfId="1688" priority="10" operator="equal">
      <formula>1</formula>
    </cfRule>
  </conditionalFormatting>
  <conditionalFormatting sqref="C206">
    <cfRule type="cellIs" dxfId="1687" priority="11" operator="equal">
      <formula>3</formula>
    </cfRule>
  </conditionalFormatting>
  <conditionalFormatting sqref="C206">
    <cfRule type="cellIs" dxfId="1686" priority="12" operator="equal">
      <formula>2</formula>
    </cfRule>
  </conditionalFormatting>
  <conditionalFormatting sqref="F206:F208">
    <cfRule type="cellIs" dxfId="1685" priority="7" operator="equal">
      <formula>1</formula>
    </cfRule>
  </conditionalFormatting>
  <conditionalFormatting sqref="F206:F208">
    <cfRule type="cellIs" dxfId="1684" priority="8" operator="equal">
      <formula>3</formula>
    </cfRule>
  </conditionalFormatting>
  <conditionalFormatting sqref="F206:F208">
    <cfRule type="cellIs" dxfId="1683" priority="9" operator="equal">
      <formula>2</formula>
    </cfRule>
  </conditionalFormatting>
  <conditionalFormatting sqref="C215">
    <cfRule type="cellIs" dxfId="1682" priority="4" operator="equal">
      <formula>1</formula>
    </cfRule>
  </conditionalFormatting>
  <conditionalFormatting sqref="C215">
    <cfRule type="cellIs" dxfId="1681" priority="5" operator="equal">
      <formula>3</formula>
    </cfRule>
  </conditionalFormatting>
  <conditionalFormatting sqref="C215">
    <cfRule type="cellIs" dxfId="1680" priority="6" operator="equal">
      <formula>2</formula>
    </cfRule>
  </conditionalFormatting>
  <conditionalFormatting sqref="F215:F217">
    <cfRule type="cellIs" dxfId="1679" priority="1" operator="equal">
      <formula>1</formula>
    </cfRule>
  </conditionalFormatting>
  <conditionalFormatting sqref="F215:F217">
    <cfRule type="cellIs" dxfId="1678" priority="2" operator="equal">
      <formula>3</formula>
    </cfRule>
  </conditionalFormatting>
  <conditionalFormatting sqref="F215:F217">
    <cfRule type="cellIs" dxfId="1677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3"/>
  <sheetViews>
    <sheetView zoomScale="55" zoomScaleNormal="55" workbookViewId="0">
      <selection activeCell="B3" sqref="B3:AE3"/>
    </sheetView>
  </sheetViews>
  <sheetFormatPr baseColWidth="10" defaultColWidth="14.453125" defaultRowHeight="12.5"/>
  <cols>
    <col min="1" max="1" width="1.453125" style="38" customWidth="1"/>
    <col min="2" max="2" width="12.7265625" style="38" customWidth="1"/>
    <col min="3" max="3" width="25.7265625" style="38" customWidth="1"/>
    <col min="4" max="4" width="26.1796875" style="38" customWidth="1"/>
    <col min="5" max="5" width="9.81640625" style="38" customWidth="1"/>
    <col min="6" max="6" width="6.81640625" style="38" bestFit="1" customWidth="1"/>
    <col min="7" max="7" width="12.453125" style="38" bestFit="1" customWidth="1"/>
    <col min="8" max="8" width="9.6328125" style="38" bestFit="1" customWidth="1"/>
    <col min="9" max="9" width="6.81640625" style="38" bestFit="1" customWidth="1"/>
    <col min="10" max="10" width="6.453125" style="38" bestFit="1" customWidth="1"/>
    <col min="11" max="11" width="6.81640625" style="38" bestFit="1" customWidth="1"/>
    <col min="12" max="12" width="6.453125" style="38" bestFit="1" customWidth="1"/>
    <col min="13" max="13" width="6.81640625" style="38" bestFit="1" customWidth="1"/>
    <col min="14" max="14" width="7.81640625" style="38" customWidth="1"/>
    <col min="15" max="15" width="6.81640625" style="38" bestFit="1" customWidth="1"/>
    <col min="16" max="16" width="6.453125" style="38" bestFit="1" customWidth="1"/>
    <col min="17" max="17" width="6.81640625" style="38" bestFit="1" customWidth="1"/>
    <col min="18" max="18" width="6.453125" style="38" bestFit="1" customWidth="1"/>
    <col min="19" max="19" width="6.81640625" style="38" bestFit="1" customWidth="1"/>
    <col min="20" max="20" width="12.54296875" style="38" bestFit="1" customWidth="1"/>
    <col min="21" max="21" width="9.1796875" style="38" bestFit="1" customWidth="1"/>
    <col min="22" max="22" width="8.08984375" style="38" bestFit="1" customWidth="1"/>
    <col min="23" max="23" width="8.54296875" style="38" bestFit="1" customWidth="1"/>
    <col min="24" max="24" width="8.08984375" style="38" bestFit="1" customWidth="1"/>
    <col min="25" max="25" width="8.54296875" style="38" bestFit="1" customWidth="1"/>
    <col min="26" max="26" width="15.81640625" style="38" customWidth="1"/>
    <col min="27" max="27" width="12.36328125" style="38" bestFit="1" customWidth="1"/>
    <col min="28" max="28" width="11.1796875" style="38" bestFit="1" customWidth="1"/>
    <col min="29" max="29" width="13.1796875" style="38" customWidth="1"/>
    <col min="30" max="30" width="10.90625" style="38" bestFit="1" customWidth="1"/>
    <col min="31" max="31" width="10.36328125" style="38" bestFit="1" customWidth="1"/>
    <col min="32" max="32" width="3.26953125" style="38" customWidth="1"/>
    <col min="33" max="33" width="20.08984375" style="38" bestFit="1" customWidth="1"/>
    <col min="34" max="16384" width="14.453125" style="38"/>
  </cols>
  <sheetData>
    <row r="1" spans="1:33" ht="6.65" customHeight="1" thickBot="1">
      <c r="A1" s="6"/>
      <c r="B1" s="6"/>
      <c r="C1" s="6"/>
      <c r="D1" s="39"/>
      <c r="E1" s="3"/>
      <c r="F1" s="2"/>
      <c r="G1" s="40"/>
      <c r="H1" s="5"/>
      <c r="I1" s="40"/>
      <c r="J1" s="4"/>
      <c r="K1" s="5"/>
      <c r="L1" s="5"/>
      <c r="M1" s="5"/>
      <c r="N1" s="5"/>
      <c r="O1" s="40"/>
      <c r="P1" s="4"/>
      <c r="Q1" s="5"/>
      <c r="R1" s="5"/>
      <c r="S1" s="5"/>
      <c r="T1" s="5"/>
      <c r="U1" s="40"/>
      <c r="V1" s="4"/>
      <c r="W1" s="5"/>
      <c r="X1" s="5"/>
      <c r="Y1" s="5"/>
      <c r="Z1" s="39"/>
      <c r="AA1" s="39"/>
      <c r="AB1" s="39"/>
      <c r="AC1" s="39"/>
      <c r="AD1" s="39"/>
      <c r="AE1" s="39"/>
      <c r="AF1" s="36"/>
      <c r="AG1" s="36"/>
    </row>
    <row r="2" spans="1:33" ht="30.5" thickBot="1">
      <c r="A2" s="6"/>
      <c r="B2" s="1192" t="s">
        <v>150</v>
      </c>
      <c r="C2" s="1193"/>
      <c r="D2" s="1193"/>
      <c r="E2" s="1193"/>
      <c r="F2" s="1193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  <c r="S2" s="1282"/>
      <c r="T2" s="1282"/>
      <c r="U2" s="1282"/>
      <c r="V2" s="1282"/>
      <c r="W2" s="1282"/>
      <c r="X2" s="1282"/>
      <c r="Y2" s="1282"/>
      <c r="Z2" s="1282"/>
      <c r="AA2" s="1282"/>
      <c r="AB2" s="1282"/>
      <c r="AC2" s="1282"/>
      <c r="AD2" s="1282"/>
      <c r="AE2" s="1283"/>
      <c r="AF2" s="37"/>
      <c r="AG2" s="37" t="s">
        <v>0</v>
      </c>
    </row>
    <row r="3" spans="1:33" ht="23.5" thickBot="1">
      <c r="A3" s="6"/>
      <c r="B3" s="1195" t="s">
        <v>9</v>
      </c>
      <c r="C3" s="1196"/>
      <c r="D3" s="1196"/>
      <c r="E3" s="1207">
        <f ca="1">TODAY()</f>
        <v>44279</v>
      </c>
      <c r="F3" s="1196"/>
      <c r="G3" s="1210" t="s">
        <v>142</v>
      </c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195" t="s">
        <v>175</v>
      </c>
      <c r="AA3" s="1196"/>
      <c r="AB3" s="1196"/>
      <c r="AC3" s="1196"/>
      <c r="AD3" s="1196"/>
      <c r="AE3" s="1278"/>
      <c r="AF3" s="9"/>
      <c r="AG3" s="9"/>
    </row>
    <row r="4" spans="1:33" ht="19" customHeight="1">
      <c r="A4" s="1"/>
      <c r="B4" s="1198" t="s">
        <v>112</v>
      </c>
      <c r="C4" s="1198"/>
      <c r="D4" s="1198"/>
      <c r="E4" s="1198"/>
      <c r="F4" s="1198"/>
      <c r="G4" s="1284" t="s">
        <v>114</v>
      </c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6" t="s">
        <v>137</v>
      </c>
      <c r="AA4" s="1286"/>
      <c r="AB4" s="1287"/>
      <c r="AC4" s="1288" t="s">
        <v>138</v>
      </c>
      <c r="AD4" s="1289"/>
      <c r="AE4" s="1290"/>
      <c r="AF4" s="12"/>
      <c r="AG4" s="11">
        <v>1</v>
      </c>
    </row>
    <row r="5" spans="1:33" ht="19.5" customHeight="1">
      <c r="A5" s="1"/>
      <c r="B5" s="1174" t="s">
        <v>1</v>
      </c>
      <c r="C5" s="1176" t="s">
        <v>2</v>
      </c>
      <c r="D5" s="1176" t="s">
        <v>6</v>
      </c>
      <c r="E5" s="1176" t="s">
        <v>11</v>
      </c>
      <c r="F5" s="1199" t="s">
        <v>102</v>
      </c>
      <c r="G5" s="1188" t="s">
        <v>107</v>
      </c>
      <c r="H5" s="1272" t="s">
        <v>110</v>
      </c>
      <c r="I5" s="1272"/>
      <c r="J5" s="1272"/>
      <c r="K5" s="1272"/>
      <c r="L5" s="1272"/>
      <c r="M5" s="1273"/>
      <c r="N5" s="1274" t="s">
        <v>111</v>
      </c>
      <c r="O5" s="1274"/>
      <c r="P5" s="1274"/>
      <c r="Q5" s="1274"/>
      <c r="R5" s="1274"/>
      <c r="S5" s="1275"/>
      <c r="T5" s="1276" t="s">
        <v>116</v>
      </c>
      <c r="U5" s="1277"/>
      <c r="V5" s="1277"/>
      <c r="W5" s="1277"/>
      <c r="X5" s="1277"/>
      <c r="Y5" s="1277"/>
      <c r="Z5" s="1294" t="s">
        <v>143</v>
      </c>
      <c r="AA5" s="1296" t="s">
        <v>139</v>
      </c>
      <c r="AB5" s="1298" t="s">
        <v>140</v>
      </c>
      <c r="AC5" s="1300" t="s">
        <v>143</v>
      </c>
      <c r="AD5" s="1296" t="s">
        <v>139</v>
      </c>
      <c r="AE5" s="1298" t="s">
        <v>140</v>
      </c>
      <c r="AF5" s="12"/>
      <c r="AG5" s="11">
        <v>2</v>
      </c>
    </row>
    <row r="6" spans="1:33" ht="31" customHeight="1" thickBot="1">
      <c r="A6" s="1"/>
      <c r="B6" s="1175"/>
      <c r="C6" s="1177"/>
      <c r="D6" s="1177"/>
      <c r="E6" s="1177"/>
      <c r="F6" s="1200"/>
      <c r="G6" s="1271"/>
      <c r="H6" s="745" t="s">
        <v>106</v>
      </c>
      <c r="I6" s="83">
        <v>2018</v>
      </c>
      <c r="J6" s="84">
        <v>2019</v>
      </c>
      <c r="K6" s="84">
        <v>2020</v>
      </c>
      <c r="L6" s="84">
        <v>2021</v>
      </c>
      <c r="M6" s="85">
        <v>2022</v>
      </c>
      <c r="N6" s="746" t="s">
        <v>106</v>
      </c>
      <c r="O6" s="83">
        <v>2018</v>
      </c>
      <c r="P6" s="84">
        <v>2019</v>
      </c>
      <c r="Q6" s="84">
        <v>2020</v>
      </c>
      <c r="R6" s="84">
        <v>2021</v>
      </c>
      <c r="S6" s="85">
        <v>2022</v>
      </c>
      <c r="T6" s="86" t="s">
        <v>106</v>
      </c>
      <c r="U6" s="87">
        <v>2018</v>
      </c>
      <c r="V6" s="88">
        <v>2019</v>
      </c>
      <c r="W6" s="88">
        <v>2020</v>
      </c>
      <c r="X6" s="88">
        <v>2021</v>
      </c>
      <c r="Y6" s="260">
        <v>2022</v>
      </c>
      <c r="Z6" s="1295"/>
      <c r="AA6" s="1297"/>
      <c r="AB6" s="1299"/>
      <c r="AC6" s="1301"/>
      <c r="AD6" s="1297"/>
      <c r="AE6" s="1299"/>
      <c r="AF6" s="12"/>
      <c r="AG6" s="11">
        <v>3</v>
      </c>
    </row>
    <row r="7" spans="1:33" ht="14.5" thickBot="1">
      <c r="A7" s="1"/>
      <c r="B7" s="1137" t="s">
        <v>141</v>
      </c>
      <c r="C7" s="1138"/>
      <c r="D7" s="1138"/>
      <c r="E7" s="1138"/>
      <c r="F7" s="1291"/>
      <c r="G7" s="89" t="s">
        <v>106</v>
      </c>
      <c r="H7" s="344"/>
      <c r="I7" s="345"/>
      <c r="J7" s="346"/>
      <c r="K7" s="346"/>
      <c r="L7" s="346"/>
      <c r="M7" s="347"/>
      <c r="N7" s="348"/>
      <c r="O7" s="345"/>
      <c r="P7" s="346"/>
      <c r="Q7" s="346"/>
      <c r="R7" s="346"/>
      <c r="S7" s="349"/>
      <c r="T7" s="344"/>
      <c r="U7" s="345"/>
      <c r="V7" s="346"/>
      <c r="W7" s="346"/>
      <c r="X7" s="346"/>
      <c r="Y7" s="350"/>
      <c r="Z7" s="262"/>
      <c r="AA7" s="337"/>
      <c r="AB7" s="338"/>
      <c r="AC7" s="341"/>
      <c r="AD7" s="337"/>
      <c r="AE7" s="338"/>
      <c r="AF7" s="12"/>
      <c r="AG7" s="11"/>
    </row>
    <row r="8" spans="1:33" ht="14.5" thickBot="1">
      <c r="A8" s="1"/>
      <c r="B8" s="1137"/>
      <c r="C8" s="1138"/>
      <c r="D8" s="1138"/>
      <c r="E8" s="1138"/>
      <c r="F8" s="1291"/>
      <c r="G8" s="90" t="s">
        <v>108</v>
      </c>
      <c r="H8" s="351"/>
      <c r="I8" s="352"/>
      <c r="J8" s="353"/>
      <c r="K8" s="353"/>
      <c r="L8" s="353"/>
      <c r="M8" s="354"/>
      <c r="N8" s="355"/>
      <c r="O8" s="352"/>
      <c r="P8" s="353"/>
      <c r="Q8" s="353"/>
      <c r="R8" s="353"/>
      <c r="S8" s="356"/>
      <c r="T8" s="351"/>
      <c r="U8" s="352"/>
      <c r="V8" s="353"/>
      <c r="W8" s="353"/>
      <c r="X8" s="353"/>
      <c r="Y8" s="357"/>
      <c r="Z8" s="263"/>
      <c r="AA8" s="339"/>
      <c r="AB8" s="340"/>
      <c r="AC8" s="342"/>
      <c r="AD8" s="339"/>
      <c r="AE8" s="340"/>
      <c r="AF8" s="15"/>
      <c r="AG8" s="15"/>
    </row>
    <row r="9" spans="1:33" ht="14.5" thickBot="1">
      <c r="A9" s="1"/>
      <c r="B9" s="1137"/>
      <c r="C9" s="1138"/>
      <c r="D9" s="1138"/>
      <c r="E9" s="1138"/>
      <c r="F9" s="1291"/>
      <c r="G9" s="92" t="s">
        <v>109</v>
      </c>
      <c r="H9" s="447"/>
      <c r="I9" s="448"/>
      <c r="J9" s="449"/>
      <c r="K9" s="449"/>
      <c r="L9" s="449"/>
      <c r="M9" s="450"/>
      <c r="N9" s="451"/>
      <c r="O9" s="448"/>
      <c r="P9" s="449"/>
      <c r="Q9" s="449"/>
      <c r="R9" s="449"/>
      <c r="S9" s="452"/>
      <c r="T9" s="447"/>
      <c r="U9" s="448"/>
      <c r="V9" s="449"/>
      <c r="W9" s="449"/>
      <c r="X9" s="449"/>
      <c r="Y9" s="453"/>
      <c r="Z9" s="263"/>
      <c r="AA9" s="339"/>
      <c r="AB9" s="340"/>
      <c r="AC9" s="342"/>
      <c r="AD9" s="339"/>
      <c r="AE9" s="340"/>
      <c r="AF9" s="15"/>
      <c r="AG9" s="15"/>
    </row>
    <row r="10" spans="1:33" ht="14">
      <c r="A10" s="1"/>
      <c r="B10" s="1139" t="s">
        <v>147</v>
      </c>
      <c r="C10" s="1140"/>
      <c r="D10" s="1140"/>
      <c r="E10" s="1140"/>
      <c r="F10" s="1292"/>
      <c r="G10" s="813" t="s">
        <v>106</v>
      </c>
      <c r="H10" s="545">
        <f>H23</f>
        <v>0</v>
      </c>
      <c r="I10" s="455">
        <f t="shared" ref="I10:Y12" si="0">I23</f>
        <v>0</v>
      </c>
      <c r="J10" s="456">
        <f t="shared" si="0"/>
        <v>0</v>
      </c>
      <c r="K10" s="456">
        <f t="shared" si="0"/>
        <v>0</v>
      </c>
      <c r="L10" s="456">
        <f t="shared" si="0"/>
        <v>0</v>
      </c>
      <c r="M10" s="457">
        <f t="shared" si="0"/>
        <v>0</v>
      </c>
      <c r="N10" s="550">
        <f t="shared" si="0"/>
        <v>0</v>
      </c>
      <c r="O10" s="455">
        <f t="shared" si="0"/>
        <v>0</v>
      </c>
      <c r="P10" s="456">
        <f t="shared" si="0"/>
        <v>0</v>
      </c>
      <c r="Q10" s="456">
        <f t="shared" si="0"/>
        <v>0</v>
      </c>
      <c r="R10" s="456">
        <f t="shared" si="0"/>
        <v>0</v>
      </c>
      <c r="S10" s="458">
        <f t="shared" si="0"/>
        <v>0</v>
      </c>
      <c r="T10" s="545">
        <f t="shared" si="0"/>
        <v>0</v>
      </c>
      <c r="U10" s="455">
        <f t="shared" si="0"/>
        <v>0</v>
      </c>
      <c r="V10" s="456">
        <f t="shared" si="0"/>
        <v>0</v>
      </c>
      <c r="W10" s="456">
        <f t="shared" si="0"/>
        <v>0</v>
      </c>
      <c r="X10" s="456">
        <f t="shared" si="0"/>
        <v>0</v>
      </c>
      <c r="Y10" s="459">
        <f t="shared" si="0"/>
        <v>0</v>
      </c>
      <c r="Z10" s="263"/>
      <c r="AA10" s="339"/>
      <c r="AB10" s="340"/>
      <c r="AC10" s="342"/>
      <c r="AD10" s="339"/>
      <c r="AE10" s="340"/>
      <c r="AF10" s="15"/>
      <c r="AG10" s="15"/>
    </row>
    <row r="11" spans="1:33" ht="14">
      <c r="A11" s="1"/>
      <c r="B11" s="1141"/>
      <c r="C11" s="1142"/>
      <c r="D11" s="1142"/>
      <c r="E11" s="1142"/>
      <c r="F11" s="1293"/>
      <c r="G11" s="814" t="s">
        <v>108</v>
      </c>
      <c r="H11" s="546">
        <f t="shared" ref="H11:H12" si="1">H24</f>
        <v>0</v>
      </c>
      <c r="I11" s="352">
        <f t="shared" si="0"/>
        <v>0</v>
      </c>
      <c r="J11" s="353">
        <f t="shared" si="0"/>
        <v>0</v>
      </c>
      <c r="K11" s="353">
        <f t="shared" si="0"/>
        <v>0</v>
      </c>
      <c r="L11" s="353">
        <f t="shared" si="0"/>
        <v>0</v>
      </c>
      <c r="M11" s="816">
        <f t="shared" si="0"/>
        <v>0</v>
      </c>
      <c r="N11" s="551">
        <f t="shared" si="0"/>
        <v>0</v>
      </c>
      <c r="O11" s="352">
        <f t="shared" si="0"/>
        <v>0</v>
      </c>
      <c r="P11" s="353">
        <f t="shared" si="0"/>
        <v>0</v>
      </c>
      <c r="Q11" s="353">
        <f t="shared" si="0"/>
        <v>0</v>
      </c>
      <c r="R11" s="353">
        <f t="shared" si="0"/>
        <v>0</v>
      </c>
      <c r="S11" s="356">
        <f t="shared" si="0"/>
        <v>0</v>
      </c>
      <c r="T11" s="546">
        <f t="shared" si="0"/>
        <v>0</v>
      </c>
      <c r="U11" s="352">
        <f t="shared" si="0"/>
        <v>0</v>
      </c>
      <c r="V11" s="353">
        <f t="shared" si="0"/>
        <v>0</v>
      </c>
      <c r="W11" s="353">
        <f t="shared" si="0"/>
        <v>0</v>
      </c>
      <c r="X11" s="353">
        <f t="shared" si="0"/>
        <v>0</v>
      </c>
      <c r="Y11" s="357">
        <f t="shared" si="0"/>
        <v>0</v>
      </c>
      <c r="Z11" s="263"/>
      <c r="AA11" s="339"/>
      <c r="AB11" s="340"/>
      <c r="AC11" s="342"/>
      <c r="AD11" s="339"/>
      <c r="AE11" s="340"/>
      <c r="AF11" s="15"/>
      <c r="AG11" s="15"/>
    </row>
    <row r="12" spans="1:33" ht="14">
      <c r="A12" s="1"/>
      <c r="B12" s="1141"/>
      <c r="C12" s="1142"/>
      <c r="D12" s="1142"/>
      <c r="E12" s="1142"/>
      <c r="F12" s="1293"/>
      <c r="G12" s="461" t="s">
        <v>109</v>
      </c>
      <c r="H12" s="547">
        <f t="shared" si="1"/>
        <v>0</v>
      </c>
      <c r="I12" s="358">
        <f t="shared" si="0"/>
        <v>0</v>
      </c>
      <c r="J12" s="359">
        <f t="shared" si="0"/>
        <v>0</v>
      </c>
      <c r="K12" s="359">
        <f t="shared" si="0"/>
        <v>0</v>
      </c>
      <c r="L12" s="359">
        <f t="shared" si="0"/>
        <v>0</v>
      </c>
      <c r="M12" s="815">
        <f t="shared" si="0"/>
        <v>0</v>
      </c>
      <c r="N12" s="552">
        <f t="shared" si="0"/>
        <v>0</v>
      </c>
      <c r="O12" s="358">
        <f t="shared" si="0"/>
        <v>0</v>
      </c>
      <c r="P12" s="359">
        <f t="shared" si="0"/>
        <v>0</v>
      </c>
      <c r="Q12" s="359">
        <f t="shared" si="0"/>
        <v>0</v>
      </c>
      <c r="R12" s="359">
        <f t="shared" si="0"/>
        <v>0</v>
      </c>
      <c r="S12" s="361">
        <f t="shared" si="0"/>
        <v>0</v>
      </c>
      <c r="T12" s="547">
        <f t="shared" si="0"/>
        <v>0</v>
      </c>
      <c r="U12" s="358">
        <f t="shared" si="0"/>
        <v>0</v>
      </c>
      <c r="V12" s="359">
        <f t="shared" si="0"/>
        <v>0</v>
      </c>
      <c r="W12" s="359">
        <f t="shared" si="0"/>
        <v>0</v>
      </c>
      <c r="X12" s="359">
        <f t="shared" si="0"/>
        <v>0</v>
      </c>
      <c r="Y12" s="362">
        <f t="shared" si="0"/>
        <v>0</v>
      </c>
      <c r="Z12" s="263"/>
      <c r="AA12" s="339"/>
      <c r="AB12" s="340"/>
      <c r="AC12" s="342"/>
      <c r="AD12" s="339"/>
      <c r="AE12" s="340"/>
      <c r="AF12" s="15"/>
      <c r="AG12" s="15"/>
    </row>
    <row r="13" spans="1:33" ht="14">
      <c r="A13" s="1"/>
      <c r="B13" s="1141" t="s">
        <v>134</v>
      </c>
      <c r="C13" s="1142"/>
      <c r="D13" s="1142"/>
      <c r="E13" s="1142"/>
      <c r="F13" s="1293"/>
      <c r="G13" s="462" t="s">
        <v>106</v>
      </c>
      <c r="H13" s="548">
        <f>H45+H60+H75+H87+H96+H111</f>
        <v>0</v>
      </c>
      <c r="I13" s="363">
        <f t="shared" ref="I13:Y15" si="2">I45+I60+I75+I87+I96+I111</f>
        <v>0</v>
      </c>
      <c r="J13" s="364">
        <f t="shared" si="2"/>
        <v>0</v>
      </c>
      <c r="K13" s="364">
        <f t="shared" si="2"/>
        <v>0</v>
      </c>
      <c r="L13" s="364">
        <f t="shared" si="2"/>
        <v>0</v>
      </c>
      <c r="M13" s="365">
        <f t="shared" si="2"/>
        <v>0</v>
      </c>
      <c r="N13" s="553">
        <f t="shared" si="2"/>
        <v>0</v>
      </c>
      <c r="O13" s="363">
        <f t="shared" si="2"/>
        <v>0</v>
      </c>
      <c r="P13" s="364">
        <f t="shared" si="2"/>
        <v>0</v>
      </c>
      <c r="Q13" s="364">
        <f t="shared" si="2"/>
        <v>0</v>
      </c>
      <c r="R13" s="364">
        <f t="shared" si="2"/>
        <v>0</v>
      </c>
      <c r="S13" s="366">
        <f t="shared" si="2"/>
        <v>0</v>
      </c>
      <c r="T13" s="548">
        <f t="shared" si="2"/>
        <v>0</v>
      </c>
      <c r="U13" s="363">
        <f t="shared" si="2"/>
        <v>0</v>
      </c>
      <c r="V13" s="364">
        <f t="shared" si="2"/>
        <v>0</v>
      </c>
      <c r="W13" s="364">
        <f t="shared" si="2"/>
        <v>0</v>
      </c>
      <c r="X13" s="364">
        <f t="shared" si="2"/>
        <v>0</v>
      </c>
      <c r="Y13" s="367">
        <f t="shared" si="2"/>
        <v>0</v>
      </c>
      <c r="Z13" s="1031" t="s">
        <v>106</v>
      </c>
      <c r="AA13" s="1043">
        <f>SUM(AA7:AA12)</f>
        <v>0</v>
      </c>
      <c r="AB13" s="1044">
        <v>1</v>
      </c>
      <c r="AC13" s="1034" t="s">
        <v>106</v>
      </c>
      <c r="AD13" s="1043">
        <f>SUM(AD7:AD12)</f>
        <v>0</v>
      </c>
      <c r="AE13" s="1044">
        <v>1</v>
      </c>
      <c r="AF13" s="15"/>
      <c r="AG13" s="15"/>
    </row>
    <row r="14" spans="1:33" ht="14">
      <c r="A14" s="1"/>
      <c r="B14" s="1141"/>
      <c r="C14" s="1142"/>
      <c r="D14" s="1142"/>
      <c r="E14" s="1142"/>
      <c r="F14" s="1293"/>
      <c r="G14" s="460" t="s">
        <v>108</v>
      </c>
      <c r="H14" s="546">
        <f t="shared" ref="H14:H15" si="3">H46+H61+H76+H88+H97+H112</f>
        <v>0</v>
      </c>
      <c r="I14" s="352">
        <f t="shared" si="2"/>
        <v>0</v>
      </c>
      <c r="J14" s="353">
        <f t="shared" si="2"/>
        <v>0</v>
      </c>
      <c r="K14" s="353">
        <f t="shared" si="2"/>
        <v>0</v>
      </c>
      <c r="L14" s="353">
        <f t="shared" si="2"/>
        <v>0</v>
      </c>
      <c r="M14" s="354">
        <f t="shared" si="2"/>
        <v>0</v>
      </c>
      <c r="N14" s="551">
        <f t="shared" si="2"/>
        <v>0</v>
      </c>
      <c r="O14" s="352">
        <f t="shared" si="2"/>
        <v>0</v>
      </c>
      <c r="P14" s="353">
        <f t="shared" si="2"/>
        <v>0</v>
      </c>
      <c r="Q14" s="353">
        <f t="shared" si="2"/>
        <v>0</v>
      </c>
      <c r="R14" s="353">
        <f t="shared" si="2"/>
        <v>0</v>
      </c>
      <c r="S14" s="356">
        <f t="shared" si="2"/>
        <v>0</v>
      </c>
      <c r="T14" s="546">
        <f t="shared" si="2"/>
        <v>0</v>
      </c>
      <c r="U14" s="352">
        <f t="shared" si="2"/>
        <v>0</v>
      </c>
      <c r="V14" s="353">
        <f t="shared" si="2"/>
        <v>0</v>
      </c>
      <c r="W14" s="353">
        <f t="shared" si="2"/>
        <v>0</v>
      </c>
      <c r="X14" s="353">
        <f t="shared" si="2"/>
        <v>0</v>
      </c>
      <c r="Y14" s="357">
        <f t="shared" si="2"/>
        <v>0</v>
      </c>
      <c r="Z14" s="1233" t="s">
        <v>152</v>
      </c>
      <c r="AA14" s="1234"/>
      <c r="AB14" s="1234"/>
      <c r="AC14" s="1234"/>
      <c r="AD14" s="1234"/>
      <c r="AE14" s="1235"/>
      <c r="AF14" s="15"/>
      <c r="AG14" s="15"/>
    </row>
    <row r="15" spans="1:33" ht="28.5" thickBot="1">
      <c r="A15" s="1"/>
      <c r="B15" s="1141"/>
      <c r="C15" s="1142"/>
      <c r="D15" s="1142"/>
      <c r="E15" s="1142"/>
      <c r="F15" s="1293"/>
      <c r="G15" s="461" t="s">
        <v>109</v>
      </c>
      <c r="H15" s="547">
        <f t="shared" si="3"/>
        <v>0</v>
      </c>
      <c r="I15" s="358">
        <f t="shared" si="2"/>
        <v>0</v>
      </c>
      <c r="J15" s="359">
        <f t="shared" si="2"/>
        <v>0</v>
      </c>
      <c r="K15" s="359">
        <f t="shared" si="2"/>
        <v>0</v>
      </c>
      <c r="L15" s="359">
        <f t="shared" si="2"/>
        <v>0</v>
      </c>
      <c r="M15" s="360">
        <f t="shared" si="2"/>
        <v>0</v>
      </c>
      <c r="N15" s="552">
        <f t="shared" si="2"/>
        <v>0</v>
      </c>
      <c r="O15" s="358">
        <f t="shared" si="2"/>
        <v>0</v>
      </c>
      <c r="P15" s="359">
        <f t="shared" si="2"/>
        <v>0</v>
      </c>
      <c r="Q15" s="359">
        <f t="shared" si="2"/>
        <v>0</v>
      </c>
      <c r="R15" s="359">
        <f t="shared" si="2"/>
        <v>0</v>
      </c>
      <c r="S15" s="361">
        <f t="shared" si="2"/>
        <v>0</v>
      </c>
      <c r="T15" s="547">
        <f t="shared" si="2"/>
        <v>0</v>
      </c>
      <c r="U15" s="358">
        <f t="shared" si="2"/>
        <v>0</v>
      </c>
      <c r="V15" s="359">
        <f t="shared" si="2"/>
        <v>0</v>
      </c>
      <c r="W15" s="359">
        <f t="shared" si="2"/>
        <v>0</v>
      </c>
      <c r="X15" s="359">
        <f t="shared" si="2"/>
        <v>0</v>
      </c>
      <c r="Y15" s="362">
        <f t="shared" si="2"/>
        <v>0</v>
      </c>
      <c r="Z15" s="876" t="s">
        <v>153</v>
      </c>
      <c r="AA15" s="1071" t="s">
        <v>154</v>
      </c>
      <c r="AB15" s="1071" t="s">
        <v>158</v>
      </c>
      <c r="AC15" s="877" t="s">
        <v>155</v>
      </c>
      <c r="AD15" s="1071" t="s">
        <v>156</v>
      </c>
      <c r="AE15" s="878" t="s">
        <v>157</v>
      </c>
      <c r="AF15" s="15"/>
      <c r="AG15" s="15"/>
    </row>
    <row r="16" spans="1:33" ht="14">
      <c r="A16" s="1"/>
      <c r="B16" s="1141" t="s">
        <v>135</v>
      </c>
      <c r="C16" s="1142"/>
      <c r="D16" s="1142"/>
      <c r="E16" s="1142"/>
      <c r="F16" s="1142"/>
      <c r="G16" s="462" t="s">
        <v>106</v>
      </c>
      <c r="H16" s="548">
        <f>H124+H139+H154</f>
        <v>0</v>
      </c>
      <c r="I16" s="363">
        <f t="shared" ref="I16:Y18" si="4">I124+I139+I154</f>
        <v>0</v>
      </c>
      <c r="J16" s="364">
        <f t="shared" si="4"/>
        <v>0</v>
      </c>
      <c r="K16" s="364">
        <f t="shared" si="4"/>
        <v>0</v>
      </c>
      <c r="L16" s="364">
        <f t="shared" si="4"/>
        <v>0</v>
      </c>
      <c r="M16" s="365">
        <f t="shared" si="4"/>
        <v>0</v>
      </c>
      <c r="N16" s="553">
        <f t="shared" si="4"/>
        <v>0</v>
      </c>
      <c r="O16" s="363">
        <f t="shared" si="4"/>
        <v>0</v>
      </c>
      <c r="P16" s="364">
        <f t="shared" si="4"/>
        <v>0</v>
      </c>
      <c r="Q16" s="364">
        <f t="shared" si="4"/>
        <v>0</v>
      </c>
      <c r="R16" s="364">
        <f t="shared" si="4"/>
        <v>0</v>
      </c>
      <c r="S16" s="366">
        <f t="shared" si="4"/>
        <v>0</v>
      </c>
      <c r="T16" s="548">
        <f t="shared" si="4"/>
        <v>0</v>
      </c>
      <c r="U16" s="363">
        <f t="shared" si="4"/>
        <v>0</v>
      </c>
      <c r="V16" s="364">
        <f t="shared" si="4"/>
        <v>0</v>
      </c>
      <c r="W16" s="364">
        <f t="shared" si="4"/>
        <v>0</v>
      </c>
      <c r="X16" s="364">
        <f t="shared" si="4"/>
        <v>0</v>
      </c>
      <c r="Y16" s="367">
        <f t="shared" si="4"/>
        <v>0</v>
      </c>
      <c r="Z16" s="1084"/>
      <c r="AA16" s="1085"/>
      <c r="AB16" s="1075"/>
      <c r="AC16" s="1074"/>
      <c r="AD16" s="1075"/>
      <c r="AE16" s="1076"/>
      <c r="AF16" s="15"/>
      <c r="AG16" s="15"/>
    </row>
    <row r="17" spans="1:33" ht="14">
      <c r="A17" s="1"/>
      <c r="B17" s="1141"/>
      <c r="C17" s="1142"/>
      <c r="D17" s="1142"/>
      <c r="E17" s="1142"/>
      <c r="F17" s="1142"/>
      <c r="G17" s="460" t="s">
        <v>108</v>
      </c>
      <c r="H17" s="546">
        <f t="shared" ref="H17:H18" si="5">H125+H140+H155</f>
        <v>0</v>
      </c>
      <c r="I17" s="352">
        <f t="shared" si="4"/>
        <v>0</v>
      </c>
      <c r="J17" s="353">
        <f t="shared" si="4"/>
        <v>0</v>
      </c>
      <c r="K17" s="353">
        <f t="shared" si="4"/>
        <v>0</v>
      </c>
      <c r="L17" s="353">
        <f t="shared" si="4"/>
        <v>0</v>
      </c>
      <c r="M17" s="354">
        <f t="shared" si="4"/>
        <v>0</v>
      </c>
      <c r="N17" s="551">
        <f t="shared" si="4"/>
        <v>0</v>
      </c>
      <c r="O17" s="352">
        <f t="shared" si="4"/>
        <v>0</v>
      </c>
      <c r="P17" s="353">
        <f t="shared" si="4"/>
        <v>0</v>
      </c>
      <c r="Q17" s="353">
        <f t="shared" si="4"/>
        <v>0</v>
      </c>
      <c r="R17" s="353">
        <f t="shared" si="4"/>
        <v>0</v>
      </c>
      <c r="S17" s="356">
        <f t="shared" si="4"/>
        <v>0</v>
      </c>
      <c r="T17" s="546">
        <f t="shared" si="4"/>
        <v>0</v>
      </c>
      <c r="U17" s="352">
        <f t="shared" si="4"/>
        <v>0</v>
      </c>
      <c r="V17" s="353">
        <f t="shared" si="4"/>
        <v>0</v>
      </c>
      <c r="W17" s="353">
        <f t="shared" si="4"/>
        <v>0</v>
      </c>
      <c r="X17" s="353">
        <f t="shared" si="4"/>
        <v>0</v>
      </c>
      <c r="Y17" s="357">
        <f t="shared" si="4"/>
        <v>0</v>
      </c>
      <c r="Z17" s="1086"/>
      <c r="AA17" s="1087"/>
      <c r="AB17" s="1026"/>
      <c r="AC17" s="1077"/>
      <c r="AD17" s="1026"/>
      <c r="AE17" s="1078"/>
      <c r="AF17" s="15"/>
      <c r="AG17" s="15"/>
    </row>
    <row r="18" spans="1:33" ht="14">
      <c r="A18" s="1"/>
      <c r="B18" s="1141"/>
      <c r="C18" s="1142"/>
      <c r="D18" s="1142"/>
      <c r="E18" s="1142"/>
      <c r="F18" s="1142"/>
      <c r="G18" s="461" t="s">
        <v>109</v>
      </c>
      <c r="H18" s="547">
        <f t="shared" si="5"/>
        <v>0</v>
      </c>
      <c r="I18" s="358">
        <f t="shared" si="4"/>
        <v>0</v>
      </c>
      <c r="J18" s="359">
        <f t="shared" si="4"/>
        <v>0</v>
      </c>
      <c r="K18" s="359">
        <f t="shared" si="4"/>
        <v>0</v>
      </c>
      <c r="L18" s="359">
        <f t="shared" si="4"/>
        <v>0</v>
      </c>
      <c r="M18" s="360">
        <f t="shared" si="4"/>
        <v>0</v>
      </c>
      <c r="N18" s="552">
        <f t="shared" si="4"/>
        <v>0</v>
      </c>
      <c r="O18" s="358">
        <f t="shared" si="4"/>
        <v>0</v>
      </c>
      <c r="P18" s="359">
        <f t="shared" si="4"/>
        <v>0</v>
      </c>
      <c r="Q18" s="359">
        <f t="shared" si="4"/>
        <v>0</v>
      </c>
      <c r="R18" s="359">
        <f t="shared" si="4"/>
        <v>0</v>
      </c>
      <c r="S18" s="361">
        <f t="shared" si="4"/>
        <v>0</v>
      </c>
      <c r="T18" s="547">
        <f t="shared" si="4"/>
        <v>0</v>
      </c>
      <c r="U18" s="358">
        <f t="shared" si="4"/>
        <v>0</v>
      </c>
      <c r="V18" s="359">
        <f t="shared" si="4"/>
        <v>0</v>
      </c>
      <c r="W18" s="359">
        <f t="shared" si="4"/>
        <v>0</v>
      </c>
      <c r="X18" s="359">
        <f t="shared" si="4"/>
        <v>0</v>
      </c>
      <c r="Y18" s="362">
        <f t="shared" si="4"/>
        <v>0</v>
      </c>
      <c r="Z18" s="1086"/>
      <c r="AA18" s="1087"/>
      <c r="AB18" s="1026"/>
      <c r="AC18" s="1077"/>
      <c r="AD18" s="1026"/>
      <c r="AE18" s="1078"/>
      <c r="AF18" s="15"/>
      <c r="AG18" s="15"/>
    </row>
    <row r="19" spans="1:33" ht="14">
      <c r="A19" s="1"/>
      <c r="B19" s="1141" t="s">
        <v>136</v>
      </c>
      <c r="C19" s="1142"/>
      <c r="D19" s="1142"/>
      <c r="E19" s="1142"/>
      <c r="F19" s="1142"/>
      <c r="G19" s="462" t="s">
        <v>106</v>
      </c>
      <c r="H19" s="548">
        <f>H173+H185+H206+H215</f>
        <v>0</v>
      </c>
      <c r="I19" s="363">
        <f t="shared" ref="I19:Y21" si="6">I173+I185+I206+I215</f>
        <v>0</v>
      </c>
      <c r="J19" s="364">
        <f t="shared" si="6"/>
        <v>0</v>
      </c>
      <c r="K19" s="364">
        <f t="shared" si="6"/>
        <v>0</v>
      </c>
      <c r="L19" s="364">
        <f t="shared" si="6"/>
        <v>0</v>
      </c>
      <c r="M19" s="365">
        <f t="shared" si="6"/>
        <v>0</v>
      </c>
      <c r="N19" s="553">
        <f t="shared" si="6"/>
        <v>0</v>
      </c>
      <c r="O19" s="363">
        <f t="shared" si="6"/>
        <v>0</v>
      </c>
      <c r="P19" s="364">
        <f t="shared" si="6"/>
        <v>0</v>
      </c>
      <c r="Q19" s="364">
        <f t="shared" si="6"/>
        <v>0</v>
      </c>
      <c r="R19" s="364">
        <f t="shared" si="6"/>
        <v>0</v>
      </c>
      <c r="S19" s="366">
        <f t="shared" si="6"/>
        <v>0</v>
      </c>
      <c r="T19" s="548">
        <f t="shared" si="6"/>
        <v>0</v>
      </c>
      <c r="U19" s="363">
        <f t="shared" si="6"/>
        <v>0</v>
      </c>
      <c r="V19" s="364">
        <f t="shared" si="6"/>
        <v>0</v>
      </c>
      <c r="W19" s="364">
        <f t="shared" si="6"/>
        <v>0</v>
      </c>
      <c r="X19" s="364">
        <f t="shared" si="6"/>
        <v>0</v>
      </c>
      <c r="Y19" s="367">
        <f t="shared" si="6"/>
        <v>0</v>
      </c>
      <c r="Z19" s="1088"/>
      <c r="AA19" s="1089"/>
      <c r="AB19" s="1080"/>
      <c r="AC19" s="1079"/>
      <c r="AD19" s="1080"/>
      <c r="AE19" s="1081"/>
      <c r="AF19" s="15"/>
      <c r="AG19" s="15"/>
    </row>
    <row r="20" spans="1:33" ht="14">
      <c r="A20" s="1"/>
      <c r="B20" s="1141"/>
      <c r="C20" s="1142"/>
      <c r="D20" s="1142"/>
      <c r="E20" s="1142"/>
      <c r="F20" s="1142"/>
      <c r="G20" s="460" t="s">
        <v>108</v>
      </c>
      <c r="H20" s="546">
        <f t="shared" ref="H20:H21" si="7">H174+H186+H207+H216</f>
        <v>0</v>
      </c>
      <c r="I20" s="352">
        <f t="shared" si="6"/>
        <v>0</v>
      </c>
      <c r="J20" s="353">
        <f t="shared" si="6"/>
        <v>0</v>
      </c>
      <c r="K20" s="353">
        <f t="shared" si="6"/>
        <v>0</v>
      </c>
      <c r="L20" s="353">
        <f t="shared" si="6"/>
        <v>0</v>
      </c>
      <c r="M20" s="354">
        <f t="shared" si="6"/>
        <v>0</v>
      </c>
      <c r="N20" s="551">
        <f t="shared" si="6"/>
        <v>0</v>
      </c>
      <c r="O20" s="352">
        <f t="shared" si="6"/>
        <v>0</v>
      </c>
      <c r="P20" s="353">
        <f t="shared" si="6"/>
        <v>0</v>
      </c>
      <c r="Q20" s="353">
        <f t="shared" si="6"/>
        <v>0</v>
      </c>
      <c r="R20" s="353">
        <f t="shared" si="6"/>
        <v>0</v>
      </c>
      <c r="S20" s="356">
        <f t="shared" si="6"/>
        <v>0</v>
      </c>
      <c r="T20" s="546">
        <f t="shared" si="6"/>
        <v>0</v>
      </c>
      <c r="U20" s="352">
        <f t="shared" si="6"/>
        <v>0</v>
      </c>
      <c r="V20" s="353">
        <f t="shared" si="6"/>
        <v>0</v>
      </c>
      <c r="W20" s="353">
        <f t="shared" si="6"/>
        <v>0</v>
      </c>
      <c r="X20" s="353">
        <f t="shared" si="6"/>
        <v>0</v>
      </c>
      <c r="Y20" s="357">
        <f t="shared" si="6"/>
        <v>0</v>
      </c>
      <c r="Z20" s="1086"/>
      <c r="AA20" s="1087"/>
      <c r="AB20" s="1026"/>
      <c r="AC20" s="1077"/>
      <c r="AD20" s="1026"/>
      <c r="AE20" s="1078"/>
      <c r="AF20" s="15"/>
      <c r="AG20" s="15"/>
    </row>
    <row r="21" spans="1:33" ht="14.5" thickBot="1">
      <c r="A21" s="1"/>
      <c r="B21" s="1143"/>
      <c r="C21" s="1144"/>
      <c r="D21" s="1144"/>
      <c r="E21" s="1144"/>
      <c r="F21" s="1144"/>
      <c r="G21" s="463" t="s">
        <v>109</v>
      </c>
      <c r="H21" s="549">
        <f t="shared" si="7"/>
        <v>0</v>
      </c>
      <c r="I21" s="464">
        <f t="shared" si="6"/>
        <v>0</v>
      </c>
      <c r="J21" s="465">
        <f t="shared" si="6"/>
        <v>0</v>
      </c>
      <c r="K21" s="465">
        <f t="shared" si="6"/>
        <v>0</v>
      </c>
      <c r="L21" s="465">
        <f t="shared" si="6"/>
        <v>0</v>
      </c>
      <c r="M21" s="466">
        <f t="shared" si="6"/>
        <v>0</v>
      </c>
      <c r="N21" s="554">
        <f t="shared" si="6"/>
        <v>0</v>
      </c>
      <c r="O21" s="464">
        <f t="shared" si="6"/>
        <v>0</v>
      </c>
      <c r="P21" s="465">
        <f t="shared" si="6"/>
        <v>0</v>
      </c>
      <c r="Q21" s="465">
        <f t="shared" si="6"/>
        <v>0</v>
      </c>
      <c r="R21" s="465">
        <f t="shared" si="6"/>
        <v>0</v>
      </c>
      <c r="S21" s="467">
        <f t="shared" si="6"/>
        <v>0</v>
      </c>
      <c r="T21" s="549">
        <f t="shared" si="6"/>
        <v>0</v>
      </c>
      <c r="U21" s="464">
        <f t="shared" si="6"/>
        <v>0</v>
      </c>
      <c r="V21" s="465">
        <f t="shared" si="6"/>
        <v>0</v>
      </c>
      <c r="W21" s="465">
        <f t="shared" si="6"/>
        <v>0</v>
      </c>
      <c r="X21" s="465">
        <f t="shared" si="6"/>
        <v>0</v>
      </c>
      <c r="Y21" s="468">
        <f t="shared" si="6"/>
        <v>0</v>
      </c>
      <c r="Z21" s="1090"/>
      <c r="AA21" s="1091"/>
      <c r="AB21" s="1029"/>
      <c r="AC21" s="1082"/>
      <c r="AD21" s="1029"/>
      <c r="AE21" s="1083"/>
      <c r="AF21" s="15"/>
      <c r="AG21" s="15"/>
    </row>
    <row r="22" spans="1:33" ht="14.5" thickBot="1">
      <c r="A22" s="1"/>
      <c r="B22" s="1224" t="s">
        <v>148</v>
      </c>
      <c r="C22" s="1225"/>
      <c r="D22" s="1225"/>
      <c r="E22" s="1225"/>
      <c r="F22" s="1225"/>
      <c r="G22" s="1226"/>
      <c r="H22" s="1226"/>
      <c r="I22" s="1226"/>
      <c r="J22" s="1226"/>
      <c r="K22" s="1226"/>
      <c r="L22" s="1226"/>
      <c r="M22" s="1226"/>
      <c r="N22" s="1226"/>
      <c r="O22" s="1226"/>
      <c r="P22" s="1226"/>
      <c r="Q22" s="1226"/>
      <c r="R22" s="1226"/>
      <c r="S22" s="1226"/>
      <c r="T22" s="1226"/>
      <c r="U22" s="1226"/>
      <c r="V22" s="1226"/>
      <c r="W22" s="1226"/>
      <c r="X22" s="1226"/>
      <c r="Y22" s="1263"/>
      <c r="Z22" s="1279" t="s">
        <v>164</v>
      </c>
      <c r="AA22" s="1280"/>
      <c r="AB22" s="1280"/>
      <c r="AC22" s="1280"/>
      <c r="AD22" s="1280"/>
      <c r="AE22" s="1281"/>
      <c r="AF22" s="15"/>
      <c r="AG22" s="15"/>
    </row>
    <row r="23" spans="1:33" ht="28.5" thickBot="1">
      <c r="A23" s="1"/>
      <c r="B23" s="1217" t="s">
        <v>149</v>
      </c>
      <c r="C23" s="1218"/>
      <c r="D23" s="1218"/>
      <c r="E23" s="1218"/>
      <c r="F23" s="1264"/>
      <c r="G23" s="817" t="s">
        <v>106</v>
      </c>
      <c r="H23" s="548"/>
      <c r="I23" s="363"/>
      <c r="J23" s="364"/>
      <c r="K23" s="364"/>
      <c r="L23" s="364"/>
      <c r="M23" s="365"/>
      <c r="N23" s="553"/>
      <c r="O23" s="363"/>
      <c r="P23" s="364"/>
      <c r="Q23" s="364"/>
      <c r="R23" s="364"/>
      <c r="S23" s="366"/>
      <c r="T23" s="548"/>
      <c r="U23" s="363"/>
      <c r="V23" s="364"/>
      <c r="W23" s="364"/>
      <c r="X23" s="364"/>
      <c r="Y23" s="367"/>
      <c r="Z23" s="876" t="s">
        <v>165</v>
      </c>
      <c r="AA23" s="1070" t="s">
        <v>168</v>
      </c>
      <c r="AB23" s="1070" t="s">
        <v>167</v>
      </c>
      <c r="AC23" s="1070" t="s">
        <v>166</v>
      </c>
      <c r="AD23" s="1070" t="s">
        <v>158</v>
      </c>
      <c r="AE23" s="877" t="s">
        <v>140</v>
      </c>
      <c r="AF23" s="15"/>
      <c r="AG23" s="15"/>
    </row>
    <row r="24" spans="1:33" ht="14">
      <c r="A24" s="1"/>
      <c r="B24" s="1219"/>
      <c r="C24" s="1220"/>
      <c r="D24" s="1220"/>
      <c r="E24" s="1220"/>
      <c r="F24" s="1265"/>
      <c r="G24" s="818" t="s">
        <v>108</v>
      </c>
      <c r="H24" s="546"/>
      <c r="I24" s="352"/>
      <c r="J24" s="353"/>
      <c r="K24" s="353"/>
      <c r="L24" s="353"/>
      <c r="M24" s="354"/>
      <c r="N24" s="551"/>
      <c r="O24" s="352"/>
      <c r="P24" s="353"/>
      <c r="Q24" s="353"/>
      <c r="R24" s="353"/>
      <c r="S24" s="356"/>
      <c r="T24" s="546"/>
      <c r="U24" s="352"/>
      <c r="V24" s="353"/>
      <c r="W24" s="353"/>
      <c r="X24" s="353"/>
      <c r="Y24" s="357"/>
      <c r="Z24" s="1021"/>
      <c r="AA24" s="1022"/>
      <c r="AB24" s="1092"/>
      <c r="AC24" s="1093"/>
      <c r="AD24" s="1023"/>
      <c r="AE24" s="1073"/>
      <c r="AF24" s="15"/>
      <c r="AG24" s="15"/>
    </row>
    <row r="25" spans="1:33" ht="14.5" thickBot="1">
      <c r="A25" s="1"/>
      <c r="B25" s="1266"/>
      <c r="C25" s="1267"/>
      <c r="D25" s="1267"/>
      <c r="E25" s="1267"/>
      <c r="F25" s="1268"/>
      <c r="G25" s="819" t="s">
        <v>109</v>
      </c>
      <c r="H25" s="820"/>
      <c r="I25" s="821"/>
      <c r="J25" s="822"/>
      <c r="K25" s="822"/>
      <c r="L25" s="822"/>
      <c r="M25" s="823"/>
      <c r="N25" s="824"/>
      <c r="O25" s="821"/>
      <c r="P25" s="822"/>
      <c r="Q25" s="822"/>
      <c r="R25" s="822"/>
      <c r="S25" s="825"/>
      <c r="T25" s="820"/>
      <c r="U25" s="821"/>
      <c r="V25" s="822"/>
      <c r="W25" s="822"/>
      <c r="X25" s="822"/>
      <c r="Y25" s="826"/>
      <c r="Z25" s="1024"/>
      <c r="AA25" s="1025"/>
      <c r="AB25" s="1094"/>
      <c r="AC25" s="1095"/>
      <c r="AD25" s="1028"/>
      <c r="AE25" s="1096"/>
      <c r="AF25" s="15"/>
      <c r="AG25" s="15"/>
    </row>
    <row r="26" spans="1:33" ht="14.5" thickBot="1">
      <c r="A26" s="1"/>
      <c r="B26" s="1224" t="s">
        <v>3</v>
      </c>
      <c r="C26" s="1225"/>
      <c r="D26" s="1225"/>
      <c r="E26" s="1225"/>
      <c r="F26" s="1225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63"/>
      <c r="Z26" s="1024"/>
      <c r="AA26" s="1025"/>
      <c r="AB26" s="1094"/>
      <c r="AC26" s="1095"/>
      <c r="AD26" s="1028"/>
      <c r="AE26" s="1097"/>
      <c r="AF26" s="12"/>
      <c r="AG26" s="15"/>
    </row>
    <row r="27" spans="1:33" ht="14" customHeight="1">
      <c r="A27" s="14"/>
      <c r="B27" s="1115" t="s">
        <v>3</v>
      </c>
      <c r="C27" s="1161" t="s">
        <v>14</v>
      </c>
      <c r="D27" s="1118" t="s">
        <v>7</v>
      </c>
      <c r="E27" s="1269" t="s">
        <v>10</v>
      </c>
      <c r="F27" s="1253">
        <v>1</v>
      </c>
      <c r="G27" s="52" t="s">
        <v>106</v>
      </c>
      <c r="H27" s="368"/>
      <c r="I27" s="369"/>
      <c r="J27" s="370"/>
      <c r="K27" s="370"/>
      <c r="L27" s="370"/>
      <c r="M27" s="371"/>
      <c r="N27" s="372"/>
      <c r="O27" s="369"/>
      <c r="P27" s="370"/>
      <c r="Q27" s="370"/>
      <c r="R27" s="370"/>
      <c r="S27" s="373"/>
      <c r="T27" s="374"/>
      <c r="U27" s="375"/>
      <c r="V27" s="376"/>
      <c r="W27" s="376"/>
      <c r="X27" s="376"/>
      <c r="Y27" s="377"/>
      <c r="Z27" s="1024"/>
      <c r="AA27" s="1025"/>
      <c r="AB27" s="1094"/>
      <c r="AC27" s="1095"/>
      <c r="AD27" s="1028"/>
      <c r="AE27" s="1097"/>
      <c r="AF27" s="12"/>
      <c r="AG27" s="15"/>
    </row>
    <row r="28" spans="1:33" ht="14">
      <c r="A28" s="14"/>
      <c r="B28" s="1116"/>
      <c r="C28" s="1162"/>
      <c r="D28" s="1119"/>
      <c r="E28" s="1170"/>
      <c r="F28" s="1241"/>
      <c r="G28" s="53" t="s">
        <v>108</v>
      </c>
      <c r="H28" s="378"/>
      <c r="I28" s="379"/>
      <c r="J28" s="380"/>
      <c r="K28" s="380"/>
      <c r="L28" s="380"/>
      <c r="M28" s="381"/>
      <c r="N28" s="382"/>
      <c r="O28" s="379"/>
      <c r="P28" s="380"/>
      <c r="Q28" s="380"/>
      <c r="R28" s="380"/>
      <c r="S28" s="383"/>
      <c r="T28" s="384"/>
      <c r="U28" s="385"/>
      <c r="V28" s="386"/>
      <c r="W28" s="386"/>
      <c r="X28" s="386"/>
      <c r="Y28" s="387"/>
      <c r="Z28" s="1024"/>
      <c r="AA28" s="1025"/>
      <c r="AB28" s="1094"/>
      <c r="AC28" s="1098"/>
      <c r="AD28" s="1028"/>
      <c r="AE28" s="1099"/>
      <c r="AF28" s="15"/>
      <c r="AG28" s="15"/>
    </row>
    <row r="29" spans="1:33" ht="14">
      <c r="A29" s="14"/>
      <c r="B29" s="1116"/>
      <c r="C29" s="1162"/>
      <c r="D29" s="1119"/>
      <c r="E29" s="1170"/>
      <c r="F29" s="1241"/>
      <c r="G29" s="54" t="s">
        <v>109</v>
      </c>
      <c r="H29" s="388"/>
      <c r="I29" s="389"/>
      <c r="J29" s="390"/>
      <c r="K29" s="390"/>
      <c r="L29" s="390"/>
      <c r="M29" s="391"/>
      <c r="N29" s="392"/>
      <c r="O29" s="389"/>
      <c r="P29" s="390"/>
      <c r="Q29" s="390"/>
      <c r="R29" s="390"/>
      <c r="S29" s="393"/>
      <c r="T29" s="394"/>
      <c r="U29" s="395"/>
      <c r="V29" s="396"/>
      <c r="W29" s="396"/>
      <c r="X29" s="396"/>
      <c r="Y29" s="397"/>
      <c r="Z29" s="1024"/>
      <c r="AA29" s="1025"/>
      <c r="AB29" s="1094"/>
      <c r="AC29" s="1098"/>
      <c r="AD29" s="1028"/>
      <c r="AE29" s="1097"/>
      <c r="AF29" s="15"/>
      <c r="AG29" s="15"/>
    </row>
    <row r="30" spans="1:33" ht="14" customHeight="1">
      <c r="A30" s="14"/>
      <c r="B30" s="1116"/>
      <c r="C30" s="1162"/>
      <c r="D30" s="1127" t="s">
        <v>8</v>
      </c>
      <c r="E30" s="1169" t="s">
        <v>73</v>
      </c>
      <c r="F30" s="1240">
        <v>1</v>
      </c>
      <c r="G30" s="58" t="s">
        <v>106</v>
      </c>
      <c r="H30" s="433"/>
      <c r="I30" s="434"/>
      <c r="J30" s="435"/>
      <c r="K30" s="435"/>
      <c r="L30" s="435"/>
      <c r="M30" s="436"/>
      <c r="N30" s="437"/>
      <c r="O30" s="434"/>
      <c r="P30" s="435"/>
      <c r="Q30" s="435"/>
      <c r="R30" s="435"/>
      <c r="S30" s="438"/>
      <c r="T30" s="433"/>
      <c r="U30" s="434"/>
      <c r="V30" s="435"/>
      <c r="W30" s="435"/>
      <c r="X30" s="435"/>
      <c r="Y30" s="439"/>
      <c r="Z30" s="1024"/>
      <c r="AA30" s="1025"/>
      <c r="AB30" s="1087"/>
      <c r="AC30" s="1098"/>
      <c r="AD30" s="1028"/>
      <c r="AE30" s="1099"/>
      <c r="AF30" s="15"/>
      <c r="AG30" s="15"/>
    </row>
    <row r="31" spans="1:33" ht="14">
      <c r="A31" s="14"/>
      <c r="B31" s="1116"/>
      <c r="C31" s="1162"/>
      <c r="D31" s="1119"/>
      <c r="E31" s="1170"/>
      <c r="F31" s="1241"/>
      <c r="G31" s="56" t="s">
        <v>108</v>
      </c>
      <c r="H31" s="426"/>
      <c r="I31" s="427"/>
      <c r="J31" s="428"/>
      <c r="K31" s="428"/>
      <c r="L31" s="428"/>
      <c r="M31" s="429"/>
      <c r="N31" s="430"/>
      <c r="O31" s="427"/>
      <c r="P31" s="428"/>
      <c r="Q31" s="428"/>
      <c r="R31" s="428"/>
      <c r="S31" s="431"/>
      <c r="T31" s="426"/>
      <c r="U31" s="427"/>
      <c r="V31" s="428"/>
      <c r="W31" s="428"/>
      <c r="X31" s="428"/>
      <c r="Y31" s="432"/>
      <c r="Z31" s="1024"/>
      <c r="AA31" s="1025"/>
      <c r="AB31" s="1087"/>
      <c r="AC31" s="1095"/>
      <c r="AD31" s="1025"/>
      <c r="AE31" s="1097"/>
      <c r="AF31" s="15"/>
      <c r="AG31" s="15"/>
    </row>
    <row r="32" spans="1:33" ht="14">
      <c r="A32" s="14"/>
      <c r="B32" s="1116"/>
      <c r="C32" s="1162"/>
      <c r="D32" s="1120"/>
      <c r="E32" s="1171"/>
      <c r="F32" s="1254"/>
      <c r="G32" s="57" t="s">
        <v>109</v>
      </c>
      <c r="H32" s="419"/>
      <c r="I32" s="420"/>
      <c r="J32" s="421"/>
      <c r="K32" s="421"/>
      <c r="L32" s="421"/>
      <c r="M32" s="422"/>
      <c r="N32" s="423"/>
      <c r="O32" s="420"/>
      <c r="P32" s="421"/>
      <c r="Q32" s="421"/>
      <c r="R32" s="421"/>
      <c r="S32" s="424"/>
      <c r="T32" s="419"/>
      <c r="U32" s="420"/>
      <c r="V32" s="421"/>
      <c r="W32" s="421"/>
      <c r="X32" s="421"/>
      <c r="Y32" s="425"/>
      <c r="Z32" s="1024"/>
      <c r="AA32" s="1025"/>
      <c r="AB32" s="1087"/>
      <c r="AC32" s="1100"/>
      <c r="AD32" s="1027"/>
      <c r="AE32" s="1097"/>
      <c r="AF32" s="18"/>
      <c r="AG32" s="18"/>
    </row>
    <row r="33" spans="1:33" ht="14" customHeight="1">
      <c r="A33" s="14"/>
      <c r="B33" s="1116"/>
      <c r="C33" s="1162"/>
      <c r="D33" s="1127" t="s">
        <v>104</v>
      </c>
      <c r="E33" s="1169" t="s">
        <v>74</v>
      </c>
      <c r="F33" s="1240">
        <v>1</v>
      </c>
      <c r="G33" s="58" t="s">
        <v>106</v>
      </c>
      <c r="H33" s="433"/>
      <c r="I33" s="434"/>
      <c r="J33" s="435"/>
      <c r="K33" s="435"/>
      <c r="L33" s="435"/>
      <c r="M33" s="436"/>
      <c r="N33" s="437"/>
      <c r="O33" s="434"/>
      <c r="P33" s="435"/>
      <c r="Q33" s="435"/>
      <c r="R33" s="435"/>
      <c r="S33" s="438"/>
      <c r="T33" s="433"/>
      <c r="U33" s="434"/>
      <c r="V33" s="435"/>
      <c r="W33" s="435"/>
      <c r="X33" s="435"/>
      <c r="Y33" s="439"/>
      <c r="Z33" s="1024"/>
      <c r="AA33" s="1025"/>
      <c r="AB33" s="1087"/>
      <c r="AC33" s="1098"/>
      <c r="AD33" s="1025"/>
      <c r="AE33" s="1099"/>
      <c r="AF33" s="18"/>
      <c r="AG33" s="18"/>
    </row>
    <row r="34" spans="1:33" ht="14">
      <c r="A34" s="14"/>
      <c r="B34" s="1116"/>
      <c r="C34" s="1162"/>
      <c r="D34" s="1119"/>
      <c r="E34" s="1205"/>
      <c r="F34" s="1241"/>
      <c r="G34" s="56" t="s">
        <v>108</v>
      </c>
      <c r="H34" s="426"/>
      <c r="I34" s="427"/>
      <c r="J34" s="428"/>
      <c r="K34" s="428"/>
      <c r="L34" s="428"/>
      <c r="M34" s="429"/>
      <c r="N34" s="430"/>
      <c r="O34" s="427"/>
      <c r="P34" s="428"/>
      <c r="Q34" s="428"/>
      <c r="R34" s="428"/>
      <c r="S34" s="431"/>
      <c r="T34" s="426"/>
      <c r="U34" s="427"/>
      <c r="V34" s="428"/>
      <c r="W34" s="428"/>
      <c r="X34" s="428"/>
      <c r="Y34" s="432"/>
      <c r="Z34" s="1024"/>
      <c r="AA34" s="1025"/>
      <c r="AB34" s="1087"/>
      <c r="AC34" s="1095"/>
      <c r="AD34" s="1027"/>
      <c r="AE34" s="1097"/>
      <c r="AF34" s="18"/>
      <c r="AG34" s="18"/>
    </row>
    <row r="35" spans="1:33" ht="12.65" customHeight="1">
      <c r="A35" s="16"/>
      <c r="B35" s="1116"/>
      <c r="C35" s="1162"/>
      <c r="D35" s="1119"/>
      <c r="E35" s="1205"/>
      <c r="F35" s="1241"/>
      <c r="G35" s="57" t="s">
        <v>109</v>
      </c>
      <c r="H35" s="419"/>
      <c r="I35" s="420"/>
      <c r="J35" s="421"/>
      <c r="K35" s="421"/>
      <c r="L35" s="421"/>
      <c r="M35" s="422"/>
      <c r="N35" s="423"/>
      <c r="O35" s="420"/>
      <c r="P35" s="421"/>
      <c r="Q35" s="421"/>
      <c r="R35" s="421"/>
      <c r="S35" s="424"/>
      <c r="T35" s="419"/>
      <c r="U35" s="420"/>
      <c r="V35" s="421"/>
      <c r="W35" s="421"/>
      <c r="X35" s="421"/>
      <c r="Y35" s="425"/>
      <c r="Z35" s="1031" t="s">
        <v>106</v>
      </c>
      <c r="AA35" s="1043"/>
      <c r="AB35" s="1101"/>
      <c r="AC35" s="1102"/>
      <c r="AD35" s="1072">
        <f>SUM(AD24:AD34)</f>
        <v>0</v>
      </c>
      <c r="AE35" s="1044">
        <f>SUM(AE24:AE34)</f>
        <v>0</v>
      </c>
      <c r="AF35" s="18"/>
      <c r="AG35" s="18"/>
    </row>
    <row r="36" spans="1:33" ht="12.5" customHeight="1">
      <c r="A36" s="16"/>
      <c r="B36" s="1116"/>
      <c r="C36" s="1162"/>
      <c r="D36" s="1127" t="s">
        <v>27</v>
      </c>
      <c r="E36" s="1169" t="s">
        <v>75</v>
      </c>
      <c r="F36" s="1240">
        <v>1</v>
      </c>
      <c r="G36" s="58" t="s">
        <v>106</v>
      </c>
      <c r="H36" s="433"/>
      <c r="I36" s="434"/>
      <c r="J36" s="435"/>
      <c r="K36" s="435"/>
      <c r="L36" s="435"/>
      <c r="M36" s="436"/>
      <c r="N36" s="437"/>
      <c r="O36" s="434"/>
      <c r="P36" s="435"/>
      <c r="Q36" s="435"/>
      <c r="R36" s="435"/>
      <c r="S36" s="438"/>
      <c r="T36" s="433"/>
      <c r="U36" s="434"/>
      <c r="V36" s="435"/>
      <c r="W36" s="435"/>
      <c r="X36" s="435"/>
      <c r="Y36" s="439"/>
      <c r="Z36" s="279"/>
      <c r="AA36" s="280"/>
      <c r="AB36" s="281"/>
      <c r="AC36" s="282"/>
      <c r="AD36" s="282"/>
      <c r="AE36" s="742"/>
      <c r="AF36" s="18"/>
      <c r="AG36" s="18"/>
    </row>
    <row r="37" spans="1:33" ht="12.5" customHeight="1">
      <c r="A37" s="16"/>
      <c r="B37" s="1116"/>
      <c r="C37" s="1162"/>
      <c r="D37" s="1119"/>
      <c r="E37" s="1170"/>
      <c r="F37" s="1241"/>
      <c r="G37" s="56" t="s">
        <v>108</v>
      </c>
      <c r="H37" s="426"/>
      <c r="I37" s="427"/>
      <c r="J37" s="428"/>
      <c r="K37" s="428"/>
      <c r="L37" s="428"/>
      <c r="M37" s="429"/>
      <c r="N37" s="430"/>
      <c r="O37" s="427"/>
      <c r="P37" s="428"/>
      <c r="Q37" s="428"/>
      <c r="R37" s="428"/>
      <c r="S37" s="431"/>
      <c r="T37" s="426"/>
      <c r="U37" s="427"/>
      <c r="V37" s="428"/>
      <c r="W37" s="428"/>
      <c r="X37" s="428"/>
      <c r="Y37" s="432"/>
      <c r="Z37" s="275"/>
      <c r="AA37" s="276"/>
      <c r="AB37" s="277"/>
      <c r="AC37" s="278"/>
      <c r="AD37" s="278"/>
      <c r="AE37" s="743"/>
      <c r="AF37" s="18"/>
      <c r="AG37" s="18"/>
    </row>
    <row r="38" spans="1:33" ht="12.5" customHeight="1">
      <c r="A38" s="19"/>
      <c r="B38" s="1116"/>
      <c r="C38" s="1162"/>
      <c r="D38" s="1120"/>
      <c r="E38" s="1171"/>
      <c r="F38" s="1254"/>
      <c r="G38" s="57" t="s">
        <v>109</v>
      </c>
      <c r="H38" s="419"/>
      <c r="I38" s="420"/>
      <c r="J38" s="421"/>
      <c r="K38" s="421"/>
      <c r="L38" s="421"/>
      <c r="M38" s="422"/>
      <c r="N38" s="423"/>
      <c r="O38" s="420"/>
      <c r="P38" s="421"/>
      <c r="Q38" s="421"/>
      <c r="R38" s="421"/>
      <c r="S38" s="424"/>
      <c r="T38" s="419"/>
      <c r="U38" s="420"/>
      <c r="V38" s="421"/>
      <c r="W38" s="421"/>
      <c r="X38" s="421"/>
      <c r="Y38" s="425"/>
      <c r="Z38" s="283"/>
      <c r="AA38" s="284"/>
      <c r="AB38" s="285"/>
      <c r="AC38" s="286"/>
      <c r="AD38" s="286"/>
      <c r="AE38" s="744"/>
      <c r="AF38" s="18"/>
      <c r="AG38" s="18"/>
    </row>
    <row r="39" spans="1:33" ht="12.65" customHeight="1">
      <c r="A39" s="19"/>
      <c r="B39" s="1116"/>
      <c r="C39" s="1162"/>
      <c r="D39" s="1127" t="s">
        <v>13</v>
      </c>
      <c r="E39" s="1128" t="s">
        <v>76</v>
      </c>
      <c r="F39" s="1240">
        <v>1</v>
      </c>
      <c r="G39" s="58" t="s">
        <v>106</v>
      </c>
      <c r="H39" s="433"/>
      <c r="I39" s="434"/>
      <c r="J39" s="435"/>
      <c r="K39" s="435"/>
      <c r="L39" s="435"/>
      <c r="M39" s="436"/>
      <c r="N39" s="437"/>
      <c r="O39" s="434"/>
      <c r="P39" s="435"/>
      <c r="Q39" s="435"/>
      <c r="R39" s="435"/>
      <c r="S39" s="438"/>
      <c r="T39" s="433"/>
      <c r="U39" s="434"/>
      <c r="V39" s="435"/>
      <c r="W39" s="435"/>
      <c r="X39" s="435"/>
      <c r="Y39" s="439"/>
      <c r="Z39" s="279"/>
      <c r="AA39" s="280"/>
      <c r="AB39" s="281"/>
      <c r="AC39" s="282"/>
      <c r="AD39" s="282"/>
      <c r="AE39" s="742"/>
      <c r="AF39" s="18"/>
      <c r="AG39" s="18"/>
    </row>
    <row r="40" spans="1:33" ht="12.65" customHeight="1">
      <c r="A40" s="19"/>
      <c r="B40" s="1116"/>
      <c r="C40" s="1162"/>
      <c r="D40" s="1119"/>
      <c r="E40" s="1122"/>
      <c r="F40" s="1241"/>
      <c r="G40" s="56" t="s">
        <v>108</v>
      </c>
      <c r="H40" s="426"/>
      <c r="I40" s="427"/>
      <c r="J40" s="428"/>
      <c r="K40" s="428"/>
      <c r="L40" s="428"/>
      <c r="M40" s="429"/>
      <c r="N40" s="430"/>
      <c r="O40" s="427"/>
      <c r="P40" s="428"/>
      <c r="Q40" s="428"/>
      <c r="R40" s="428"/>
      <c r="S40" s="431"/>
      <c r="T40" s="426"/>
      <c r="U40" s="427"/>
      <c r="V40" s="428"/>
      <c r="W40" s="428"/>
      <c r="X40" s="428"/>
      <c r="Y40" s="432"/>
      <c r="Z40" s="275"/>
      <c r="AA40" s="276"/>
      <c r="AB40" s="277"/>
      <c r="AC40" s="278"/>
      <c r="AD40" s="278"/>
      <c r="AE40" s="743"/>
      <c r="AF40" s="18"/>
      <c r="AG40" s="18"/>
    </row>
    <row r="41" spans="1:33" ht="12.65" customHeight="1">
      <c r="A41" s="19"/>
      <c r="B41" s="1116"/>
      <c r="C41" s="1162"/>
      <c r="D41" s="1119"/>
      <c r="E41" s="1122"/>
      <c r="F41" s="1254"/>
      <c r="G41" s="57" t="s">
        <v>109</v>
      </c>
      <c r="H41" s="419"/>
      <c r="I41" s="420"/>
      <c r="J41" s="421"/>
      <c r="K41" s="421"/>
      <c r="L41" s="421"/>
      <c r="M41" s="422"/>
      <c r="N41" s="423"/>
      <c r="O41" s="420"/>
      <c r="P41" s="421"/>
      <c r="Q41" s="421"/>
      <c r="R41" s="421"/>
      <c r="S41" s="424"/>
      <c r="T41" s="419"/>
      <c r="U41" s="420"/>
      <c r="V41" s="421"/>
      <c r="W41" s="421"/>
      <c r="X41" s="421"/>
      <c r="Y41" s="425"/>
      <c r="Z41" s="275"/>
      <c r="AA41" s="276"/>
      <c r="AB41" s="277"/>
      <c r="AC41" s="278"/>
      <c r="AD41" s="278"/>
      <c r="AE41" s="743"/>
      <c r="AF41" s="18"/>
      <c r="AG41" s="18"/>
    </row>
    <row r="42" spans="1:33" ht="12.5" customHeight="1">
      <c r="A42" s="19"/>
      <c r="B42" s="1116"/>
      <c r="C42" s="1162"/>
      <c r="D42" s="1119" t="s">
        <v>28</v>
      </c>
      <c r="E42" s="1128" t="s">
        <v>105</v>
      </c>
      <c r="F42" s="1261">
        <v>1</v>
      </c>
      <c r="G42" s="58" t="s">
        <v>106</v>
      </c>
      <c r="H42" s="433"/>
      <c r="I42" s="434"/>
      <c r="J42" s="435"/>
      <c r="K42" s="435"/>
      <c r="L42" s="435"/>
      <c r="M42" s="436"/>
      <c r="N42" s="437"/>
      <c r="O42" s="434"/>
      <c r="P42" s="435"/>
      <c r="Q42" s="435"/>
      <c r="R42" s="435"/>
      <c r="S42" s="438"/>
      <c r="T42" s="433"/>
      <c r="U42" s="434"/>
      <c r="V42" s="435"/>
      <c r="W42" s="435"/>
      <c r="X42" s="435"/>
      <c r="Y42" s="439"/>
      <c r="Z42" s="287"/>
      <c r="AA42" s="288"/>
      <c r="AB42" s="289"/>
      <c r="AC42" s="290"/>
      <c r="AD42" s="290"/>
      <c r="AE42" s="291"/>
      <c r="AF42" s="18"/>
      <c r="AG42" s="18"/>
    </row>
    <row r="43" spans="1:33" ht="12.5" customHeight="1">
      <c r="A43" s="19"/>
      <c r="B43" s="1116"/>
      <c r="C43" s="1162"/>
      <c r="D43" s="1119"/>
      <c r="E43" s="1122"/>
      <c r="F43" s="1262"/>
      <c r="G43" s="56" t="s">
        <v>108</v>
      </c>
      <c r="H43" s="426"/>
      <c r="I43" s="427"/>
      <c r="J43" s="428"/>
      <c r="K43" s="428"/>
      <c r="L43" s="428"/>
      <c r="M43" s="429"/>
      <c r="N43" s="430"/>
      <c r="O43" s="427"/>
      <c r="P43" s="428"/>
      <c r="Q43" s="428"/>
      <c r="R43" s="428"/>
      <c r="S43" s="431"/>
      <c r="T43" s="426"/>
      <c r="U43" s="427"/>
      <c r="V43" s="428"/>
      <c r="W43" s="428"/>
      <c r="X43" s="428"/>
      <c r="Y43" s="432"/>
      <c r="Z43" s="275"/>
      <c r="AA43" s="276"/>
      <c r="AB43" s="277"/>
      <c r="AC43" s="278"/>
      <c r="AD43" s="278"/>
      <c r="AE43" s="743"/>
      <c r="AF43" s="18"/>
      <c r="AG43" s="18"/>
    </row>
    <row r="44" spans="1:33" ht="13" customHeight="1">
      <c r="A44" s="19"/>
      <c r="B44" s="1116"/>
      <c r="C44" s="1162"/>
      <c r="D44" s="1119"/>
      <c r="E44" s="1122"/>
      <c r="F44" s="1262"/>
      <c r="G44" s="65" t="s">
        <v>109</v>
      </c>
      <c r="H44" s="419"/>
      <c r="I44" s="420"/>
      <c r="J44" s="421"/>
      <c r="K44" s="421"/>
      <c r="L44" s="421"/>
      <c r="M44" s="422"/>
      <c r="N44" s="423"/>
      <c r="O44" s="420"/>
      <c r="P44" s="421"/>
      <c r="Q44" s="421"/>
      <c r="R44" s="421"/>
      <c r="S44" s="424"/>
      <c r="T44" s="419"/>
      <c r="U44" s="420"/>
      <c r="V44" s="421"/>
      <c r="W44" s="421"/>
      <c r="X44" s="421"/>
      <c r="Y44" s="425"/>
      <c r="Z44" s="275"/>
      <c r="AA44" s="276"/>
      <c r="AB44" s="277"/>
      <c r="AC44" s="278"/>
      <c r="AD44" s="278"/>
      <c r="AE44" s="743"/>
      <c r="AF44" s="18"/>
      <c r="AG44" s="18"/>
    </row>
    <row r="45" spans="1:33" ht="14" customHeight="1">
      <c r="A45" s="14"/>
      <c r="B45" s="1116"/>
      <c r="C45" s="1107" t="s">
        <v>113</v>
      </c>
      <c r="D45" s="1108"/>
      <c r="E45" s="1108"/>
      <c r="F45" s="1238">
        <v>1</v>
      </c>
      <c r="G45" s="96" t="s">
        <v>106</v>
      </c>
      <c r="H45" s="398"/>
      <c r="I45" s="399"/>
      <c r="J45" s="400"/>
      <c r="K45" s="400"/>
      <c r="L45" s="400"/>
      <c r="M45" s="401"/>
      <c r="N45" s="402"/>
      <c r="O45" s="399"/>
      <c r="P45" s="400"/>
      <c r="Q45" s="400"/>
      <c r="R45" s="400"/>
      <c r="S45" s="403"/>
      <c r="T45" s="398"/>
      <c r="U45" s="399"/>
      <c r="V45" s="400"/>
      <c r="W45" s="400"/>
      <c r="X45" s="400"/>
      <c r="Y45" s="404"/>
      <c r="Z45" s="292"/>
      <c r="AA45" s="293"/>
      <c r="AB45" s="294"/>
      <c r="AC45" s="295"/>
      <c r="AD45" s="295"/>
      <c r="AE45" s="296"/>
      <c r="AF45" s="12"/>
      <c r="AG45" s="41"/>
    </row>
    <row r="46" spans="1:33" ht="14">
      <c r="A46" s="14">
        <v>0</v>
      </c>
      <c r="B46" s="1116"/>
      <c r="C46" s="1109"/>
      <c r="D46" s="1110"/>
      <c r="E46" s="1110"/>
      <c r="F46" s="1238"/>
      <c r="G46" s="97" t="s">
        <v>108</v>
      </c>
      <c r="H46" s="405"/>
      <c r="I46" s="406"/>
      <c r="J46" s="407"/>
      <c r="K46" s="407"/>
      <c r="L46" s="407"/>
      <c r="M46" s="408"/>
      <c r="N46" s="409"/>
      <c r="O46" s="406"/>
      <c r="P46" s="407"/>
      <c r="Q46" s="407"/>
      <c r="R46" s="407"/>
      <c r="S46" s="410"/>
      <c r="T46" s="405"/>
      <c r="U46" s="406"/>
      <c r="V46" s="407"/>
      <c r="W46" s="407"/>
      <c r="X46" s="407"/>
      <c r="Y46" s="411"/>
      <c r="Z46" s="275"/>
      <c r="AA46" s="276"/>
      <c r="AB46" s="277"/>
      <c r="AC46" s="278"/>
      <c r="AD46" s="278"/>
      <c r="AE46" s="743"/>
      <c r="AF46" s="12"/>
      <c r="AG46" s="41"/>
    </row>
    <row r="47" spans="1:33" ht="14.5" thickBot="1">
      <c r="A47" s="14"/>
      <c r="B47" s="1116"/>
      <c r="C47" s="1109"/>
      <c r="D47" s="1110"/>
      <c r="E47" s="1110"/>
      <c r="F47" s="1270"/>
      <c r="G47" s="98" t="s">
        <v>109</v>
      </c>
      <c r="H47" s="412"/>
      <c r="I47" s="413"/>
      <c r="J47" s="414"/>
      <c r="K47" s="414"/>
      <c r="L47" s="414"/>
      <c r="M47" s="415"/>
      <c r="N47" s="416"/>
      <c r="O47" s="413"/>
      <c r="P47" s="414"/>
      <c r="Q47" s="414"/>
      <c r="R47" s="414"/>
      <c r="S47" s="417"/>
      <c r="T47" s="412"/>
      <c r="U47" s="413"/>
      <c r="V47" s="414"/>
      <c r="W47" s="414"/>
      <c r="X47" s="414"/>
      <c r="Y47" s="418"/>
      <c r="Z47" s="275"/>
      <c r="AA47" s="276"/>
      <c r="AB47" s="277"/>
      <c r="AC47" s="278"/>
      <c r="AD47" s="278"/>
      <c r="AE47" s="743"/>
      <c r="AF47" s="15"/>
      <c r="AG47" s="15"/>
    </row>
    <row r="48" spans="1:33" ht="14">
      <c r="A48" s="23"/>
      <c r="B48" s="1116"/>
      <c r="C48" s="1145" t="s">
        <v>15</v>
      </c>
      <c r="D48" s="1118" t="s">
        <v>29</v>
      </c>
      <c r="E48" s="1121" t="s">
        <v>75</v>
      </c>
      <c r="F48" s="1258">
        <v>2</v>
      </c>
      <c r="G48" s="52" t="s">
        <v>106</v>
      </c>
      <c r="H48" s="368"/>
      <c r="I48" s="369"/>
      <c r="J48" s="370"/>
      <c r="K48" s="370"/>
      <c r="L48" s="370"/>
      <c r="M48" s="371"/>
      <c r="N48" s="372"/>
      <c r="O48" s="369"/>
      <c r="P48" s="370"/>
      <c r="Q48" s="370"/>
      <c r="R48" s="370"/>
      <c r="S48" s="373"/>
      <c r="T48" s="374"/>
      <c r="U48" s="375"/>
      <c r="V48" s="376"/>
      <c r="W48" s="376"/>
      <c r="X48" s="376"/>
      <c r="Y48" s="377"/>
      <c r="Z48" s="297"/>
      <c r="AA48" s="298"/>
      <c r="AB48" s="299"/>
      <c r="AC48" s="300"/>
      <c r="AD48" s="300"/>
      <c r="AE48" s="301"/>
      <c r="AF48" s="24"/>
      <c r="AG48" s="24"/>
    </row>
    <row r="49" spans="1:33" ht="13">
      <c r="A49" s="23"/>
      <c r="B49" s="1116"/>
      <c r="C49" s="1146"/>
      <c r="D49" s="1119"/>
      <c r="E49" s="1122"/>
      <c r="F49" s="1259"/>
      <c r="G49" s="53" t="s">
        <v>108</v>
      </c>
      <c r="H49" s="378"/>
      <c r="I49" s="379"/>
      <c r="J49" s="380"/>
      <c r="K49" s="380"/>
      <c r="L49" s="380"/>
      <c r="M49" s="381"/>
      <c r="N49" s="382"/>
      <c r="O49" s="379"/>
      <c r="P49" s="380"/>
      <c r="Q49" s="380"/>
      <c r="R49" s="380"/>
      <c r="S49" s="383"/>
      <c r="T49" s="384"/>
      <c r="U49" s="385"/>
      <c r="V49" s="386"/>
      <c r="W49" s="386"/>
      <c r="X49" s="386"/>
      <c r="Y49" s="387"/>
      <c r="Z49" s="275"/>
      <c r="AA49" s="276"/>
      <c r="AB49" s="277"/>
      <c r="AC49" s="278"/>
      <c r="AD49" s="278"/>
      <c r="AE49" s="743"/>
      <c r="AF49" s="24"/>
      <c r="AG49" s="24"/>
    </row>
    <row r="50" spans="1:33" ht="13">
      <c r="A50" s="23"/>
      <c r="B50" s="1116"/>
      <c r="C50" s="1146"/>
      <c r="D50" s="1257"/>
      <c r="E50" s="1122"/>
      <c r="F50" s="1260"/>
      <c r="G50" s="54" t="s">
        <v>109</v>
      </c>
      <c r="H50" s="388"/>
      <c r="I50" s="389"/>
      <c r="J50" s="390"/>
      <c r="K50" s="390"/>
      <c r="L50" s="390"/>
      <c r="M50" s="391"/>
      <c r="N50" s="392"/>
      <c r="O50" s="389"/>
      <c r="P50" s="390"/>
      <c r="Q50" s="390"/>
      <c r="R50" s="390"/>
      <c r="S50" s="393"/>
      <c r="T50" s="394"/>
      <c r="U50" s="395"/>
      <c r="V50" s="396"/>
      <c r="W50" s="396"/>
      <c r="X50" s="396"/>
      <c r="Y50" s="397"/>
      <c r="Z50" s="283"/>
      <c r="AA50" s="284"/>
      <c r="AB50" s="285"/>
      <c r="AC50" s="286"/>
      <c r="AD50" s="286"/>
      <c r="AE50" s="744"/>
      <c r="AF50" s="24"/>
      <c r="AG50" s="24"/>
    </row>
    <row r="51" spans="1:33" ht="12.5" customHeight="1">
      <c r="A51" s="23"/>
      <c r="B51" s="1116"/>
      <c r="C51" s="1146"/>
      <c r="D51" s="1119" t="s">
        <v>30</v>
      </c>
      <c r="E51" s="1128" t="s">
        <v>77</v>
      </c>
      <c r="F51" s="1240">
        <v>2</v>
      </c>
      <c r="G51" s="58" t="s">
        <v>106</v>
      </c>
      <c r="H51" s="433"/>
      <c r="I51" s="434"/>
      <c r="J51" s="435"/>
      <c r="K51" s="435"/>
      <c r="L51" s="435"/>
      <c r="M51" s="436"/>
      <c r="N51" s="437"/>
      <c r="O51" s="434"/>
      <c r="P51" s="435"/>
      <c r="Q51" s="435"/>
      <c r="R51" s="435"/>
      <c r="S51" s="438"/>
      <c r="T51" s="433"/>
      <c r="U51" s="434"/>
      <c r="V51" s="435"/>
      <c r="W51" s="435"/>
      <c r="X51" s="435"/>
      <c r="Y51" s="439"/>
      <c r="Z51" s="279"/>
      <c r="AA51" s="280"/>
      <c r="AB51" s="281"/>
      <c r="AC51" s="282"/>
      <c r="AD51" s="282"/>
      <c r="AE51" s="1251"/>
      <c r="AF51" s="24"/>
      <c r="AG51" s="24"/>
    </row>
    <row r="52" spans="1:33" ht="12.5" customHeight="1">
      <c r="A52" s="23"/>
      <c r="B52" s="1116"/>
      <c r="C52" s="1146"/>
      <c r="D52" s="1119"/>
      <c r="E52" s="1122"/>
      <c r="F52" s="1241"/>
      <c r="G52" s="56" t="s">
        <v>108</v>
      </c>
      <c r="H52" s="426"/>
      <c r="I52" s="427"/>
      <c r="J52" s="428"/>
      <c r="K52" s="428"/>
      <c r="L52" s="428"/>
      <c r="M52" s="429"/>
      <c r="N52" s="430"/>
      <c r="O52" s="427"/>
      <c r="P52" s="428"/>
      <c r="Q52" s="428"/>
      <c r="R52" s="428"/>
      <c r="S52" s="431"/>
      <c r="T52" s="426"/>
      <c r="U52" s="427"/>
      <c r="V52" s="428"/>
      <c r="W52" s="428"/>
      <c r="X52" s="428"/>
      <c r="Y52" s="432"/>
      <c r="Z52" s="275"/>
      <c r="AA52" s="276"/>
      <c r="AB52" s="277"/>
      <c r="AC52" s="278"/>
      <c r="AD52" s="278"/>
      <c r="AE52" s="1252"/>
      <c r="AF52" s="24"/>
      <c r="AG52" s="24"/>
    </row>
    <row r="53" spans="1:33" ht="12.5" customHeight="1">
      <c r="A53" s="23"/>
      <c r="B53" s="1116"/>
      <c r="C53" s="1146"/>
      <c r="D53" s="1119"/>
      <c r="E53" s="1122"/>
      <c r="F53" s="1241"/>
      <c r="G53" s="57" t="s">
        <v>109</v>
      </c>
      <c r="H53" s="419"/>
      <c r="I53" s="420"/>
      <c r="J53" s="421"/>
      <c r="K53" s="421"/>
      <c r="L53" s="421"/>
      <c r="M53" s="422"/>
      <c r="N53" s="423"/>
      <c r="O53" s="420"/>
      <c r="P53" s="421"/>
      <c r="Q53" s="421"/>
      <c r="R53" s="421"/>
      <c r="S53" s="424"/>
      <c r="T53" s="419"/>
      <c r="U53" s="420"/>
      <c r="V53" s="421"/>
      <c r="W53" s="421"/>
      <c r="X53" s="421"/>
      <c r="Y53" s="425"/>
      <c r="Z53" s="275"/>
      <c r="AA53" s="276"/>
      <c r="AB53" s="277"/>
      <c r="AC53" s="278"/>
      <c r="AD53" s="278"/>
      <c r="AE53" s="1252"/>
      <c r="AF53" s="24"/>
      <c r="AG53" s="24"/>
    </row>
    <row r="54" spans="1:33" ht="12.5" customHeight="1">
      <c r="A54" s="23"/>
      <c r="B54" s="1116"/>
      <c r="C54" s="1146"/>
      <c r="D54" s="1127" t="s">
        <v>31</v>
      </c>
      <c r="E54" s="1128" t="s">
        <v>75</v>
      </c>
      <c r="F54" s="1240">
        <v>2</v>
      </c>
      <c r="G54" s="58" t="s">
        <v>106</v>
      </c>
      <c r="H54" s="433"/>
      <c r="I54" s="434"/>
      <c r="J54" s="435"/>
      <c r="K54" s="435"/>
      <c r="L54" s="435"/>
      <c r="M54" s="436"/>
      <c r="N54" s="437"/>
      <c r="O54" s="434"/>
      <c r="P54" s="435"/>
      <c r="Q54" s="435"/>
      <c r="R54" s="435"/>
      <c r="S54" s="438"/>
      <c r="T54" s="433"/>
      <c r="U54" s="434"/>
      <c r="V54" s="435"/>
      <c r="W54" s="435"/>
      <c r="X54" s="435"/>
      <c r="Y54" s="439"/>
      <c r="Z54" s="279"/>
      <c r="AA54" s="280"/>
      <c r="AB54" s="281"/>
      <c r="AC54" s="282"/>
      <c r="AD54" s="282"/>
      <c r="AE54" s="742"/>
      <c r="AF54" s="25"/>
      <c r="AG54" s="25"/>
    </row>
    <row r="55" spans="1:33" ht="12.5" customHeight="1">
      <c r="A55" s="23"/>
      <c r="B55" s="1116"/>
      <c r="C55" s="1146"/>
      <c r="D55" s="1119"/>
      <c r="E55" s="1122"/>
      <c r="F55" s="1241"/>
      <c r="G55" s="56" t="s">
        <v>108</v>
      </c>
      <c r="H55" s="426"/>
      <c r="I55" s="427"/>
      <c r="J55" s="428"/>
      <c r="K55" s="428"/>
      <c r="L55" s="428"/>
      <c r="M55" s="429"/>
      <c r="N55" s="430"/>
      <c r="O55" s="427"/>
      <c r="P55" s="428"/>
      <c r="Q55" s="428"/>
      <c r="R55" s="428"/>
      <c r="S55" s="431"/>
      <c r="T55" s="426"/>
      <c r="U55" s="427"/>
      <c r="V55" s="428"/>
      <c r="W55" s="428"/>
      <c r="X55" s="428"/>
      <c r="Y55" s="432"/>
      <c r="Z55" s="275"/>
      <c r="AA55" s="276"/>
      <c r="AB55" s="277"/>
      <c r="AC55" s="278"/>
      <c r="AD55" s="278"/>
      <c r="AE55" s="743"/>
      <c r="AF55" s="25"/>
      <c r="AG55" s="25"/>
    </row>
    <row r="56" spans="1:33" ht="12.5" customHeight="1">
      <c r="A56" s="23"/>
      <c r="B56" s="1116"/>
      <c r="C56" s="1146"/>
      <c r="D56" s="1119"/>
      <c r="E56" s="1122"/>
      <c r="F56" s="1241"/>
      <c r="G56" s="57" t="s">
        <v>109</v>
      </c>
      <c r="H56" s="419"/>
      <c r="I56" s="420"/>
      <c r="J56" s="421"/>
      <c r="K56" s="421"/>
      <c r="L56" s="421"/>
      <c r="M56" s="422"/>
      <c r="N56" s="423"/>
      <c r="O56" s="420"/>
      <c r="P56" s="421"/>
      <c r="Q56" s="421"/>
      <c r="R56" s="421"/>
      <c r="S56" s="424"/>
      <c r="T56" s="419"/>
      <c r="U56" s="420"/>
      <c r="V56" s="421"/>
      <c r="W56" s="421"/>
      <c r="X56" s="421"/>
      <c r="Y56" s="425"/>
      <c r="Z56" s="275"/>
      <c r="AA56" s="276"/>
      <c r="AB56" s="277"/>
      <c r="AC56" s="278"/>
      <c r="AD56" s="278"/>
      <c r="AE56" s="743"/>
      <c r="AF56" s="25"/>
      <c r="AG56" s="25"/>
    </row>
    <row r="57" spans="1:33" ht="12.5" customHeight="1">
      <c r="A57" s="23"/>
      <c r="B57" s="1116"/>
      <c r="C57" s="1146"/>
      <c r="D57" s="1119" t="s">
        <v>32</v>
      </c>
      <c r="E57" s="1122" t="s">
        <v>78</v>
      </c>
      <c r="F57" s="1241">
        <v>2</v>
      </c>
      <c r="G57" s="58" t="s">
        <v>106</v>
      </c>
      <c r="H57" s="433"/>
      <c r="I57" s="434"/>
      <c r="J57" s="435"/>
      <c r="K57" s="435"/>
      <c r="L57" s="435"/>
      <c r="M57" s="436"/>
      <c r="N57" s="437"/>
      <c r="O57" s="434"/>
      <c r="P57" s="435"/>
      <c r="Q57" s="435"/>
      <c r="R57" s="435"/>
      <c r="S57" s="438"/>
      <c r="T57" s="433"/>
      <c r="U57" s="434"/>
      <c r="V57" s="435"/>
      <c r="W57" s="435"/>
      <c r="X57" s="435"/>
      <c r="Y57" s="439"/>
      <c r="Z57" s="275"/>
      <c r="AA57" s="276"/>
      <c r="AB57" s="277"/>
      <c r="AC57" s="278"/>
      <c r="AD57" s="278"/>
      <c r="AE57" s="743"/>
      <c r="AF57" s="25"/>
      <c r="AG57" s="25"/>
    </row>
    <row r="58" spans="1:33" ht="12.5" customHeight="1">
      <c r="A58" s="23"/>
      <c r="B58" s="1116"/>
      <c r="C58" s="1146"/>
      <c r="D58" s="1119"/>
      <c r="E58" s="1122"/>
      <c r="F58" s="1241"/>
      <c r="G58" s="56" t="s">
        <v>108</v>
      </c>
      <c r="H58" s="426"/>
      <c r="I58" s="427"/>
      <c r="J58" s="428"/>
      <c r="K58" s="428"/>
      <c r="L58" s="428"/>
      <c r="M58" s="429"/>
      <c r="N58" s="430"/>
      <c r="O58" s="427"/>
      <c r="P58" s="428"/>
      <c r="Q58" s="428"/>
      <c r="R58" s="428"/>
      <c r="S58" s="431"/>
      <c r="T58" s="426"/>
      <c r="U58" s="427"/>
      <c r="V58" s="428"/>
      <c r="W58" s="428"/>
      <c r="X58" s="428"/>
      <c r="Y58" s="432"/>
      <c r="Z58" s="275"/>
      <c r="AA58" s="276"/>
      <c r="AB58" s="277"/>
      <c r="AC58" s="278"/>
      <c r="AD58" s="278"/>
      <c r="AE58" s="743"/>
      <c r="AF58" s="25"/>
      <c r="AG58" s="25"/>
    </row>
    <row r="59" spans="1:33" ht="13" customHeight="1">
      <c r="A59" s="23"/>
      <c r="B59" s="1116"/>
      <c r="C59" s="1146"/>
      <c r="D59" s="1119"/>
      <c r="E59" s="1122"/>
      <c r="F59" s="1241"/>
      <c r="G59" s="57" t="s">
        <v>109</v>
      </c>
      <c r="H59" s="419"/>
      <c r="I59" s="420"/>
      <c r="J59" s="421"/>
      <c r="K59" s="421"/>
      <c r="L59" s="421"/>
      <c r="M59" s="422"/>
      <c r="N59" s="423"/>
      <c r="O59" s="420"/>
      <c r="P59" s="421"/>
      <c r="Q59" s="421"/>
      <c r="R59" s="421"/>
      <c r="S59" s="424"/>
      <c r="T59" s="419"/>
      <c r="U59" s="420"/>
      <c r="V59" s="421"/>
      <c r="W59" s="421"/>
      <c r="X59" s="421"/>
      <c r="Y59" s="425"/>
      <c r="Z59" s="275"/>
      <c r="AA59" s="276"/>
      <c r="AB59" s="277"/>
      <c r="AC59" s="278"/>
      <c r="AD59" s="278"/>
      <c r="AE59" s="743"/>
      <c r="AF59" s="25"/>
      <c r="AG59" s="25"/>
    </row>
    <row r="60" spans="1:33" ht="14" customHeight="1">
      <c r="A60" s="14"/>
      <c r="B60" s="1116"/>
      <c r="C60" s="1107" t="s">
        <v>133</v>
      </c>
      <c r="D60" s="1108"/>
      <c r="E60" s="1108"/>
      <c r="F60" s="1238">
        <v>2</v>
      </c>
      <c r="G60" s="96" t="s">
        <v>106</v>
      </c>
      <c r="H60" s="398"/>
      <c r="I60" s="399"/>
      <c r="J60" s="400"/>
      <c r="K60" s="400"/>
      <c r="L60" s="400"/>
      <c r="M60" s="401"/>
      <c r="N60" s="402"/>
      <c r="O60" s="399"/>
      <c r="P60" s="400"/>
      <c r="Q60" s="400"/>
      <c r="R60" s="400"/>
      <c r="S60" s="403"/>
      <c r="T60" s="398"/>
      <c r="U60" s="399"/>
      <c r="V60" s="400"/>
      <c r="W60" s="400"/>
      <c r="X60" s="400"/>
      <c r="Y60" s="404"/>
      <c r="Z60" s="292"/>
      <c r="AA60" s="293"/>
      <c r="AB60" s="294"/>
      <c r="AC60" s="295"/>
      <c r="AD60" s="295"/>
      <c r="AE60" s="296"/>
      <c r="AF60" s="12"/>
      <c r="AG60" s="41"/>
    </row>
    <row r="61" spans="1:33" ht="14">
      <c r="A61" s="14">
        <v>0</v>
      </c>
      <c r="B61" s="1116"/>
      <c r="C61" s="1109"/>
      <c r="D61" s="1110"/>
      <c r="E61" s="1110"/>
      <c r="F61" s="1238"/>
      <c r="G61" s="97" t="s">
        <v>108</v>
      </c>
      <c r="H61" s="405"/>
      <c r="I61" s="406"/>
      <c r="J61" s="407"/>
      <c r="K61" s="407"/>
      <c r="L61" s="407"/>
      <c r="M61" s="408"/>
      <c r="N61" s="409"/>
      <c r="O61" s="406"/>
      <c r="P61" s="407"/>
      <c r="Q61" s="407"/>
      <c r="R61" s="407"/>
      <c r="S61" s="410"/>
      <c r="T61" s="405"/>
      <c r="U61" s="406"/>
      <c r="V61" s="407"/>
      <c r="W61" s="407"/>
      <c r="X61" s="407"/>
      <c r="Y61" s="411"/>
      <c r="Z61" s="275"/>
      <c r="AA61" s="276"/>
      <c r="AB61" s="277"/>
      <c r="AC61" s="278"/>
      <c r="AD61" s="278"/>
      <c r="AE61" s="743"/>
      <c r="AF61" s="12"/>
      <c r="AG61" s="41"/>
    </row>
    <row r="62" spans="1:33" ht="14.5" thickBot="1">
      <c r="A62" s="14"/>
      <c r="B62" s="1116"/>
      <c r="C62" s="1111"/>
      <c r="D62" s="1112"/>
      <c r="E62" s="1112"/>
      <c r="F62" s="1239"/>
      <c r="G62" s="98" t="s">
        <v>109</v>
      </c>
      <c r="H62" s="412"/>
      <c r="I62" s="413"/>
      <c r="J62" s="414"/>
      <c r="K62" s="414"/>
      <c r="L62" s="414"/>
      <c r="M62" s="415"/>
      <c r="N62" s="416"/>
      <c r="O62" s="413"/>
      <c r="P62" s="414"/>
      <c r="Q62" s="414"/>
      <c r="R62" s="414"/>
      <c r="S62" s="417"/>
      <c r="T62" s="412"/>
      <c r="U62" s="413"/>
      <c r="V62" s="414"/>
      <c r="W62" s="414"/>
      <c r="X62" s="414"/>
      <c r="Y62" s="418"/>
      <c r="Z62" s="302"/>
      <c r="AA62" s="303"/>
      <c r="AB62" s="304"/>
      <c r="AC62" s="305"/>
      <c r="AD62" s="305"/>
      <c r="AE62" s="306"/>
      <c r="AF62" s="15"/>
      <c r="AG62" s="15"/>
    </row>
    <row r="63" spans="1:33" ht="14.15" customHeight="1">
      <c r="A63" s="23"/>
      <c r="B63" s="1116"/>
      <c r="C63" s="1229" t="s">
        <v>16</v>
      </c>
      <c r="D63" s="1118" t="s">
        <v>33</v>
      </c>
      <c r="E63" s="1121" t="s">
        <v>103</v>
      </c>
      <c r="F63" s="1253">
        <v>2</v>
      </c>
      <c r="G63" s="52" t="s">
        <v>106</v>
      </c>
      <c r="H63" s="368"/>
      <c r="I63" s="369"/>
      <c r="J63" s="370"/>
      <c r="K63" s="370"/>
      <c r="L63" s="370"/>
      <c r="M63" s="371"/>
      <c r="N63" s="372"/>
      <c r="O63" s="369"/>
      <c r="P63" s="370"/>
      <c r="Q63" s="370"/>
      <c r="R63" s="370"/>
      <c r="S63" s="373"/>
      <c r="T63" s="374"/>
      <c r="U63" s="375"/>
      <c r="V63" s="376"/>
      <c r="W63" s="376"/>
      <c r="X63" s="376"/>
      <c r="Y63" s="377"/>
      <c r="Z63" s="297"/>
      <c r="AA63" s="298"/>
      <c r="AB63" s="299"/>
      <c r="AC63" s="300"/>
      <c r="AD63" s="300"/>
      <c r="AE63" s="301"/>
      <c r="AF63" s="18"/>
      <c r="AG63" s="18"/>
    </row>
    <row r="64" spans="1:33" ht="12.65" customHeight="1">
      <c r="A64" s="23"/>
      <c r="B64" s="1116"/>
      <c r="C64" s="1230"/>
      <c r="D64" s="1119"/>
      <c r="E64" s="1122"/>
      <c r="F64" s="1241"/>
      <c r="G64" s="53" t="s">
        <v>108</v>
      </c>
      <c r="H64" s="378"/>
      <c r="I64" s="379"/>
      <c r="J64" s="380"/>
      <c r="K64" s="380"/>
      <c r="L64" s="380"/>
      <c r="M64" s="381"/>
      <c r="N64" s="382"/>
      <c r="O64" s="379"/>
      <c r="P64" s="380"/>
      <c r="Q64" s="380"/>
      <c r="R64" s="380"/>
      <c r="S64" s="383"/>
      <c r="T64" s="384"/>
      <c r="U64" s="385"/>
      <c r="V64" s="386"/>
      <c r="W64" s="386"/>
      <c r="X64" s="386"/>
      <c r="Y64" s="387"/>
      <c r="Z64" s="275"/>
      <c r="AA64" s="276"/>
      <c r="AB64" s="277"/>
      <c r="AC64" s="278"/>
      <c r="AD64" s="278"/>
      <c r="AE64" s="743"/>
      <c r="AF64" s="18"/>
      <c r="AG64" s="18"/>
    </row>
    <row r="65" spans="1:33" ht="12.65" customHeight="1">
      <c r="A65" s="23"/>
      <c r="B65" s="1116"/>
      <c r="C65" s="1230"/>
      <c r="D65" s="1119"/>
      <c r="E65" s="1122"/>
      <c r="F65" s="1241"/>
      <c r="G65" s="54" t="s">
        <v>109</v>
      </c>
      <c r="H65" s="388"/>
      <c r="I65" s="389"/>
      <c r="J65" s="390"/>
      <c r="K65" s="390"/>
      <c r="L65" s="390"/>
      <c r="M65" s="391"/>
      <c r="N65" s="392"/>
      <c r="O65" s="389"/>
      <c r="P65" s="390"/>
      <c r="Q65" s="390"/>
      <c r="R65" s="390"/>
      <c r="S65" s="393"/>
      <c r="T65" s="394"/>
      <c r="U65" s="395"/>
      <c r="V65" s="396"/>
      <c r="W65" s="396"/>
      <c r="X65" s="396"/>
      <c r="Y65" s="397"/>
      <c r="Z65" s="275"/>
      <c r="AA65" s="276"/>
      <c r="AB65" s="277"/>
      <c r="AC65" s="278"/>
      <c r="AD65" s="278"/>
      <c r="AE65" s="743"/>
      <c r="AF65" s="18"/>
      <c r="AG65" s="18"/>
    </row>
    <row r="66" spans="1:33" ht="12.65" customHeight="1">
      <c r="A66" s="23"/>
      <c r="B66" s="1116"/>
      <c r="C66" s="1230"/>
      <c r="D66" s="1127" t="s">
        <v>34</v>
      </c>
      <c r="E66" s="1122" t="s">
        <v>79</v>
      </c>
      <c r="F66" s="1240">
        <v>2</v>
      </c>
      <c r="G66" s="58" t="s">
        <v>106</v>
      </c>
      <c r="H66" s="433"/>
      <c r="I66" s="434"/>
      <c r="J66" s="435"/>
      <c r="K66" s="435"/>
      <c r="L66" s="435"/>
      <c r="M66" s="436"/>
      <c r="N66" s="437"/>
      <c r="O66" s="434"/>
      <c r="P66" s="435"/>
      <c r="Q66" s="435"/>
      <c r="R66" s="435"/>
      <c r="S66" s="438"/>
      <c r="T66" s="433"/>
      <c r="U66" s="434"/>
      <c r="V66" s="435"/>
      <c r="W66" s="435"/>
      <c r="X66" s="435"/>
      <c r="Y66" s="439"/>
      <c r="Z66" s="279"/>
      <c r="AA66" s="280"/>
      <c r="AB66" s="281"/>
      <c r="AC66" s="282"/>
      <c r="AD66" s="282"/>
      <c r="AE66" s="742"/>
      <c r="AF66" s="18"/>
      <c r="AG66" s="18"/>
    </row>
    <row r="67" spans="1:33" ht="20">
      <c r="A67" s="21"/>
      <c r="B67" s="1116"/>
      <c r="C67" s="1231"/>
      <c r="D67" s="1119"/>
      <c r="E67" s="1122"/>
      <c r="F67" s="1241"/>
      <c r="G67" s="56" t="s">
        <v>108</v>
      </c>
      <c r="H67" s="426"/>
      <c r="I67" s="427"/>
      <c r="J67" s="428"/>
      <c r="K67" s="428"/>
      <c r="L67" s="428"/>
      <c r="M67" s="429"/>
      <c r="N67" s="430"/>
      <c r="O67" s="427"/>
      <c r="P67" s="428"/>
      <c r="Q67" s="428"/>
      <c r="R67" s="428"/>
      <c r="S67" s="431"/>
      <c r="T67" s="426"/>
      <c r="U67" s="427"/>
      <c r="V67" s="428"/>
      <c r="W67" s="428"/>
      <c r="X67" s="428"/>
      <c r="Y67" s="432"/>
      <c r="Z67" s="275"/>
      <c r="AA67" s="276"/>
      <c r="AB67" s="277"/>
      <c r="AC67" s="278"/>
      <c r="AD67" s="278"/>
      <c r="AE67" s="743"/>
      <c r="AF67" s="18"/>
      <c r="AG67" s="18"/>
    </row>
    <row r="68" spans="1:33" ht="15" customHeight="1">
      <c r="A68" s="21"/>
      <c r="B68" s="1116"/>
      <c r="C68" s="1231"/>
      <c r="D68" s="1119"/>
      <c r="E68" s="1122"/>
      <c r="F68" s="1241"/>
      <c r="G68" s="57" t="s">
        <v>109</v>
      </c>
      <c r="H68" s="419"/>
      <c r="I68" s="420"/>
      <c r="J68" s="421"/>
      <c r="K68" s="421"/>
      <c r="L68" s="421"/>
      <c r="M68" s="422"/>
      <c r="N68" s="423"/>
      <c r="O68" s="420"/>
      <c r="P68" s="421"/>
      <c r="Q68" s="421"/>
      <c r="R68" s="421"/>
      <c r="S68" s="424"/>
      <c r="T68" s="419"/>
      <c r="U68" s="420"/>
      <c r="V68" s="421"/>
      <c r="W68" s="421"/>
      <c r="X68" s="421"/>
      <c r="Y68" s="425"/>
      <c r="Z68" s="275"/>
      <c r="AA68" s="276"/>
      <c r="AB68" s="277"/>
      <c r="AC68" s="278"/>
      <c r="AD68" s="278"/>
      <c r="AE68" s="743"/>
      <c r="AF68" s="18"/>
      <c r="AG68" s="18"/>
    </row>
    <row r="69" spans="1:33" ht="14.15" customHeight="1">
      <c r="A69" s="21"/>
      <c r="B69" s="1116"/>
      <c r="C69" s="1231"/>
      <c r="D69" s="1127" t="s">
        <v>35</v>
      </c>
      <c r="E69" s="1122" t="s">
        <v>80</v>
      </c>
      <c r="F69" s="1240">
        <v>2</v>
      </c>
      <c r="G69" s="58" t="s">
        <v>106</v>
      </c>
      <c r="H69" s="433"/>
      <c r="I69" s="434"/>
      <c r="J69" s="435"/>
      <c r="K69" s="435"/>
      <c r="L69" s="435"/>
      <c r="M69" s="436"/>
      <c r="N69" s="437"/>
      <c r="O69" s="434"/>
      <c r="P69" s="435"/>
      <c r="Q69" s="435"/>
      <c r="R69" s="435"/>
      <c r="S69" s="438"/>
      <c r="T69" s="433"/>
      <c r="U69" s="434"/>
      <c r="V69" s="435"/>
      <c r="W69" s="435"/>
      <c r="X69" s="435"/>
      <c r="Y69" s="439"/>
      <c r="Z69" s="279"/>
      <c r="AA69" s="280"/>
      <c r="AB69" s="281"/>
      <c r="AC69" s="282"/>
      <c r="AD69" s="282"/>
      <c r="AE69" s="742"/>
      <c r="AF69" s="18"/>
      <c r="AG69" s="18"/>
    </row>
    <row r="70" spans="1:33" ht="14.15" customHeight="1">
      <c r="A70" s="21"/>
      <c r="B70" s="1116"/>
      <c r="C70" s="1231"/>
      <c r="D70" s="1119"/>
      <c r="E70" s="1122"/>
      <c r="F70" s="1241"/>
      <c r="G70" s="56" t="s">
        <v>108</v>
      </c>
      <c r="H70" s="426"/>
      <c r="I70" s="427"/>
      <c r="J70" s="428"/>
      <c r="K70" s="428"/>
      <c r="L70" s="428"/>
      <c r="M70" s="429"/>
      <c r="N70" s="430"/>
      <c r="O70" s="427"/>
      <c r="P70" s="428"/>
      <c r="Q70" s="428"/>
      <c r="R70" s="428"/>
      <c r="S70" s="431"/>
      <c r="T70" s="426"/>
      <c r="U70" s="427"/>
      <c r="V70" s="428"/>
      <c r="W70" s="428"/>
      <c r="X70" s="428"/>
      <c r="Y70" s="432"/>
      <c r="Z70" s="275"/>
      <c r="AA70" s="276"/>
      <c r="AB70" s="277"/>
      <c r="AC70" s="278"/>
      <c r="AD70" s="278"/>
      <c r="AE70" s="743"/>
      <c r="AF70" s="18"/>
      <c r="AG70" s="18"/>
    </row>
    <row r="71" spans="1:33" ht="16.5" customHeight="1">
      <c r="A71" s="21"/>
      <c r="B71" s="1116"/>
      <c r="C71" s="1231"/>
      <c r="D71" s="1119"/>
      <c r="E71" s="1122"/>
      <c r="F71" s="1241"/>
      <c r="G71" s="57" t="s">
        <v>109</v>
      </c>
      <c r="H71" s="419"/>
      <c r="I71" s="420"/>
      <c r="J71" s="421"/>
      <c r="K71" s="421"/>
      <c r="L71" s="421"/>
      <c r="M71" s="422"/>
      <c r="N71" s="423"/>
      <c r="O71" s="420"/>
      <c r="P71" s="421"/>
      <c r="Q71" s="421"/>
      <c r="R71" s="421"/>
      <c r="S71" s="424"/>
      <c r="T71" s="419"/>
      <c r="U71" s="420"/>
      <c r="V71" s="421"/>
      <c r="W71" s="421"/>
      <c r="X71" s="421"/>
      <c r="Y71" s="425"/>
      <c r="Z71" s="275"/>
      <c r="AA71" s="276"/>
      <c r="AB71" s="277"/>
      <c r="AC71" s="278"/>
      <c r="AD71" s="278"/>
      <c r="AE71" s="743"/>
      <c r="AF71" s="18"/>
      <c r="AG71" s="18"/>
    </row>
    <row r="72" spans="1:33" ht="13.5" customHeight="1">
      <c r="A72" s="21"/>
      <c r="B72" s="1116"/>
      <c r="C72" s="1231"/>
      <c r="D72" s="1119" t="s">
        <v>36</v>
      </c>
      <c r="E72" s="1122" t="s">
        <v>80</v>
      </c>
      <c r="F72" s="1241">
        <v>2</v>
      </c>
      <c r="G72" s="58" t="s">
        <v>106</v>
      </c>
      <c r="H72" s="433"/>
      <c r="I72" s="434"/>
      <c r="J72" s="435"/>
      <c r="K72" s="435"/>
      <c r="L72" s="435"/>
      <c r="M72" s="436"/>
      <c r="N72" s="437"/>
      <c r="O72" s="434"/>
      <c r="P72" s="435"/>
      <c r="Q72" s="435"/>
      <c r="R72" s="435"/>
      <c r="S72" s="438"/>
      <c r="T72" s="433"/>
      <c r="U72" s="434"/>
      <c r="V72" s="435"/>
      <c r="W72" s="435"/>
      <c r="X72" s="435"/>
      <c r="Y72" s="439"/>
      <c r="Z72" s="275"/>
      <c r="AA72" s="276"/>
      <c r="AB72" s="277"/>
      <c r="AC72" s="278"/>
      <c r="AD72" s="278"/>
      <c r="AE72" s="743"/>
      <c r="AF72" s="18"/>
      <c r="AG72" s="18"/>
    </row>
    <row r="73" spans="1:33" ht="14.5" customHeight="1">
      <c r="A73" s="21"/>
      <c r="B73" s="1116"/>
      <c r="C73" s="1231"/>
      <c r="D73" s="1119"/>
      <c r="E73" s="1122"/>
      <c r="F73" s="1241"/>
      <c r="G73" s="56" t="s">
        <v>108</v>
      </c>
      <c r="H73" s="426"/>
      <c r="I73" s="427"/>
      <c r="J73" s="428"/>
      <c r="K73" s="428"/>
      <c r="L73" s="428"/>
      <c r="M73" s="429"/>
      <c r="N73" s="430"/>
      <c r="O73" s="427"/>
      <c r="P73" s="428"/>
      <c r="Q73" s="428"/>
      <c r="R73" s="428"/>
      <c r="S73" s="431"/>
      <c r="T73" s="426"/>
      <c r="U73" s="427"/>
      <c r="V73" s="428"/>
      <c r="W73" s="428"/>
      <c r="X73" s="428"/>
      <c r="Y73" s="432"/>
      <c r="Z73" s="275"/>
      <c r="AA73" s="276"/>
      <c r="AB73" s="277"/>
      <c r="AC73" s="278"/>
      <c r="AD73" s="278"/>
      <c r="AE73" s="743"/>
      <c r="AF73" s="18"/>
      <c r="AG73" s="18"/>
    </row>
    <row r="74" spans="1:33" ht="16" customHeight="1">
      <c r="A74" s="21"/>
      <c r="B74" s="1116"/>
      <c r="C74" s="1231"/>
      <c r="D74" s="1119"/>
      <c r="E74" s="1122"/>
      <c r="F74" s="1241"/>
      <c r="G74" s="57" t="s">
        <v>109</v>
      </c>
      <c r="H74" s="419"/>
      <c r="I74" s="420"/>
      <c r="J74" s="421"/>
      <c r="K74" s="421"/>
      <c r="L74" s="421"/>
      <c r="M74" s="422"/>
      <c r="N74" s="423"/>
      <c r="O74" s="420"/>
      <c r="P74" s="421"/>
      <c r="Q74" s="421"/>
      <c r="R74" s="421"/>
      <c r="S74" s="424"/>
      <c r="T74" s="419"/>
      <c r="U74" s="420"/>
      <c r="V74" s="421"/>
      <c r="W74" s="421"/>
      <c r="X74" s="421"/>
      <c r="Y74" s="425"/>
      <c r="Z74" s="275"/>
      <c r="AA74" s="276"/>
      <c r="AB74" s="277"/>
      <c r="AC74" s="278"/>
      <c r="AD74" s="278"/>
      <c r="AE74" s="743"/>
      <c r="AF74" s="18"/>
      <c r="AG74" s="18"/>
    </row>
    <row r="75" spans="1:33" ht="14" customHeight="1">
      <c r="A75" s="14"/>
      <c r="B75" s="1116"/>
      <c r="C75" s="1107" t="s">
        <v>132</v>
      </c>
      <c r="D75" s="1108"/>
      <c r="E75" s="1108"/>
      <c r="F75" s="1238">
        <v>2</v>
      </c>
      <c r="G75" s="96" t="s">
        <v>106</v>
      </c>
      <c r="H75" s="398"/>
      <c r="I75" s="399"/>
      <c r="J75" s="400"/>
      <c r="K75" s="400"/>
      <c r="L75" s="400"/>
      <c r="M75" s="401"/>
      <c r="N75" s="402"/>
      <c r="O75" s="399"/>
      <c r="P75" s="400"/>
      <c r="Q75" s="400"/>
      <c r="R75" s="400"/>
      <c r="S75" s="403"/>
      <c r="T75" s="398"/>
      <c r="U75" s="399"/>
      <c r="V75" s="400"/>
      <c r="W75" s="400"/>
      <c r="X75" s="400"/>
      <c r="Y75" s="404"/>
      <c r="Z75" s="292"/>
      <c r="AA75" s="293"/>
      <c r="AB75" s="294"/>
      <c r="AC75" s="295"/>
      <c r="AD75" s="295"/>
      <c r="AE75" s="296"/>
      <c r="AF75" s="12"/>
      <c r="AG75" s="41"/>
    </row>
    <row r="76" spans="1:33" ht="14">
      <c r="A76" s="14">
        <v>0</v>
      </c>
      <c r="B76" s="1116"/>
      <c r="C76" s="1109"/>
      <c r="D76" s="1110"/>
      <c r="E76" s="1110"/>
      <c r="F76" s="1238"/>
      <c r="G76" s="97" t="s">
        <v>108</v>
      </c>
      <c r="H76" s="405"/>
      <c r="I76" s="406"/>
      <c r="J76" s="407"/>
      <c r="K76" s="407"/>
      <c r="L76" s="407"/>
      <c r="M76" s="408"/>
      <c r="N76" s="409"/>
      <c r="O76" s="406"/>
      <c r="P76" s="407"/>
      <c r="Q76" s="407"/>
      <c r="R76" s="407"/>
      <c r="S76" s="410"/>
      <c r="T76" s="405"/>
      <c r="U76" s="406"/>
      <c r="V76" s="407"/>
      <c r="W76" s="407"/>
      <c r="X76" s="407"/>
      <c r="Y76" s="411"/>
      <c r="Z76" s="275"/>
      <c r="AA76" s="276"/>
      <c r="AB76" s="277"/>
      <c r="AC76" s="278"/>
      <c r="AD76" s="278"/>
      <c r="AE76" s="743"/>
      <c r="AF76" s="12"/>
      <c r="AG76" s="41"/>
    </row>
    <row r="77" spans="1:33" ht="14.5" thickBot="1">
      <c r="A77" s="14"/>
      <c r="B77" s="1116"/>
      <c r="C77" s="1111"/>
      <c r="D77" s="1112"/>
      <c r="E77" s="1112"/>
      <c r="F77" s="1239"/>
      <c r="G77" s="98" t="s">
        <v>109</v>
      </c>
      <c r="H77" s="412"/>
      <c r="I77" s="413"/>
      <c r="J77" s="414"/>
      <c r="K77" s="414"/>
      <c r="L77" s="414"/>
      <c r="M77" s="415"/>
      <c r="N77" s="416"/>
      <c r="O77" s="413"/>
      <c r="P77" s="414"/>
      <c r="Q77" s="414"/>
      <c r="R77" s="414"/>
      <c r="S77" s="417"/>
      <c r="T77" s="412"/>
      <c r="U77" s="413"/>
      <c r="V77" s="414"/>
      <c r="W77" s="414"/>
      <c r="X77" s="414"/>
      <c r="Y77" s="418"/>
      <c r="Z77" s="302"/>
      <c r="AA77" s="303"/>
      <c r="AB77" s="304"/>
      <c r="AC77" s="305"/>
      <c r="AD77" s="305"/>
      <c r="AE77" s="306"/>
      <c r="AF77" s="15"/>
      <c r="AG77" s="15"/>
    </row>
    <row r="78" spans="1:33" ht="14" customHeight="1">
      <c r="A78" s="23"/>
      <c r="B78" s="1116"/>
      <c r="C78" s="1161" t="s">
        <v>17</v>
      </c>
      <c r="D78" s="1118" t="s">
        <v>37</v>
      </c>
      <c r="E78" s="1121" t="s">
        <v>81</v>
      </c>
      <c r="F78" s="1253">
        <v>2</v>
      </c>
      <c r="G78" s="52" t="s">
        <v>106</v>
      </c>
      <c r="H78" s="368"/>
      <c r="I78" s="369"/>
      <c r="J78" s="370"/>
      <c r="K78" s="370"/>
      <c r="L78" s="370"/>
      <c r="M78" s="371"/>
      <c r="N78" s="372"/>
      <c r="O78" s="369"/>
      <c r="P78" s="370"/>
      <c r="Q78" s="370"/>
      <c r="R78" s="370"/>
      <c r="S78" s="373"/>
      <c r="T78" s="374"/>
      <c r="U78" s="375"/>
      <c r="V78" s="376"/>
      <c r="W78" s="376"/>
      <c r="X78" s="376"/>
      <c r="Y78" s="377"/>
      <c r="Z78" s="297"/>
      <c r="AA78" s="298"/>
      <c r="AB78" s="299"/>
      <c r="AC78" s="300"/>
      <c r="AD78" s="300"/>
      <c r="AE78" s="301"/>
      <c r="AF78" s="25"/>
      <c r="AG78" s="25"/>
    </row>
    <row r="79" spans="1:33" ht="13" customHeight="1">
      <c r="A79" s="23"/>
      <c r="B79" s="1116"/>
      <c r="C79" s="1162"/>
      <c r="D79" s="1119"/>
      <c r="E79" s="1122"/>
      <c r="F79" s="1241"/>
      <c r="G79" s="53" t="s">
        <v>108</v>
      </c>
      <c r="H79" s="378"/>
      <c r="I79" s="379"/>
      <c r="J79" s="380"/>
      <c r="K79" s="380"/>
      <c r="L79" s="380"/>
      <c r="M79" s="381"/>
      <c r="N79" s="382"/>
      <c r="O79" s="379"/>
      <c r="P79" s="380"/>
      <c r="Q79" s="380"/>
      <c r="R79" s="380"/>
      <c r="S79" s="383"/>
      <c r="T79" s="384"/>
      <c r="U79" s="385"/>
      <c r="V79" s="386"/>
      <c r="W79" s="386"/>
      <c r="X79" s="386"/>
      <c r="Y79" s="387"/>
      <c r="Z79" s="275"/>
      <c r="AA79" s="276"/>
      <c r="AB79" s="277"/>
      <c r="AC79" s="278"/>
      <c r="AD79" s="278"/>
      <c r="AE79" s="743"/>
      <c r="AF79" s="25"/>
      <c r="AG79" s="25"/>
    </row>
    <row r="80" spans="1:33" ht="13" customHeight="1">
      <c r="A80" s="23"/>
      <c r="B80" s="1116"/>
      <c r="C80" s="1162"/>
      <c r="D80" s="1119"/>
      <c r="E80" s="1122"/>
      <c r="F80" s="1241"/>
      <c r="G80" s="54" t="s">
        <v>109</v>
      </c>
      <c r="H80" s="388"/>
      <c r="I80" s="389"/>
      <c r="J80" s="390"/>
      <c r="K80" s="390"/>
      <c r="L80" s="390"/>
      <c r="M80" s="391"/>
      <c r="N80" s="392"/>
      <c r="O80" s="389"/>
      <c r="P80" s="390"/>
      <c r="Q80" s="390"/>
      <c r="R80" s="390"/>
      <c r="S80" s="393"/>
      <c r="T80" s="394"/>
      <c r="U80" s="395"/>
      <c r="V80" s="396"/>
      <c r="W80" s="396"/>
      <c r="X80" s="396"/>
      <c r="Y80" s="397"/>
      <c r="Z80" s="275"/>
      <c r="AA80" s="276"/>
      <c r="AB80" s="277"/>
      <c r="AC80" s="278"/>
      <c r="AD80" s="278"/>
      <c r="AE80" s="743"/>
      <c r="AF80" s="25"/>
      <c r="AG80" s="25"/>
    </row>
    <row r="81" spans="1:33" ht="12.5" customHeight="1">
      <c r="A81" s="23"/>
      <c r="B81" s="1116"/>
      <c r="C81" s="1162"/>
      <c r="D81" s="1127" t="s">
        <v>38</v>
      </c>
      <c r="E81" s="1128" t="s">
        <v>81</v>
      </c>
      <c r="F81" s="1240">
        <v>2</v>
      </c>
      <c r="G81" s="58" t="s">
        <v>106</v>
      </c>
      <c r="H81" s="433"/>
      <c r="I81" s="434"/>
      <c r="J81" s="435"/>
      <c r="K81" s="435"/>
      <c r="L81" s="435"/>
      <c r="M81" s="436"/>
      <c r="N81" s="437"/>
      <c r="O81" s="434"/>
      <c r="P81" s="435"/>
      <c r="Q81" s="435"/>
      <c r="R81" s="435"/>
      <c r="S81" s="438"/>
      <c r="T81" s="433"/>
      <c r="U81" s="434"/>
      <c r="V81" s="435"/>
      <c r="W81" s="435"/>
      <c r="X81" s="435"/>
      <c r="Y81" s="439"/>
      <c r="Z81" s="279"/>
      <c r="AA81" s="280"/>
      <c r="AB81" s="281"/>
      <c r="AC81" s="282"/>
      <c r="AD81" s="282"/>
      <c r="AE81" s="742"/>
      <c r="AF81" s="25"/>
      <c r="AG81" s="25"/>
    </row>
    <row r="82" spans="1:33" ht="12.5" customHeight="1">
      <c r="A82" s="23"/>
      <c r="B82" s="1116"/>
      <c r="C82" s="1162"/>
      <c r="D82" s="1119"/>
      <c r="E82" s="1122"/>
      <c r="F82" s="1241"/>
      <c r="G82" s="56" t="s">
        <v>108</v>
      </c>
      <c r="H82" s="426"/>
      <c r="I82" s="427"/>
      <c r="J82" s="428"/>
      <c r="K82" s="428"/>
      <c r="L82" s="428"/>
      <c r="M82" s="429"/>
      <c r="N82" s="430"/>
      <c r="O82" s="427"/>
      <c r="P82" s="428"/>
      <c r="Q82" s="428"/>
      <c r="R82" s="428"/>
      <c r="S82" s="431"/>
      <c r="T82" s="426"/>
      <c r="U82" s="427"/>
      <c r="V82" s="428"/>
      <c r="W82" s="428"/>
      <c r="X82" s="428"/>
      <c r="Y82" s="432"/>
      <c r="Z82" s="275"/>
      <c r="AA82" s="276"/>
      <c r="AB82" s="277"/>
      <c r="AC82" s="278"/>
      <c r="AD82" s="278"/>
      <c r="AE82" s="743"/>
      <c r="AF82" s="25"/>
      <c r="AG82" s="25"/>
    </row>
    <row r="83" spans="1:33" ht="12.65" customHeight="1">
      <c r="A83" s="23"/>
      <c r="B83" s="1116"/>
      <c r="C83" s="1162"/>
      <c r="D83" s="1119"/>
      <c r="E83" s="1122"/>
      <c r="F83" s="1241"/>
      <c r="G83" s="57" t="s">
        <v>109</v>
      </c>
      <c r="H83" s="419"/>
      <c r="I83" s="420"/>
      <c r="J83" s="421"/>
      <c r="K83" s="421"/>
      <c r="L83" s="421"/>
      <c r="M83" s="422"/>
      <c r="N83" s="423"/>
      <c r="O83" s="420"/>
      <c r="P83" s="421"/>
      <c r="Q83" s="421"/>
      <c r="R83" s="421"/>
      <c r="S83" s="424"/>
      <c r="T83" s="419"/>
      <c r="U83" s="420"/>
      <c r="V83" s="421"/>
      <c r="W83" s="421"/>
      <c r="X83" s="421"/>
      <c r="Y83" s="425"/>
      <c r="Z83" s="275"/>
      <c r="AA83" s="276"/>
      <c r="AB83" s="277"/>
      <c r="AC83" s="278"/>
      <c r="AD83" s="278"/>
      <c r="AE83" s="743"/>
      <c r="AF83" s="25"/>
      <c r="AG83" s="25"/>
    </row>
    <row r="84" spans="1:33" ht="12.5" customHeight="1">
      <c r="A84" s="23"/>
      <c r="B84" s="1116"/>
      <c r="C84" s="1162"/>
      <c r="D84" s="1127" t="s">
        <v>39</v>
      </c>
      <c r="E84" s="1128" t="s">
        <v>82</v>
      </c>
      <c r="F84" s="1240">
        <v>2</v>
      </c>
      <c r="G84" s="58" t="s">
        <v>106</v>
      </c>
      <c r="H84" s="433"/>
      <c r="I84" s="434"/>
      <c r="J84" s="435"/>
      <c r="K84" s="435"/>
      <c r="L84" s="435"/>
      <c r="M84" s="436"/>
      <c r="N84" s="437"/>
      <c r="O84" s="434"/>
      <c r="P84" s="435"/>
      <c r="Q84" s="435"/>
      <c r="R84" s="435"/>
      <c r="S84" s="438"/>
      <c r="T84" s="433"/>
      <c r="U84" s="434"/>
      <c r="V84" s="435"/>
      <c r="W84" s="435"/>
      <c r="X84" s="435"/>
      <c r="Y84" s="439"/>
      <c r="Z84" s="275"/>
      <c r="AA84" s="276"/>
      <c r="AB84" s="277"/>
      <c r="AC84" s="278"/>
      <c r="AD84" s="278"/>
      <c r="AE84" s="743"/>
      <c r="AF84" s="25"/>
      <c r="AG84" s="25"/>
    </row>
    <row r="85" spans="1:33" ht="12.5" customHeight="1">
      <c r="A85" s="23"/>
      <c r="B85" s="1116"/>
      <c r="C85" s="1162"/>
      <c r="D85" s="1119"/>
      <c r="E85" s="1122"/>
      <c r="F85" s="1241"/>
      <c r="G85" s="56" t="s">
        <v>108</v>
      </c>
      <c r="H85" s="426"/>
      <c r="I85" s="427"/>
      <c r="J85" s="428"/>
      <c r="K85" s="428"/>
      <c r="L85" s="428"/>
      <c r="M85" s="429"/>
      <c r="N85" s="430"/>
      <c r="O85" s="427"/>
      <c r="P85" s="428"/>
      <c r="Q85" s="428"/>
      <c r="R85" s="428"/>
      <c r="S85" s="431"/>
      <c r="T85" s="426"/>
      <c r="U85" s="427"/>
      <c r="V85" s="428"/>
      <c r="W85" s="428"/>
      <c r="X85" s="428"/>
      <c r="Y85" s="432"/>
      <c r="Z85" s="275"/>
      <c r="AA85" s="276"/>
      <c r="AB85" s="277"/>
      <c r="AC85" s="278"/>
      <c r="AD85" s="278"/>
      <c r="AE85" s="743"/>
      <c r="AF85" s="25"/>
      <c r="AG85" s="25"/>
    </row>
    <row r="86" spans="1:33" ht="13" customHeight="1">
      <c r="A86" s="23"/>
      <c r="B86" s="1116"/>
      <c r="C86" s="1162"/>
      <c r="D86" s="1119"/>
      <c r="E86" s="1122"/>
      <c r="F86" s="1241"/>
      <c r="G86" s="57" t="s">
        <v>109</v>
      </c>
      <c r="H86" s="419"/>
      <c r="I86" s="420"/>
      <c r="J86" s="421"/>
      <c r="K86" s="421"/>
      <c r="L86" s="421"/>
      <c r="M86" s="422"/>
      <c r="N86" s="423"/>
      <c r="O86" s="420"/>
      <c r="P86" s="421"/>
      <c r="Q86" s="421"/>
      <c r="R86" s="421"/>
      <c r="S86" s="424"/>
      <c r="T86" s="419"/>
      <c r="U86" s="420"/>
      <c r="V86" s="421"/>
      <c r="W86" s="421"/>
      <c r="X86" s="421"/>
      <c r="Y86" s="425"/>
      <c r="Z86" s="275"/>
      <c r="AA86" s="276"/>
      <c r="AB86" s="277"/>
      <c r="AC86" s="278"/>
      <c r="AD86" s="278"/>
      <c r="AE86" s="743"/>
      <c r="AF86" s="25"/>
      <c r="AG86" s="25"/>
    </row>
    <row r="87" spans="1:33" ht="14" customHeight="1">
      <c r="A87" s="14"/>
      <c r="B87" s="1116"/>
      <c r="C87" s="1107" t="s">
        <v>131</v>
      </c>
      <c r="D87" s="1108"/>
      <c r="E87" s="1108"/>
      <c r="F87" s="1238">
        <v>2</v>
      </c>
      <c r="G87" s="96" t="s">
        <v>106</v>
      </c>
      <c r="H87" s="398"/>
      <c r="I87" s="399"/>
      <c r="J87" s="400"/>
      <c r="K87" s="400"/>
      <c r="L87" s="400"/>
      <c r="M87" s="401"/>
      <c r="N87" s="402"/>
      <c r="O87" s="399"/>
      <c r="P87" s="400"/>
      <c r="Q87" s="400"/>
      <c r="R87" s="400"/>
      <c r="S87" s="403"/>
      <c r="T87" s="398"/>
      <c r="U87" s="399"/>
      <c r="V87" s="400"/>
      <c r="W87" s="400"/>
      <c r="X87" s="400"/>
      <c r="Y87" s="404"/>
      <c r="Z87" s="292"/>
      <c r="AA87" s="293"/>
      <c r="AB87" s="294"/>
      <c r="AC87" s="295"/>
      <c r="AD87" s="295"/>
      <c r="AE87" s="296"/>
      <c r="AF87" s="12"/>
      <c r="AG87" s="41"/>
    </row>
    <row r="88" spans="1:33" ht="14">
      <c r="A88" s="14">
        <v>0</v>
      </c>
      <c r="B88" s="1116"/>
      <c r="C88" s="1109"/>
      <c r="D88" s="1110"/>
      <c r="E88" s="1110"/>
      <c r="F88" s="1238"/>
      <c r="G88" s="97" t="s">
        <v>108</v>
      </c>
      <c r="H88" s="405"/>
      <c r="I88" s="406"/>
      <c r="J88" s="407"/>
      <c r="K88" s="407"/>
      <c r="L88" s="407"/>
      <c r="M88" s="408"/>
      <c r="N88" s="409"/>
      <c r="O88" s="406"/>
      <c r="P88" s="407"/>
      <c r="Q88" s="407"/>
      <c r="R88" s="407"/>
      <c r="S88" s="410"/>
      <c r="T88" s="405"/>
      <c r="U88" s="406"/>
      <c r="V88" s="407"/>
      <c r="W88" s="407"/>
      <c r="X88" s="407"/>
      <c r="Y88" s="411"/>
      <c r="Z88" s="275"/>
      <c r="AA88" s="276"/>
      <c r="AB88" s="277"/>
      <c r="AC88" s="278"/>
      <c r="AD88" s="278"/>
      <c r="AE88" s="743"/>
      <c r="AF88" s="12"/>
      <c r="AG88" s="41"/>
    </row>
    <row r="89" spans="1:33" ht="14.5" thickBot="1">
      <c r="A89" s="14"/>
      <c r="B89" s="1116"/>
      <c r="C89" s="1111"/>
      <c r="D89" s="1112"/>
      <c r="E89" s="1112"/>
      <c r="F89" s="1239"/>
      <c r="G89" s="98" t="s">
        <v>109</v>
      </c>
      <c r="H89" s="412"/>
      <c r="I89" s="413"/>
      <c r="J89" s="414"/>
      <c r="K89" s="414"/>
      <c r="L89" s="414"/>
      <c r="M89" s="415"/>
      <c r="N89" s="416"/>
      <c r="O89" s="413"/>
      <c r="P89" s="414"/>
      <c r="Q89" s="414"/>
      <c r="R89" s="414"/>
      <c r="S89" s="417"/>
      <c r="T89" s="412"/>
      <c r="U89" s="413"/>
      <c r="V89" s="414"/>
      <c r="W89" s="414"/>
      <c r="X89" s="414"/>
      <c r="Y89" s="418"/>
      <c r="Z89" s="302"/>
      <c r="AA89" s="303"/>
      <c r="AB89" s="304"/>
      <c r="AC89" s="305"/>
      <c r="AD89" s="305"/>
      <c r="AE89" s="306"/>
      <c r="AF89" s="15"/>
      <c r="AG89" s="15"/>
    </row>
    <row r="90" spans="1:33" ht="20" customHeight="1">
      <c r="A90" s="21"/>
      <c r="B90" s="1116"/>
      <c r="C90" s="1229" t="s">
        <v>18</v>
      </c>
      <c r="D90" s="1118" t="s">
        <v>44</v>
      </c>
      <c r="E90" s="1121" t="s">
        <v>83</v>
      </c>
      <c r="F90" s="1253">
        <v>2</v>
      </c>
      <c r="G90" s="52" t="s">
        <v>106</v>
      </c>
      <c r="H90" s="368"/>
      <c r="I90" s="369"/>
      <c r="J90" s="370"/>
      <c r="K90" s="370"/>
      <c r="L90" s="370"/>
      <c r="M90" s="371"/>
      <c r="N90" s="372"/>
      <c r="O90" s="369"/>
      <c r="P90" s="370"/>
      <c r="Q90" s="370"/>
      <c r="R90" s="370"/>
      <c r="S90" s="373"/>
      <c r="T90" s="374"/>
      <c r="U90" s="375"/>
      <c r="V90" s="376"/>
      <c r="W90" s="376"/>
      <c r="X90" s="376"/>
      <c r="Y90" s="377"/>
      <c r="Z90" s="297"/>
      <c r="AA90" s="298"/>
      <c r="AB90" s="299"/>
      <c r="AC90" s="300"/>
      <c r="AD90" s="300"/>
      <c r="AE90" s="301"/>
      <c r="AF90" s="25"/>
      <c r="AG90" s="25"/>
    </row>
    <row r="91" spans="1:33" ht="20">
      <c r="A91" s="21"/>
      <c r="B91" s="1116"/>
      <c r="C91" s="1230"/>
      <c r="D91" s="1119"/>
      <c r="E91" s="1122"/>
      <c r="F91" s="1241"/>
      <c r="G91" s="53" t="s">
        <v>108</v>
      </c>
      <c r="H91" s="378"/>
      <c r="I91" s="379"/>
      <c r="J91" s="380"/>
      <c r="K91" s="380"/>
      <c r="L91" s="380"/>
      <c r="M91" s="381"/>
      <c r="N91" s="382"/>
      <c r="O91" s="379"/>
      <c r="P91" s="380"/>
      <c r="Q91" s="380"/>
      <c r="R91" s="380"/>
      <c r="S91" s="383"/>
      <c r="T91" s="384"/>
      <c r="U91" s="385"/>
      <c r="V91" s="386"/>
      <c r="W91" s="386"/>
      <c r="X91" s="386"/>
      <c r="Y91" s="387"/>
      <c r="Z91" s="275"/>
      <c r="AA91" s="276"/>
      <c r="AB91" s="277"/>
      <c r="AC91" s="278"/>
      <c r="AD91" s="278"/>
      <c r="AE91" s="743"/>
      <c r="AF91" s="25"/>
      <c r="AG91" s="25"/>
    </row>
    <row r="92" spans="1:33" ht="20">
      <c r="A92" s="21"/>
      <c r="B92" s="1116"/>
      <c r="C92" s="1230"/>
      <c r="D92" s="1119"/>
      <c r="E92" s="1122"/>
      <c r="F92" s="1241"/>
      <c r="G92" s="54" t="s">
        <v>109</v>
      </c>
      <c r="H92" s="388"/>
      <c r="I92" s="389"/>
      <c r="J92" s="390"/>
      <c r="K92" s="390"/>
      <c r="L92" s="390"/>
      <c r="M92" s="391"/>
      <c r="N92" s="392"/>
      <c r="O92" s="389"/>
      <c r="P92" s="390"/>
      <c r="Q92" s="390"/>
      <c r="R92" s="390"/>
      <c r="S92" s="393"/>
      <c r="T92" s="394"/>
      <c r="U92" s="395"/>
      <c r="V92" s="396"/>
      <c r="W92" s="396"/>
      <c r="X92" s="396"/>
      <c r="Y92" s="397"/>
      <c r="Z92" s="275"/>
      <c r="AA92" s="276"/>
      <c r="AB92" s="277"/>
      <c r="AC92" s="278"/>
      <c r="AD92" s="278"/>
      <c r="AE92" s="743"/>
      <c r="AF92" s="25"/>
      <c r="AG92" s="25"/>
    </row>
    <row r="93" spans="1:33" ht="20">
      <c r="A93" s="21"/>
      <c r="B93" s="1116"/>
      <c r="C93" s="1230"/>
      <c r="D93" s="1119" t="s">
        <v>40</v>
      </c>
      <c r="E93" s="1122" t="s">
        <v>84</v>
      </c>
      <c r="F93" s="1241">
        <v>2</v>
      </c>
      <c r="G93" s="58" t="s">
        <v>106</v>
      </c>
      <c r="H93" s="433"/>
      <c r="I93" s="434"/>
      <c r="J93" s="435"/>
      <c r="K93" s="435"/>
      <c r="L93" s="435"/>
      <c r="M93" s="436"/>
      <c r="N93" s="437"/>
      <c r="O93" s="434"/>
      <c r="P93" s="435"/>
      <c r="Q93" s="435"/>
      <c r="R93" s="435"/>
      <c r="S93" s="438"/>
      <c r="T93" s="433"/>
      <c r="U93" s="434"/>
      <c r="V93" s="435"/>
      <c r="W93" s="435"/>
      <c r="X93" s="435"/>
      <c r="Y93" s="439"/>
      <c r="Z93" s="275"/>
      <c r="AA93" s="276"/>
      <c r="AB93" s="277"/>
      <c r="AC93" s="278"/>
      <c r="AD93" s="278"/>
      <c r="AE93" s="743"/>
      <c r="AF93" s="25"/>
      <c r="AG93" s="25"/>
    </row>
    <row r="94" spans="1:33" ht="20">
      <c r="A94" s="21"/>
      <c r="B94" s="1116"/>
      <c r="C94" s="1230"/>
      <c r="D94" s="1119"/>
      <c r="E94" s="1122"/>
      <c r="F94" s="1241"/>
      <c r="G94" s="56" t="s">
        <v>108</v>
      </c>
      <c r="H94" s="426"/>
      <c r="I94" s="427"/>
      <c r="J94" s="428"/>
      <c r="K94" s="428"/>
      <c r="L94" s="428"/>
      <c r="M94" s="429"/>
      <c r="N94" s="430"/>
      <c r="O94" s="427"/>
      <c r="P94" s="428"/>
      <c r="Q94" s="428"/>
      <c r="R94" s="428"/>
      <c r="S94" s="431"/>
      <c r="T94" s="426"/>
      <c r="U94" s="427"/>
      <c r="V94" s="428"/>
      <c r="W94" s="428"/>
      <c r="X94" s="428"/>
      <c r="Y94" s="432"/>
      <c r="Z94" s="275"/>
      <c r="AA94" s="276"/>
      <c r="AB94" s="277"/>
      <c r="AC94" s="278"/>
      <c r="AD94" s="278"/>
      <c r="AE94" s="743"/>
      <c r="AF94" s="25"/>
      <c r="AG94" s="25"/>
    </row>
    <row r="95" spans="1:33" ht="13" customHeight="1">
      <c r="A95" s="23"/>
      <c r="B95" s="1116"/>
      <c r="C95" s="1232"/>
      <c r="D95" s="1119"/>
      <c r="E95" s="1122"/>
      <c r="F95" s="1241"/>
      <c r="G95" s="57" t="s">
        <v>109</v>
      </c>
      <c r="H95" s="419"/>
      <c r="I95" s="420"/>
      <c r="J95" s="421"/>
      <c r="K95" s="421"/>
      <c r="L95" s="421"/>
      <c r="M95" s="422"/>
      <c r="N95" s="423"/>
      <c r="O95" s="420"/>
      <c r="P95" s="421"/>
      <c r="Q95" s="421"/>
      <c r="R95" s="421"/>
      <c r="S95" s="424"/>
      <c r="T95" s="419"/>
      <c r="U95" s="420"/>
      <c r="V95" s="421"/>
      <c r="W95" s="421"/>
      <c r="X95" s="421"/>
      <c r="Y95" s="425"/>
      <c r="Z95" s="275"/>
      <c r="AA95" s="276"/>
      <c r="AB95" s="277"/>
      <c r="AC95" s="278"/>
      <c r="AD95" s="278"/>
      <c r="AE95" s="743"/>
      <c r="AF95" s="25"/>
      <c r="AG95" s="25"/>
    </row>
    <row r="96" spans="1:33" ht="14" customHeight="1">
      <c r="A96" s="14"/>
      <c r="B96" s="1116"/>
      <c r="C96" s="1107" t="s">
        <v>130</v>
      </c>
      <c r="D96" s="1108"/>
      <c r="E96" s="1108"/>
      <c r="F96" s="1238">
        <v>2</v>
      </c>
      <c r="G96" s="96" t="s">
        <v>106</v>
      </c>
      <c r="H96" s="398"/>
      <c r="I96" s="399"/>
      <c r="J96" s="400"/>
      <c r="K96" s="400"/>
      <c r="L96" s="400"/>
      <c r="M96" s="401"/>
      <c r="N96" s="402"/>
      <c r="O96" s="399"/>
      <c r="P96" s="400"/>
      <c r="Q96" s="400"/>
      <c r="R96" s="400"/>
      <c r="S96" s="403"/>
      <c r="T96" s="398"/>
      <c r="U96" s="399"/>
      <c r="V96" s="400"/>
      <c r="W96" s="400"/>
      <c r="X96" s="400"/>
      <c r="Y96" s="404"/>
      <c r="Z96" s="292"/>
      <c r="AA96" s="293"/>
      <c r="AB96" s="294"/>
      <c r="AC96" s="295"/>
      <c r="AD96" s="295"/>
      <c r="AE96" s="296"/>
      <c r="AF96" s="12"/>
      <c r="AG96" s="41"/>
    </row>
    <row r="97" spans="1:33" ht="14">
      <c r="A97" s="14">
        <v>0</v>
      </c>
      <c r="B97" s="1116"/>
      <c r="C97" s="1109"/>
      <c r="D97" s="1110"/>
      <c r="E97" s="1110"/>
      <c r="F97" s="1238"/>
      <c r="G97" s="97" t="s">
        <v>108</v>
      </c>
      <c r="H97" s="405"/>
      <c r="I97" s="406"/>
      <c r="J97" s="407"/>
      <c r="K97" s="407"/>
      <c r="L97" s="407"/>
      <c r="M97" s="408"/>
      <c r="N97" s="409"/>
      <c r="O97" s="406"/>
      <c r="P97" s="407"/>
      <c r="Q97" s="407"/>
      <c r="R97" s="407"/>
      <c r="S97" s="410"/>
      <c r="T97" s="405"/>
      <c r="U97" s="406"/>
      <c r="V97" s="407"/>
      <c r="W97" s="407"/>
      <c r="X97" s="407"/>
      <c r="Y97" s="411"/>
      <c r="Z97" s="275"/>
      <c r="AA97" s="276"/>
      <c r="AB97" s="277"/>
      <c r="AC97" s="278"/>
      <c r="AD97" s="278"/>
      <c r="AE97" s="743"/>
      <c r="AF97" s="12"/>
      <c r="AG97" s="41"/>
    </row>
    <row r="98" spans="1:33" ht="14.5" thickBot="1">
      <c r="A98" s="14"/>
      <c r="B98" s="1116"/>
      <c r="C98" s="1111"/>
      <c r="D98" s="1112"/>
      <c r="E98" s="1112"/>
      <c r="F98" s="1239"/>
      <c r="G98" s="98" t="s">
        <v>109</v>
      </c>
      <c r="H98" s="412"/>
      <c r="I98" s="413"/>
      <c r="J98" s="414"/>
      <c r="K98" s="414"/>
      <c r="L98" s="414"/>
      <c r="M98" s="415"/>
      <c r="N98" s="416"/>
      <c r="O98" s="413"/>
      <c r="P98" s="414"/>
      <c r="Q98" s="414"/>
      <c r="R98" s="414"/>
      <c r="S98" s="417"/>
      <c r="T98" s="412"/>
      <c r="U98" s="413"/>
      <c r="V98" s="414"/>
      <c r="W98" s="414"/>
      <c r="X98" s="414"/>
      <c r="Y98" s="418"/>
      <c r="Z98" s="302"/>
      <c r="AA98" s="303"/>
      <c r="AB98" s="304"/>
      <c r="AC98" s="305"/>
      <c r="AD98" s="305"/>
      <c r="AE98" s="306"/>
      <c r="AF98" s="15"/>
      <c r="AG98" s="15"/>
    </row>
    <row r="99" spans="1:33" ht="14" customHeight="1">
      <c r="A99" s="23"/>
      <c r="B99" s="1116"/>
      <c r="C99" s="1230" t="s">
        <v>19</v>
      </c>
      <c r="D99" s="1118" t="s">
        <v>41</v>
      </c>
      <c r="E99" s="1167" t="s">
        <v>85</v>
      </c>
      <c r="F99" s="1253">
        <v>2</v>
      </c>
      <c r="G99" s="52" t="s">
        <v>106</v>
      </c>
      <c r="H99" s="368"/>
      <c r="I99" s="369"/>
      <c r="J99" s="370"/>
      <c r="K99" s="370"/>
      <c r="L99" s="370"/>
      <c r="M99" s="371"/>
      <c r="N99" s="372"/>
      <c r="O99" s="369"/>
      <c r="P99" s="370"/>
      <c r="Q99" s="370"/>
      <c r="R99" s="370"/>
      <c r="S99" s="373"/>
      <c r="T99" s="374"/>
      <c r="U99" s="375"/>
      <c r="V99" s="376"/>
      <c r="W99" s="376"/>
      <c r="X99" s="376"/>
      <c r="Y99" s="377"/>
      <c r="Z99" s="297"/>
      <c r="AA99" s="298"/>
      <c r="AB99" s="299"/>
      <c r="AC99" s="300"/>
      <c r="AD99" s="300"/>
      <c r="AE99" s="301"/>
      <c r="AF99" s="25"/>
      <c r="AG99" s="25"/>
    </row>
    <row r="100" spans="1:33" ht="13" customHeight="1">
      <c r="A100" s="23"/>
      <c r="B100" s="1116"/>
      <c r="C100" s="1230"/>
      <c r="D100" s="1119"/>
      <c r="E100" s="1164"/>
      <c r="F100" s="1241"/>
      <c r="G100" s="53" t="s">
        <v>108</v>
      </c>
      <c r="H100" s="378"/>
      <c r="I100" s="379"/>
      <c r="J100" s="380"/>
      <c r="K100" s="380"/>
      <c r="L100" s="380"/>
      <c r="M100" s="381"/>
      <c r="N100" s="382"/>
      <c r="O100" s="379"/>
      <c r="P100" s="380"/>
      <c r="Q100" s="380"/>
      <c r="R100" s="380"/>
      <c r="S100" s="383"/>
      <c r="T100" s="384"/>
      <c r="U100" s="385"/>
      <c r="V100" s="386"/>
      <c r="W100" s="386"/>
      <c r="X100" s="386"/>
      <c r="Y100" s="387"/>
      <c r="Z100" s="275"/>
      <c r="AA100" s="276"/>
      <c r="AB100" s="277"/>
      <c r="AC100" s="278"/>
      <c r="AD100" s="278"/>
      <c r="AE100" s="743"/>
      <c r="AF100" s="25"/>
      <c r="AG100" s="25"/>
    </row>
    <row r="101" spans="1:33" ht="13" customHeight="1">
      <c r="A101" s="23"/>
      <c r="B101" s="1116"/>
      <c r="C101" s="1230"/>
      <c r="D101" s="1119"/>
      <c r="E101" s="1164"/>
      <c r="F101" s="1241"/>
      <c r="G101" s="54" t="s">
        <v>109</v>
      </c>
      <c r="H101" s="388"/>
      <c r="I101" s="389"/>
      <c r="J101" s="390"/>
      <c r="K101" s="390"/>
      <c r="L101" s="390"/>
      <c r="M101" s="391"/>
      <c r="N101" s="392"/>
      <c r="O101" s="389"/>
      <c r="P101" s="390"/>
      <c r="Q101" s="390"/>
      <c r="R101" s="390"/>
      <c r="S101" s="393"/>
      <c r="T101" s="394"/>
      <c r="U101" s="395"/>
      <c r="V101" s="396"/>
      <c r="W101" s="396"/>
      <c r="X101" s="396"/>
      <c r="Y101" s="397"/>
      <c r="Z101" s="275"/>
      <c r="AA101" s="276"/>
      <c r="AB101" s="277"/>
      <c r="AC101" s="278"/>
      <c r="AD101" s="278"/>
      <c r="AE101" s="743"/>
      <c r="AF101" s="25"/>
      <c r="AG101" s="25"/>
    </row>
    <row r="102" spans="1:33" ht="14.15" customHeight="1">
      <c r="A102" s="23"/>
      <c r="B102" s="1116"/>
      <c r="C102" s="1231"/>
      <c r="D102" s="1127" t="s">
        <v>42</v>
      </c>
      <c r="E102" s="1163" t="s">
        <v>85</v>
      </c>
      <c r="F102" s="1240">
        <v>2</v>
      </c>
      <c r="G102" s="58" t="s">
        <v>106</v>
      </c>
      <c r="H102" s="433"/>
      <c r="I102" s="434"/>
      <c r="J102" s="435"/>
      <c r="K102" s="435"/>
      <c r="L102" s="435"/>
      <c r="M102" s="436"/>
      <c r="N102" s="437"/>
      <c r="O102" s="434"/>
      <c r="P102" s="435"/>
      <c r="Q102" s="435"/>
      <c r="R102" s="435"/>
      <c r="S102" s="438"/>
      <c r="T102" s="433"/>
      <c r="U102" s="434"/>
      <c r="V102" s="435"/>
      <c r="W102" s="435"/>
      <c r="X102" s="435"/>
      <c r="Y102" s="439"/>
      <c r="Z102" s="279"/>
      <c r="AA102" s="280"/>
      <c r="AB102" s="281"/>
      <c r="AC102" s="282"/>
      <c r="AD102" s="282"/>
      <c r="AE102" s="742"/>
      <c r="AF102" s="25"/>
      <c r="AG102" s="25"/>
    </row>
    <row r="103" spans="1:33" ht="14.15" customHeight="1">
      <c r="A103" s="23"/>
      <c r="B103" s="1116"/>
      <c r="C103" s="1231"/>
      <c r="D103" s="1119"/>
      <c r="E103" s="1164"/>
      <c r="F103" s="1241"/>
      <c r="G103" s="56" t="s">
        <v>108</v>
      </c>
      <c r="H103" s="426"/>
      <c r="I103" s="427"/>
      <c r="J103" s="428"/>
      <c r="K103" s="428"/>
      <c r="L103" s="428"/>
      <c r="M103" s="429"/>
      <c r="N103" s="430"/>
      <c r="O103" s="427"/>
      <c r="P103" s="428"/>
      <c r="Q103" s="428"/>
      <c r="R103" s="428"/>
      <c r="S103" s="431"/>
      <c r="T103" s="426"/>
      <c r="U103" s="427"/>
      <c r="V103" s="428"/>
      <c r="W103" s="428"/>
      <c r="X103" s="428"/>
      <c r="Y103" s="432"/>
      <c r="Z103" s="275"/>
      <c r="AA103" s="276"/>
      <c r="AB103" s="277"/>
      <c r="AC103" s="278"/>
      <c r="AD103" s="278"/>
      <c r="AE103" s="743"/>
      <c r="AF103" s="25"/>
      <c r="AG103" s="25"/>
    </row>
    <row r="104" spans="1:33" ht="12.5" customHeight="1">
      <c r="A104" s="23"/>
      <c r="B104" s="1116"/>
      <c r="C104" s="1231"/>
      <c r="D104" s="1120"/>
      <c r="E104" s="1166"/>
      <c r="F104" s="1254"/>
      <c r="G104" s="57" t="s">
        <v>109</v>
      </c>
      <c r="H104" s="419"/>
      <c r="I104" s="420"/>
      <c r="J104" s="421"/>
      <c r="K104" s="421"/>
      <c r="L104" s="421"/>
      <c r="M104" s="422"/>
      <c r="N104" s="423"/>
      <c r="O104" s="420"/>
      <c r="P104" s="421"/>
      <c r="Q104" s="421"/>
      <c r="R104" s="421"/>
      <c r="S104" s="424"/>
      <c r="T104" s="419"/>
      <c r="U104" s="420"/>
      <c r="V104" s="421"/>
      <c r="W104" s="421"/>
      <c r="X104" s="421"/>
      <c r="Y104" s="425"/>
      <c r="Z104" s="283"/>
      <c r="AA104" s="284"/>
      <c r="AB104" s="285"/>
      <c r="AC104" s="286"/>
      <c r="AD104" s="286"/>
      <c r="AE104" s="744"/>
      <c r="AF104" s="25"/>
      <c r="AG104" s="25"/>
    </row>
    <row r="105" spans="1:33" ht="13" customHeight="1">
      <c r="A105" s="23"/>
      <c r="B105" s="1116"/>
      <c r="C105" s="1231"/>
      <c r="D105" s="1127" t="s">
        <v>45</v>
      </c>
      <c r="E105" s="1163" t="s">
        <v>85</v>
      </c>
      <c r="F105" s="1240">
        <v>2</v>
      </c>
      <c r="G105" s="58" t="s">
        <v>106</v>
      </c>
      <c r="H105" s="433"/>
      <c r="I105" s="434"/>
      <c r="J105" s="435"/>
      <c r="K105" s="435"/>
      <c r="L105" s="435"/>
      <c r="M105" s="436"/>
      <c r="N105" s="437"/>
      <c r="O105" s="434"/>
      <c r="P105" s="435"/>
      <c r="Q105" s="435"/>
      <c r="R105" s="435"/>
      <c r="S105" s="438"/>
      <c r="T105" s="433"/>
      <c r="U105" s="434"/>
      <c r="V105" s="435"/>
      <c r="W105" s="435"/>
      <c r="X105" s="435"/>
      <c r="Y105" s="439"/>
      <c r="Z105" s="279"/>
      <c r="AA105" s="280"/>
      <c r="AB105" s="281"/>
      <c r="AC105" s="282"/>
      <c r="AD105" s="282"/>
      <c r="AE105" s="742"/>
      <c r="AF105" s="25"/>
      <c r="AG105" s="25"/>
    </row>
    <row r="106" spans="1:33" ht="13" customHeight="1">
      <c r="A106" s="23"/>
      <c r="B106" s="1116"/>
      <c r="C106" s="1231"/>
      <c r="D106" s="1119"/>
      <c r="E106" s="1164"/>
      <c r="F106" s="1241"/>
      <c r="G106" s="56" t="s">
        <v>108</v>
      </c>
      <c r="H106" s="426"/>
      <c r="I106" s="427"/>
      <c r="J106" s="428"/>
      <c r="K106" s="428"/>
      <c r="L106" s="428"/>
      <c r="M106" s="429"/>
      <c r="N106" s="430"/>
      <c r="O106" s="427"/>
      <c r="P106" s="428"/>
      <c r="Q106" s="428"/>
      <c r="R106" s="428"/>
      <c r="S106" s="431"/>
      <c r="T106" s="426"/>
      <c r="U106" s="427"/>
      <c r="V106" s="428"/>
      <c r="W106" s="428"/>
      <c r="X106" s="428"/>
      <c r="Y106" s="432"/>
      <c r="Z106" s="275"/>
      <c r="AA106" s="276"/>
      <c r="AB106" s="277"/>
      <c r="AC106" s="278"/>
      <c r="AD106" s="278"/>
      <c r="AE106" s="743"/>
      <c r="AF106" s="25"/>
      <c r="AG106" s="25"/>
    </row>
    <row r="107" spans="1:33" ht="13" customHeight="1">
      <c r="A107" s="23"/>
      <c r="B107" s="1116"/>
      <c r="C107" s="1231"/>
      <c r="D107" s="1119"/>
      <c r="E107" s="1164"/>
      <c r="F107" s="1241"/>
      <c r="G107" s="57" t="s">
        <v>109</v>
      </c>
      <c r="H107" s="419"/>
      <c r="I107" s="420"/>
      <c r="J107" s="421"/>
      <c r="K107" s="421"/>
      <c r="L107" s="421"/>
      <c r="M107" s="422"/>
      <c r="N107" s="423"/>
      <c r="O107" s="420"/>
      <c r="P107" s="421"/>
      <c r="Q107" s="421"/>
      <c r="R107" s="421"/>
      <c r="S107" s="424"/>
      <c r="T107" s="419"/>
      <c r="U107" s="420"/>
      <c r="V107" s="421"/>
      <c r="W107" s="421"/>
      <c r="X107" s="421"/>
      <c r="Y107" s="425"/>
      <c r="Z107" s="275"/>
      <c r="AA107" s="276"/>
      <c r="AB107" s="277"/>
      <c r="AC107" s="278"/>
      <c r="AD107" s="278"/>
      <c r="AE107" s="743"/>
      <c r="AF107" s="25"/>
      <c r="AG107" s="25"/>
    </row>
    <row r="108" spans="1:33" ht="12.5" customHeight="1">
      <c r="A108" s="23"/>
      <c r="B108" s="1116"/>
      <c r="C108" s="1231"/>
      <c r="D108" s="1119" t="s">
        <v>46</v>
      </c>
      <c r="E108" s="1128" t="s">
        <v>86</v>
      </c>
      <c r="F108" s="1241">
        <v>2</v>
      </c>
      <c r="G108" s="58" t="s">
        <v>106</v>
      </c>
      <c r="H108" s="433"/>
      <c r="I108" s="434"/>
      <c r="J108" s="435"/>
      <c r="K108" s="435"/>
      <c r="L108" s="435"/>
      <c r="M108" s="436"/>
      <c r="N108" s="437"/>
      <c r="O108" s="434"/>
      <c r="P108" s="435"/>
      <c r="Q108" s="435"/>
      <c r="R108" s="435"/>
      <c r="S108" s="438"/>
      <c r="T108" s="433"/>
      <c r="U108" s="434"/>
      <c r="V108" s="435"/>
      <c r="W108" s="435"/>
      <c r="X108" s="435"/>
      <c r="Y108" s="439"/>
      <c r="Z108" s="275"/>
      <c r="AA108" s="276"/>
      <c r="AB108" s="277"/>
      <c r="AC108" s="278"/>
      <c r="AD108" s="278"/>
      <c r="AE108" s="743"/>
      <c r="AF108" s="25"/>
      <c r="AG108" s="25"/>
    </row>
    <row r="109" spans="1:33" ht="12.5" customHeight="1">
      <c r="A109" s="23"/>
      <c r="B109" s="1116"/>
      <c r="C109" s="1231"/>
      <c r="D109" s="1119"/>
      <c r="E109" s="1122"/>
      <c r="F109" s="1241"/>
      <c r="G109" s="56" t="s">
        <v>108</v>
      </c>
      <c r="H109" s="426"/>
      <c r="I109" s="427"/>
      <c r="J109" s="428"/>
      <c r="K109" s="428"/>
      <c r="L109" s="428"/>
      <c r="M109" s="429"/>
      <c r="N109" s="430"/>
      <c r="O109" s="427"/>
      <c r="P109" s="428"/>
      <c r="Q109" s="428"/>
      <c r="R109" s="428"/>
      <c r="S109" s="431"/>
      <c r="T109" s="426"/>
      <c r="U109" s="427"/>
      <c r="V109" s="428"/>
      <c r="W109" s="428"/>
      <c r="X109" s="428"/>
      <c r="Y109" s="432"/>
      <c r="Z109" s="275"/>
      <c r="AA109" s="276"/>
      <c r="AB109" s="277"/>
      <c r="AC109" s="278"/>
      <c r="AD109" s="278"/>
      <c r="AE109" s="743"/>
      <c r="AF109" s="25"/>
      <c r="AG109" s="25"/>
    </row>
    <row r="110" spans="1:33" ht="14">
      <c r="A110" s="23"/>
      <c r="B110" s="1116"/>
      <c r="C110" s="1232"/>
      <c r="D110" s="1119"/>
      <c r="E110" s="1122"/>
      <c r="F110" s="1241"/>
      <c r="G110" s="57" t="s">
        <v>109</v>
      </c>
      <c r="H110" s="419"/>
      <c r="I110" s="420"/>
      <c r="J110" s="421"/>
      <c r="K110" s="421"/>
      <c r="L110" s="421"/>
      <c r="M110" s="422"/>
      <c r="N110" s="423"/>
      <c r="O110" s="420"/>
      <c r="P110" s="421"/>
      <c r="Q110" s="421"/>
      <c r="R110" s="421"/>
      <c r="S110" s="424"/>
      <c r="T110" s="419"/>
      <c r="U110" s="420"/>
      <c r="V110" s="421"/>
      <c r="W110" s="421"/>
      <c r="X110" s="421"/>
      <c r="Y110" s="425"/>
      <c r="Z110" s="275"/>
      <c r="AA110" s="276"/>
      <c r="AB110" s="277"/>
      <c r="AC110" s="278"/>
      <c r="AD110" s="278"/>
      <c r="AE110" s="743"/>
      <c r="AF110" s="28"/>
      <c r="AG110" s="28"/>
    </row>
    <row r="111" spans="1:33" ht="14" customHeight="1">
      <c r="A111" s="14"/>
      <c r="B111" s="1116"/>
      <c r="C111" s="1107" t="s">
        <v>129</v>
      </c>
      <c r="D111" s="1108"/>
      <c r="E111" s="1108"/>
      <c r="F111" s="1238">
        <v>2</v>
      </c>
      <c r="G111" s="96" t="s">
        <v>106</v>
      </c>
      <c r="H111" s="398"/>
      <c r="I111" s="399"/>
      <c r="J111" s="400"/>
      <c r="K111" s="400"/>
      <c r="L111" s="400"/>
      <c r="M111" s="401"/>
      <c r="N111" s="402"/>
      <c r="O111" s="399"/>
      <c r="P111" s="400"/>
      <c r="Q111" s="400"/>
      <c r="R111" s="400"/>
      <c r="S111" s="403"/>
      <c r="T111" s="398"/>
      <c r="U111" s="399"/>
      <c r="V111" s="400"/>
      <c r="W111" s="400"/>
      <c r="X111" s="400"/>
      <c r="Y111" s="404"/>
      <c r="Z111" s="292"/>
      <c r="AA111" s="293"/>
      <c r="AB111" s="294"/>
      <c r="AC111" s="295"/>
      <c r="AD111" s="295"/>
      <c r="AE111" s="296"/>
      <c r="AF111" s="12"/>
      <c r="AG111" s="41"/>
    </row>
    <row r="112" spans="1:33" ht="14">
      <c r="A112" s="14">
        <v>0</v>
      </c>
      <c r="B112" s="1116"/>
      <c r="C112" s="1109"/>
      <c r="D112" s="1110"/>
      <c r="E112" s="1110"/>
      <c r="F112" s="1238"/>
      <c r="G112" s="97" t="s">
        <v>108</v>
      </c>
      <c r="H112" s="405"/>
      <c r="I112" s="406"/>
      <c r="J112" s="407"/>
      <c r="K112" s="407"/>
      <c r="L112" s="407"/>
      <c r="M112" s="408"/>
      <c r="N112" s="409"/>
      <c r="O112" s="406"/>
      <c r="P112" s="407"/>
      <c r="Q112" s="407"/>
      <c r="R112" s="407"/>
      <c r="S112" s="410"/>
      <c r="T112" s="405"/>
      <c r="U112" s="406"/>
      <c r="V112" s="407"/>
      <c r="W112" s="407"/>
      <c r="X112" s="407"/>
      <c r="Y112" s="411"/>
      <c r="Z112" s="275"/>
      <c r="AA112" s="276"/>
      <c r="AB112" s="277"/>
      <c r="AC112" s="278"/>
      <c r="AD112" s="278"/>
      <c r="AE112" s="743"/>
      <c r="AF112" s="12"/>
      <c r="AG112" s="41"/>
    </row>
    <row r="113" spans="1:33" ht="14.5" thickBot="1">
      <c r="A113" s="14"/>
      <c r="B113" s="1117"/>
      <c r="C113" s="1111"/>
      <c r="D113" s="1112"/>
      <c r="E113" s="1112"/>
      <c r="F113" s="1239"/>
      <c r="G113" s="98" t="s">
        <v>109</v>
      </c>
      <c r="H113" s="412"/>
      <c r="I113" s="413"/>
      <c r="J113" s="414"/>
      <c r="K113" s="414"/>
      <c r="L113" s="414"/>
      <c r="M113" s="415"/>
      <c r="N113" s="416"/>
      <c r="O113" s="413"/>
      <c r="P113" s="414"/>
      <c r="Q113" s="414"/>
      <c r="R113" s="414"/>
      <c r="S113" s="417"/>
      <c r="T113" s="412"/>
      <c r="U113" s="413"/>
      <c r="V113" s="414"/>
      <c r="W113" s="414"/>
      <c r="X113" s="414"/>
      <c r="Y113" s="418"/>
      <c r="Z113" s="302"/>
      <c r="AA113" s="303"/>
      <c r="AB113" s="304"/>
      <c r="AC113" s="305"/>
      <c r="AD113" s="305"/>
      <c r="AE113" s="306"/>
      <c r="AF113" s="15"/>
      <c r="AG113" s="15"/>
    </row>
    <row r="114" spans="1:33" ht="14.5" thickBot="1">
      <c r="A114" s="26"/>
      <c r="B114" s="1248" t="s">
        <v>4</v>
      </c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50"/>
      <c r="Z114" s="261"/>
      <c r="AA114" s="258"/>
      <c r="AB114" s="258"/>
      <c r="AC114" s="258"/>
      <c r="AD114" s="258"/>
      <c r="AE114" s="42"/>
      <c r="AF114" s="28"/>
      <c r="AG114" s="28"/>
    </row>
    <row r="115" spans="1:33" ht="14" customHeight="1">
      <c r="A115" s="26"/>
      <c r="B115" s="1115" t="s">
        <v>4</v>
      </c>
      <c r="C115" s="1229" t="s">
        <v>20</v>
      </c>
      <c r="D115" s="1118" t="s">
        <v>43</v>
      </c>
      <c r="E115" s="1121" t="s">
        <v>87</v>
      </c>
      <c r="F115" s="1255">
        <v>1</v>
      </c>
      <c r="G115" s="52" t="s">
        <v>106</v>
      </c>
      <c r="H115" s="368"/>
      <c r="I115" s="369"/>
      <c r="J115" s="370"/>
      <c r="K115" s="370"/>
      <c r="L115" s="370"/>
      <c r="M115" s="371"/>
      <c r="N115" s="372"/>
      <c r="O115" s="369"/>
      <c r="P115" s="370"/>
      <c r="Q115" s="370"/>
      <c r="R115" s="370"/>
      <c r="S115" s="373"/>
      <c r="T115" s="374"/>
      <c r="U115" s="375"/>
      <c r="V115" s="376"/>
      <c r="W115" s="376"/>
      <c r="X115" s="376"/>
      <c r="Y115" s="377"/>
      <c r="Z115" s="307"/>
      <c r="AA115" s="308"/>
      <c r="AB115" s="309"/>
      <c r="AC115" s="310"/>
      <c r="AD115" s="310"/>
      <c r="AE115" s="311"/>
      <c r="AF115" s="28"/>
      <c r="AG115" s="28"/>
    </row>
    <row r="116" spans="1:33" ht="14">
      <c r="A116" s="26"/>
      <c r="B116" s="1116"/>
      <c r="C116" s="1230"/>
      <c r="D116" s="1119"/>
      <c r="E116" s="1122"/>
      <c r="F116" s="1247"/>
      <c r="G116" s="53" t="s">
        <v>108</v>
      </c>
      <c r="H116" s="378"/>
      <c r="I116" s="379"/>
      <c r="J116" s="380"/>
      <c r="K116" s="380"/>
      <c r="L116" s="380"/>
      <c r="M116" s="381"/>
      <c r="N116" s="382"/>
      <c r="O116" s="379"/>
      <c r="P116" s="380"/>
      <c r="Q116" s="380"/>
      <c r="R116" s="380"/>
      <c r="S116" s="383"/>
      <c r="T116" s="384"/>
      <c r="U116" s="385"/>
      <c r="V116" s="386"/>
      <c r="W116" s="386"/>
      <c r="X116" s="386"/>
      <c r="Y116" s="387"/>
      <c r="Z116" s="312"/>
      <c r="AA116" s="313"/>
      <c r="AB116" s="314"/>
      <c r="AC116" s="315"/>
      <c r="AD116" s="315"/>
      <c r="AE116" s="316"/>
      <c r="AF116" s="28"/>
      <c r="AG116" s="28"/>
    </row>
    <row r="117" spans="1:33" ht="14">
      <c r="A117" s="26"/>
      <c r="B117" s="1116"/>
      <c r="C117" s="1230"/>
      <c r="D117" s="1120"/>
      <c r="E117" s="1123"/>
      <c r="F117" s="1256"/>
      <c r="G117" s="54" t="s">
        <v>109</v>
      </c>
      <c r="H117" s="388"/>
      <c r="I117" s="389"/>
      <c r="J117" s="390"/>
      <c r="K117" s="390"/>
      <c r="L117" s="390"/>
      <c r="M117" s="391"/>
      <c r="N117" s="392"/>
      <c r="O117" s="389"/>
      <c r="P117" s="390"/>
      <c r="Q117" s="390"/>
      <c r="R117" s="390"/>
      <c r="S117" s="393"/>
      <c r="T117" s="394"/>
      <c r="U117" s="395"/>
      <c r="V117" s="396"/>
      <c r="W117" s="396"/>
      <c r="X117" s="396"/>
      <c r="Y117" s="397"/>
      <c r="Z117" s="312"/>
      <c r="AA117" s="313"/>
      <c r="AB117" s="314"/>
      <c r="AC117" s="315"/>
      <c r="AD117" s="315"/>
      <c r="AE117" s="316"/>
      <c r="AF117" s="28"/>
      <c r="AG117" s="28"/>
    </row>
    <row r="118" spans="1:33" ht="14">
      <c r="A118" s="26"/>
      <c r="B118" s="1116"/>
      <c r="C118" s="1231"/>
      <c r="D118" s="1127" t="s">
        <v>47</v>
      </c>
      <c r="E118" s="1128" t="s">
        <v>74</v>
      </c>
      <c r="F118" s="1246">
        <v>1</v>
      </c>
      <c r="G118" s="58" t="s">
        <v>106</v>
      </c>
      <c r="H118" s="433"/>
      <c r="I118" s="434"/>
      <c r="J118" s="435"/>
      <c r="K118" s="435"/>
      <c r="L118" s="435"/>
      <c r="M118" s="436"/>
      <c r="N118" s="437"/>
      <c r="O118" s="434"/>
      <c r="P118" s="435"/>
      <c r="Q118" s="435"/>
      <c r="R118" s="435"/>
      <c r="S118" s="438"/>
      <c r="T118" s="433"/>
      <c r="U118" s="434"/>
      <c r="V118" s="435"/>
      <c r="W118" s="435"/>
      <c r="X118" s="435"/>
      <c r="Y118" s="439"/>
      <c r="Z118" s="317"/>
      <c r="AA118" s="318"/>
      <c r="AB118" s="319"/>
      <c r="AC118" s="320"/>
      <c r="AD118" s="320"/>
      <c r="AE118" s="321"/>
      <c r="AF118" s="28"/>
      <c r="AG118" s="28"/>
    </row>
    <row r="119" spans="1:33" ht="14">
      <c r="A119" s="26"/>
      <c r="B119" s="1116"/>
      <c r="C119" s="1231"/>
      <c r="D119" s="1119"/>
      <c r="E119" s="1122"/>
      <c r="F119" s="1247"/>
      <c r="G119" s="56" t="s">
        <v>108</v>
      </c>
      <c r="H119" s="426"/>
      <c r="I119" s="427"/>
      <c r="J119" s="428"/>
      <c r="K119" s="428"/>
      <c r="L119" s="428"/>
      <c r="M119" s="429"/>
      <c r="N119" s="430"/>
      <c r="O119" s="427"/>
      <c r="P119" s="428"/>
      <c r="Q119" s="428"/>
      <c r="R119" s="428"/>
      <c r="S119" s="431"/>
      <c r="T119" s="426"/>
      <c r="U119" s="427"/>
      <c r="V119" s="428"/>
      <c r="W119" s="428"/>
      <c r="X119" s="428"/>
      <c r="Y119" s="432"/>
      <c r="Z119" s="312"/>
      <c r="AA119" s="313"/>
      <c r="AB119" s="314"/>
      <c r="AC119" s="315"/>
      <c r="AD119" s="315"/>
      <c r="AE119" s="316"/>
      <c r="AF119" s="28"/>
      <c r="AG119" s="28"/>
    </row>
    <row r="120" spans="1:33" ht="14">
      <c r="A120" s="26"/>
      <c r="B120" s="1116"/>
      <c r="C120" s="1231"/>
      <c r="D120" s="1119"/>
      <c r="E120" s="1123"/>
      <c r="F120" s="1247"/>
      <c r="G120" s="57" t="s">
        <v>109</v>
      </c>
      <c r="H120" s="419"/>
      <c r="I120" s="420"/>
      <c r="J120" s="421"/>
      <c r="K120" s="421"/>
      <c r="L120" s="421"/>
      <c r="M120" s="422"/>
      <c r="N120" s="423"/>
      <c r="O120" s="420"/>
      <c r="P120" s="421"/>
      <c r="Q120" s="421"/>
      <c r="R120" s="421"/>
      <c r="S120" s="424"/>
      <c r="T120" s="419"/>
      <c r="U120" s="420"/>
      <c r="V120" s="421"/>
      <c r="W120" s="421"/>
      <c r="X120" s="421"/>
      <c r="Y120" s="425"/>
      <c r="Z120" s="312"/>
      <c r="AA120" s="313"/>
      <c r="AB120" s="314"/>
      <c r="AC120" s="315"/>
      <c r="AD120" s="315"/>
      <c r="AE120" s="316"/>
      <c r="AF120" s="28"/>
      <c r="AG120" s="28"/>
    </row>
    <row r="121" spans="1:33" ht="14">
      <c r="A121" s="26"/>
      <c r="B121" s="1116"/>
      <c r="C121" s="1231"/>
      <c r="D121" s="1119" t="s">
        <v>48</v>
      </c>
      <c r="E121" s="1128" t="s">
        <v>76</v>
      </c>
      <c r="F121" s="1247">
        <v>1</v>
      </c>
      <c r="G121" s="58" t="s">
        <v>106</v>
      </c>
      <c r="H121" s="433"/>
      <c r="I121" s="434"/>
      <c r="J121" s="435"/>
      <c r="K121" s="435"/>
      <c r="L121" s="435"/>
      <c r="M121" s="436"/>
      <c r="N121" s="437"/>
      <c r="O121" s="434"/>
      <c r="P121" s="435"/>
      <c r="Q121" s="435"/>
      <c r="R121" s="435"/>
      <c r="S121" s="438"/>
      <c r="T121" s="433"/>
      <c r="U121" s="434"/>
      <c r="V121" s="435"/>
      <c r="W121" s="435"/>
      <c r="X121" s="435"/>
      <c r="Y121" s="439"/>
      <c r="Z121" s="312"/>
      <c r="AA121" s="313"/>
      <c r="AB121" s="314"/>
      <c r="AC121" s="315"/>
      <c r="AD121" s="315"/>
      <c r="AE121" s="316"/>
      <c r="AF121" s="28"/>
      <c r="AG121" s="28"/>
    </row>
    <row r="122" spans="1:33" ht="14">
      <c r="A122" s="26"/>
      <c r="B122" s="1116"/>
      <c r="C122" s="1231"/>
      <c r="D122" s="1119"/>
      <c r="E122" s="1122"/>
      <c r="F122" s="1247"/>
      <c r="G122" s="56" t="s">
        <v>108</v>
      </c>
      <c r="H122" s="426"/>
      <c r="I122" s="427"/>
      <c r="J122" s="428"/>
      <c r="K122" s="428"/>
      <c r="L122" s="428"/>
      <c r="M122" s="429"/>
      <c r="N122" s="430"/>
      <c r="O122" s="427"/>
      <c r="P122" s="428"/>
      <c r="Q122" s="428"/>
      <c r="R122" s="428"/>
      <c r="S122" s="431"/>
      <c r="T122" s="426"/>
      <c r="U122" s="427"/>
      <c r="V122" s="428"/>
      <c r="W122" s="428"/>
      <c r="X122" s="428"/>
      <c r="Y122" s="432"/>
      <c r="Z122" s="312"/>
      <c r="AA122" s="313"/>
      <c r="AB122" s="314"/>
      <c r="AC122" s="315"/>
      <c r="AD122" s="315"/>
      <c r="AE122" s="316"/>
      <c r="AF122" s="28"/>
      <c r="AG122" s="28"/>
    </row>
    <row r="123" spans="1:33" ht="14" customHeight="1">
      <c r="A123" s="26"/>
      <c r="B123" s="1116"/>
      <c r="C123" s="1231"/>
      <c r="D123" s="1119"/>
      <c r="E123" s="1122"/>
      <c r="F123" s="1247"/>
      <c r="G123" s="57" t="s">
        <v>109</v>
      </c>
      <c r="H123" s="419"/>
      <c r="I123" s="420"/>
      <c r="J123" s="421"/>
      <c r="K123" s="421"/>
      <c r="L123" s="421"/>
      <c r="M123" s="422"/>
      <c r="N123" s="423"/>
      <c r="O123" s="420"/>
      <c r="P123" s="421"/>
      <c r="Q123" s="421"/>
      <c r="R123" s="421"/>
      <c r="S123" s="424"/>
      <c r="T123" s="419"/>
      <c r="U123" s="420"/>
      <c r="V123" s="421"/>
      <c r="W123" s="421"/>
      <c r="X123" s="421"/>
      <c r="Y123" s="425"/>
      <c r="Z123" s="312"/>
      <c r="AA123" s="313"/>
      <c r="AB123" s="314"/>
      <c r="AC123" s="315"/>
      <c r="AD123" s="315"/>
      <c r="AE123" s="316"/>
      <c r="AF123" s="28"/>
      <c r="AG123" s="28"/>
    </row>
    <row r="124" spans="1:33" ht="14" customHeight="1">
      <c r="A124" s="14"/>
      <c r="B124" s="1116"/>
      <c r="C124" s="1107" t="s">
        <v>128</v>
      </c>
      <c r="D124" s="1108"/>
      <c r="E124" s="1108"/>
      <c r="F124" s="1238">
        <v>2</v>
      </c>
      <c r="G124" s="96" t="s">
        <v>106</v>
      </c>
      <c r="H124" s="398"/>
      <c r="I124" s="399"/>
      <c r="J124" s="400"/>
      <c r="K124" s="400"/>
      <c r="L124" s="400"/>
      <c r="M124" s="401"/>
      <c r="N124" s="402"/>
      <c r="O124" s="399"/>
      <c r="P124" s="400"/>
      <c r="Q124" s="400"/>
      <c r="R124" s="400"/>
      <c r="S124" s="403"/>
      <c r="T124" s="398"/>
      <c r="U124" s="399"/>
      <c r="V124" s="400"/>
      <c r="W124" s="400"/>
      <c r="X124" s="400"/>
      <c r="Y124" s="404"/>
      <c r="Z124" s="322"/>
      <c r="AA124" s="323"/>
      <c r="AB124" s="324"/>
      <c r="AC124" s="325"/>
      <c r="AD124" s="325"/>
      <c r="AE124" s="326"/>
      <c r="AF124" s="12"/>
      <c r="AG124" s="41"/>
    </row>
    <row r="125" spans="1:33" ht="14">
      <c r="A125" s="14">
        <v>0</v>
      </c>
      <c r="B125" s="1116"/>
      <c r="C125" s="1109"/>
      <c r="D125" s="1110"/>
      <c r="E125" s="1110"/>
      <c r="F125" s="1238"/>
      <c r="G125" s="97" t="s">
        <v>108</v>
      </c>
      <c r="H125" s="405"/>
      <c r="I125" s="406"/>
      <c r="J125" s="407"/>
      <c r="K125" s="407"/>
      <c r="L125" s="407"/>
      <c r="M125" s="408"/>
      <c r="N125" s="409"/>
      <c r="O125" s="406"/>
      <c r="P125" s="407"/>
      <c r="Q125" s="407"/>
      <c r="R125" s="407"/>
      <c r="S125" s="410"/>
      <c r="T125" s="405"/>
      <c r="U125" s="406"/>
      <c r="V125" s="407"/>
      <c r="W125" s="407"/>
      <c r="X125" s="407"/>
      <c r="Y125" s="411"/>
      <c r="Z125" s="312"/>
      <c r="AA125" s="313"/>
      <c r="AB125" s="314"/>
      <c r="AC125" s="315"/>
      <c r="AD125" s="315"/>
      <c r="AE125" s="316"/>
      <c r="AF125" s="12"/>
      <c r="AG125" s="41"/>
    </row>
    <row r="126" spans="1:33" ht="14.5" thickBot="1">
      <c r="A126" s="14"/>
      <c r="B126" s="1116"/>
      <c r="C126" s="1111"/>
      <c r="D126" s="1112"/>
      <c r="E126" s="1112"/>
      <c r="F126" s="1239"/>
      <c r="G126" s="98" t="s">
        <v>109</v>
      </c>
      <c r="H126" s="412"/>
      <c r="I126" s="413"/>
      <c r="J126" s="414"/>
      <c r="K126" s="414"/>
      <c r="L126" s="414"/>
      <c r="M126" s="415"/>
      <c r="N126" s="416"/>
      <c r="O126" s="413"/>
      <c r="P126" s="414"/>
      <c r="Q126" s="414"/>
      <c r="R126" s="414"/>
      <c r="S126" s="417"/>
      <c r="T126" s="412"/>
      <c r="U126" s="413"/>
      <c r="V126" s="414"/>
      <c r="W126" s="414"/>
      <c r="X126" s="414"/>
      <c r="Y126" s="418"/>
      <c r="Z126" s="327"/>
      <c r="AA126" s="328"/>
      <c r="AB126" s="329"/>
      <c r="AC126" s="330"/>
      <c r="AD126" s="330"/>
      <c r="AE126" s="331"/>
      <c r="AF126" s="15"/>
      <c r="AG126" s="15"/>
    </row>
    <row r="127" spans="1:33" ht="14">
      <c r="A127" s="26"/>
      <c r="B127" s="1116"/>
      <c r="C127" s="1229" t="s">
        <v>21</v>
      </c>
      <c r="D127" s="1118" t="s">
        <v>52</v>
      </c>
      <c r="E127" s="1121" t="s">
        <v>80</v>
      </c>
      <c r="F127" s="1242">
        <v>2</v>
      </c>
      <c r="G127" s="52" t="s">
        <v>106</v>
      </c>
      <c r="H127" s="368"/>
      <c r="I127" s="369"/>
      <c r="J127" s="370"/>
      <c r="K127" s="370"/>
      <c r="L127" s="370"/>
      <c r="M127" s="371"/>
      <c r="N127" s="372"/>
      <c r="O127" s="369"/>
      <c r="P127" s="370"/>
      <c r="Q127" s="370"/>
      <c r="R127" s="370"/>
      <c r="S127" s="373"/>
      <c r="T127" s="374"/>
      <c r="U127" s="375"/>
      <c r="V127" s="376"/>
      <c r="W127" s="376"/>
      <c r="X127" s="376"/>
      <c r="Y127" s="377"/>
      <c r="Z127" s="307"/>
      <c r="AA127" s="308"/>
      <c r="AB127" s="309"/>
      <c r="AC127" s="310"/>
      <c r="AD127" s="310"/>
      <c r="AE127" s="311"/>
      <c r="AF127" s="28"/>
      <c r="AG127" s="28"/>
    </row>
    <row r="128" spans="1:33" ht="14">
      <c r="A128" s="26"/>
      <c r="B128" s="1116"/>
      <c r="C128" s="1230"/>
      <c r="D128" s="1119"/>
      <c r="E128" s="1122"/>
      <c r="F128" s="1243"/>
      <c r="G128" s="53" t="s">
        <v>108</v>
      </c>
      <c r="H128" s="378"/>
      <c r="I128" s="379"/>
      <c r="J128" s="380"/>
      <c r="K128" s="380"/>
      <c r="L128" s="380"/>
      <c r="M128" s="381"/>
      <c r="N128" s="382"/>
      <c r="O128" s="379"/>
      <c r="P128" s="380"/>
      <c r="Q128" s="380"/>
      <c r="R128" s="380"/>
      <c r="S128" s="383"/>
      <c r="T128" s="384"/>
      <c r="U128" s="385"/>
      <c r="V128" s="386"/>
      <c r="W128" s="386"/>
      <c r="X128" s="386"/>
      <c r="Y128" s="387"/>
      <c r="Z128" s="312"/>
      <c r="AA128" s="313"/>
      <c r="AB128" s="314"/>
      <c r="AC128" s="315"/>
      <c r="AD128" s="315"/>
      <c r="AE128" s="316"/>
      <c r="AF128" s="28"/>
      <c r="AG128" s="28"/>
    </row>
    <row r="129" spans="1:33" ht="14">
      <c r="A129" s="26"/>
      <c r="B129" s="1116"/>
      <c r="C129" s="1230"/>
      <c r="D129" s="1120"/>
      <c r="E129" s="1123"/>
      <c r="F129" s="1245"/>
      <c r="G129" s="54" t="s">
        <v>109</v>
      </c>
      <c r="H129" s="388"/>
      <c r="I129" s="389"/>
      <c r="J129" s="390"/>
      <c r="K129" s="390"/>
      <c r="L129" s="390"/>
      <c r="M129" s="391"/>
      <c r="N129" s="392"/>
      <c r="O129" s="389"/>
      <c r="P129" s="390"/>
      <c r="Q129" s="390"/>
      <c r="R129" s="390"/>
      <c r="S129" s="393"/>
      <c r="T129" s="394"/>
      <c r="U129" s="395"/>
      <c r="V129" s="396"/>
      <c r="W129" s="396"/>
      <c r="X129" s="396"/>
      <c r="Y129" s="397"/>
      <c r="Z129" s="312"/>
      <c r="AA129" s="313"/>
      <c r="AB129" s="314"/>
      <c r="AC129" s="315"/>
      <c r="AD129" s="315"/>
      <c r="AE129" s="316"/>
      <c r="AF129" s="28"/>
      <c r="AG129" s="28"/>
    </row>
    <row r="130" spans="1:33" ht="14">
      <c r="A130" s="26"/>
      <c r="B130" s="1116"/>
      <c r="C130" s="1231"/>
      <c r="D130" s="1127" t="s">
        <v>51</v>
      </c>
      <c r="E130" s="1128" t="s">
        <v>88</v>
      </c>
      <c r="F130" s="1244">
        <v>2</v>
      </c>
      <c r="G130" s="58" t="s">
        <v>106</v>
      </c>
      <c r="H130" s="433"/>
      <c r="I130" s="434"/>
      <c r="J130" s="435"/>
      <c r="K130" s="435"/>
      <c r="L130" s="435"/>
      <c r="M130" s="436"/>
      <c r="N130" s="437"/>
      <c r="O130" s="434"/>
      <c r="P130" s="435"/>
      <c r="Q130" s="435"/>
      <c r="R130" s="435"/>
      <c r="S130" s="438"/>
      <c r="T130" s="433"/>
      <c r="U130" s="434"/>
      <c r="V130" s="435"/>
      <c r="W130" s="435"/>
      <c r="X130" s="435"/>
      <c r="Y130" s="439"/>
      <c r="Z130" s="317"/>
      <c r="AA130" s="318"/>
      <c r="AB130" s="319"/>
      <c r="AC130" s="320"/>
      <c r="AD130" s="320"/>
      <c r="AE130" s="321"/>
      <c r="AF130" s="28"/>
      <c r="AG130" s="28"/>
    </row>
    <row r="131" spans="1:33" ht="14">
      <c r="A131" s="26"/>
      <c r="B131" s="1116"/>
      <c r="C131" s="1231"/>
      <c r="D131" s="1119"/>
      <c r="E131" s="1122"/>
      <c r="F131" s="1243"/>
      <c r="G131" s="56" t="s">
        <v>108</v>
      </c>
      <c r="H131" s="426"/>
      <c r="I131" s="427"/>
      <c r="J131" s="428"/>
      <c r="K131" s="428"/>
      <c r="L131" s="428"/>
      <c r="M131" s="429"/>
      <c r="N131" s="430"/>
      <c r="O131" s="427"/>
      <c r="P131" s="428"/>
      <c r="Q131" s="428"/>
      <c r="R131" s="428"/>
      <c r="S131" s="431"/>
      <c r="T131" s="426"/>
      <c r="U131" s="427"/>
      <c r="V131" s="428"/>
      <c r="W131" s="428"/>
      <c r="X131" s="428"/>
      <c r="Y131" s="432"/>
      <c r="Z131" s="312"/>
      <c r="AA131" s="313"/>
      <c r="AB131" s="314"/>
      <c r="AC131" s="315"/>
      <c r="AD131" s="315"/>
      <c r="AE131" s="316"/>
      <c r="AF131" s="28"/>
      <c r="AG131" s="28"/>
    </row>
    <row r="132" spans="1:33" ht="14">
      <c r="A132" s="26"/>
      <c r="B132" s="1116"/>
      <c r="C132" s="1231"/>
      <c r="D132" s="1120"/>
      <c r="E132" s="1123"/>
      <c r="F132" s="1245"/>
      <c r="G132" s="57" t="s">
        <v>109</v>
      </c>
      <c r="H132" s="419"/>
      <c r="I132" s="420"/>
      <c r="J132" s="421"/>
      <c r="K132" s="421"/>
      <c r="L132" s="421"/>
      <c r="M132" s="422"/>
      <c r="N132" s="423"/>
      <c r="O132" s="420"/>
      <c r="P132" s="421"/>
      <c r="Q132" s="421"/>
      <c r="R132" s="421"/>
      <c r="S132" s="424"/>
      <c r="T132" s="419"/>
      <c r="U132" s="420"/>
      <c r="V132" s="421"/>
      <c r="W132" s="421"/>
      <c r="X132" s="421"/>
      <c r="Y132" s="425"/>
      <c r="Z132" s="332"/>
      <c r="AA132" s="333"/>
      <c r="AB132" s="334"/>
      <c r="AC132" s="335"/>
      <c r="AD132" s="335"/>
      <c r="AE132" s="336"/>
      <c r="AF132" s="28"/>
      <c r="AG132" s="28"/>
    </row>
    <row r="133" spans="1:33" ht="14">
      <c r="A133" s="26"/>
      <c r="B133" s="1116"/>
      <c r="C133" s="1231"/>
      <c r="D133" s="1127" t="s">
        <v>50</v>
      </c>
      <c r="E133" s="1128" t="s">
        <v>89</v>
      </c>
      <c r="F133" s="1244">
        <v>2</v>
      </c>
      <c r="G133" s="58" t="s">
        <v>106</v>
      </c>
      <c r="H133" s="433"/>
      <c r="I133" s="434"/>
      <c r="J133" s="435"/>
      <c r="K133" s="435"/>
      <c r="L133" s="435"/>
      <c r="M133" s="436"/>
      <c r="N133" s="437"/>
      <c r="O133" s="434"/>
      <c r="P133" s="435"/>
      <c r="Q133" s="435"/>
      <c r="R133" s="435"/>
      <c r="S133" s="438"/>
      <c r="T133" s="433"/>
      <c r="U133" s="434"/>
      <c r="V133" s="435"/>
      <c r="W133" s="435"/>
      <c r="X133" s="435"/>
      <c r="Y133" s="439"/>
      <c r="Z133" s="317"/>
      <c r="AA133" s="318"/>
      <c r="AB133" s="319"/>
      <c r="AC133" s="320"/>
      <c r="AD133" s="320"/>
      <c r="AE133" s="321"/>
      <c r="AF133" s="28"/>
      <c r="AG133" s="28"/>
    </row>
    <row r="134" spans="1:33" ht="14">
      <c r="A134" s="26"/>
      <c r="B134" s="1116"/>
      <c r="C134" s="1231"/>
      <c r="D134" s="1119"/>
      <c r="E134" s="1122"/>
      <c r="F134" s="1243"/>
      <c r="G134" s="56" t="s">
        <v>108</v>
      </c>
      <c r="H134" s="426"/>
      <c r="I134" s="427"/>
      <c r="J134" s="428"/>
      <c r="K134" s="428"/>
      <c r="L134" s="428"/>
      <c r="M134" s="429"/>
      <c r="N134" s="430"/>
      <c r="O134" s="427"/>
      <c r="P134" s="428"/>
      <c r="Q134" s="428"/>
      <c r="R134" s="428"/>
      <c r="S134" s="431"/>
      <c r="T134" s="426"/>
      <c r="U134" s="427"/>
      <c r="V134" s="428"/>
      <c r="W134" s="428"/>
      <c r="X134" s="428"/>
      <c r="Y134" s="432"/>
      <c r="Z134" s="312"/>
      <c r="AA134" s="313"/>
      <c r="AB134" s="314"/>
      <c r="AC134" s="315"/>
      <c r="AD134" s="315"/>
      <c r="AE134" s="316"/>
      <c r="AF134" s="28"/>
      <c r="AG134" s="28"/>
    </row>
    <row r="135" spans="1:33" ht="14">
      <c r="A135" s="26"/>
      <c r="B135" s="1116"/>
      <c r="C135" s="1231"/>
      <c r="D135" s="1120"/>
      <c r="E135" s="1123"/>
      <c r="F135" s="1245"/>
      <c r="G135" s="57" t="s">
        <v>109</v>
      </c>
      <c r="H135" s="419"/>
      <c r="I135" s="420"/>
      <c r="J135" s="421"/>
      <c r="K135" s="421"/>
      <c r="L135" s="421"/>
      <c r="M135" s="422"/>
      <c r="N135" s="423"/>
      <c r="O135" s="420"/>
      <c r="P135" s="421"/>
      <c r="Q135" s="421"/>
      <c r="R135" s="421"/>
      <c r="S135" s="424"/>
      <c r="T135" s="419"/>
      <c r="U135" s="420"/>
      <c r="V135" s="421"/>
      <c r="W135" s="421"/>
      <c r="X135" s="421"/>
      <c r="Y135" s="425"/>
      <c r="Z135" s="312"/>
      <c r="AA135" s="313"/>
      <c r="AB135" s="314"/>
      <c r="AC135" s="315"/>
      <c r="AD135" s="315"/>
      <c r="AE135" s="316"/>
      <c r="AF135" s="28"/>
      <c r="AG135" s="28"/>
    </row>
    <row r="136" spans="1:33" ht="14">
      <c r="A136" s="26"/>
      <c r="B136" s="1116"/>
      <c r="C136" s="1231"/>
      <c r="D136" s="1119" t="s">
        <v>49</v>
      </c>
      <c r="E136" s="1122" t="s">
        <v>89</v>
      </c>
      <c r="F136" s="1243">
        <v>2</v>
      </c>
      <c r="G136" s="58" t="s">
        <v>106</v>
      </c>
      <c r="H136" s="433"/>
      <c r="I136" s="434"/>
      <c r="J136" s="435"/>
      <c r="K136" s="435"/>
      <c r="L136" s="435"/>
      <c r="M136" s="436"/>
      <c r="N136" s="437"/>
      <c r="O136" s="434"/>
      <c r="P136" s="435"/>
      <c r="Q136" s="435"/>
      <c r="R136" s="435"/>
      <c r="S136" s="438"/>
      <c r="T136" s="433"/>
      <c r="U136" s="434"/>
      <c r="V136" s="435"/>
      <c r="W136" s="435"/>
      <c r="X136" s="435"/>
      <c r="Y136" s="439"/>
      <c r="Z136" s="312"/>
      <c r="AA136" s="313"/>
      <c r="AB136" s="314"/>
      <c r="AC136" s="315"/>
      <c r="AD136" s="315"/>
      <c r="AE136" s="316"/>
      <c r="AF136" s="28"/>
      <c r="AG136" s="28"/>
    </row>
    <row r="137" spans="1:33" ht="14">
      <c r="A137" s="26"/>
      <c r="B137" s="1116"/>
      <c r="C137" s="1231"/>
      <c r="D137" s="1119"/>
      <c r="E137" s="1122"/>
      <c r="F137" s="1243"/>
      <c r="G137" s="56" t="s">
        <v>108</v>
      </c>
      <c r="H137" s="426"/>
      <c r="I137" s="427"/>
      <c r="J137" s="428"/>
      <c r="K137" s="428"/>
      <c r="L137" s="428"/>
      <c r="M137" s="429"/>
      <c r="N137" s="430"/>
      <c r="O137" s="427"/>
      <c r="P137" s="428"/>
      <c r="Q137" s="428"/>
      <c r="R137" s="428"/>
      <c r="S137" s="431"/>
      <c r="T137" s="426"/>
      <c r="U137" s="427"/>
      <c r="V137" s="428"/>
      <c r="W137" s="428"/>
      <c r="X137" s="428"/>
      <c r="Y137" s="432"/>
      <c r="Z137" s="312"/>
      <c r="AA137" s="313"/>
      <c r="AB137" s="314"/>
      <c r="AC137" s="315"/>
      <c r="AD137" s="315"/>
      <c r="AE137" s="316"/>
      <c r="AF137" s="28"/>
      <c r="AG137" s="28"/>
    </row>
    <row r="138" spans="1:33" ht="14">
      <c r="A138" s="26"/>
      <c r="B138" s="1116"/>
      <c r="C138" s="1232"/>
      <c r="D138" s="1119"/>
      <c r="E138" s="1122"/>
      <c r="F138" s="1243"/>
      <c r="G138" s="57" t="s">
        <v>109</v>
      </c>
      <c r="H138" s="419"/>
      <c r="I138" s="420"/>
      <c r="J138" s="421"/>
      <c r="K138" s="421"/>
      <c r="L138" s="421"/>
      <c r="M138" s="422"/>
      <c r="N138" s="423"/>
      <c r="O138" s="420"/>
      <c r="P138" s="421"/>
      <c r="Q138" s="421"/>
      <c r="R138" s="421"/>
      <c r="S138" s="424"/>
      <c r="T138" s="419"/>
      <c r="U138" s="420"/>
      <c r="V138" s="421"/>
      <c r="W138" s="421"/>
      <c r="X138" s="421"/>
      <c r="Y138" s="425"/>
      <c r="Z138" s="312"/>
      <c r="AA138" s="313"/>
      <c r="AB138" s="314"/>
      <c r="AC138" s="315"/>
      <c r="AD138" s="315"/>
      <c r="AE138" s="316"/>
      <c r="AF138" s="28"/>
      <c r="AG138" s="28"/>
    </row>
    <row r="139" spans="1:33" ht="14" customHeight="1">
      <c r="A139" s="14"/>
      <c r="B139" s="1116"/>
      <c r="C139" s="1107" t="s">
        <v>127</v>
      </c>
      <c r="D139" s="1108"/>
      <c r="E139" s="1108"/>
      <c r="F139" s="1238">
        <v>2</v>
      </c>
      <c r="G139" s="96" t="s">
        <v>106</v>
      </c>
      <c r="H139" s="398"/>
      <c r="I139" s="399"/>
      <c r="J139" s="400"/>
      <c r="K139" s="400"/>
      <c r="L139" s="400"/>
      <c r="M139" s="401"/>
      <c r="N139" s="402"/>
      <c r="O139" s="399"/>
      <c r="P139" s="400"/>
      <c r="Q139" s="400"/>
      <c r="R139" s="400"/>
      <c r="S139" s="403"/>
      <c r="T139" s="398"/>
      <c r="U139" s="399"/>
      <c r="V139" s="400"/>
      <c r="W139" s="400"/>
      <c r="X139" s="400"/>
      <c r="Y139" s="404"/>
      <c r="Z139" s="322"/>
      <c r="AA139" s="323"/>
      <c r="AB139" s="324"/>
      <c r="AC139" s="325"/>
      <c r="AD139" s="325"/>
      <c r="AE139" s="326"/>
      <c r="AF139" s="12"/>
      <c r="AG139" s="41"/>
    </row>
    <row r="140" spans="1:33" ht="14">
      <c r="A140" s="14">
        <v>0</v>
      </c>
      <c r="B140" s="1116"/>
      <c r="C140" s="1109"/>
      <c r="D140" s="1110"/>
      <c r="E140" s="1110"/>
      <c r="F140" s="1238"/>
      <c r="G140" s="97" t="s">
        <v>108</v>
      </c>
      <c r="H140" s="405"/>
      <c r="I140" s="406"/>
      <c r="J140" s="407"/>
      <c r="K140" s="407"/>
      <c r="L140" s="407"/>
      <c r="M140" s="408"/>
      <c r="N140" s="409"/>
      <c r="O140" s="406"/>
      <c r="P140" s="407"/>
      <c r="Q140" s="407"/>
      <c r="R140" s="407"/>
      <c r="S140" s="410"/>
      <c r="T140" s="405"/>
      <c r="U140" s="406"/>
      <c r="V140" s="407"/>
      <c r="W140" s="407"/>
      <c r="X140" s="407"/>
      <c r="Y140" s="411"/>
      <c r="Z140" s="312"/>
      <c r="AA140" s="313"/>
      <c r="AB140" s="314"/>
      <c r="AC140" s="315"/>
      <c r="AD140" s="315"/>
      <c r="AE140" s="316"/>
      <c r="AF140" s="12"/>
      <c r="AG140" s="41"/>
    </row>
    <row r="141" spans="1:33" ht="14.5" thickBot="1">
      <c r="A141" s="14"/>
      <c r="B141" s="1116"/>
      <c r="C141" s="1111"/>
      <c r="D141" s="1112"/>
      <c r="E141" s="1112"/>
      <c r="F141" s="1239"/>
      <c r="G141" s="98" t="s">
        <v>109</v>
      </c>
      <c r="H141" s="412"/>
      <c r="I141" s="413"/>
      <c r="J141" s="414"/>
      <c r="K141" s="414"/>
      <c r="L141" s="414"/>
      <c r="M141" s="415"/>
      <c r="N141" s="416"/>
      <c r="O141" s="413"/>
      <c r="P141" s="414"/>
      <c r="Q141" s="414"/>
      <c r="R141" s="414"/>
      <c r="S141" s="417"/>
      <c r="T141" s="412"/>
      <c r="U141" s="413"/>
      <c r="V141" s="414"/>
      <c r="W141" s="414"/>
      <c r="X141" s="414"/>
      <c r="Y141" s="418"/>
      <c r="Z141" s="327"/>
      <c r="AA141" s="328"/>
      <c r="AB141" s="329"/>
      <c r="AC141" s="330"/>
      <c r="AD141" s="330"/>
      <c r="AE141" s="331"/>
      <c r="AF141" s="15"/>
      <c r="AG141" s="15"/>
    </row>
    <row r="142" spans="1:33" ht="14">
      <c r="A142" s="26"/>
      <c r="B142" s="1116"/>
      <c r="C142" s="1230" t="s">
        <v>22</v>
      </c>
      <c r="D142" s="1118" t="s">
        <v>53</v>
      </c>
      <c r="E142" s="1121" t="s">
        <v>76</v>
      </c>
      <c r="F142" s="1242">
        <v>2</v>
      </c>
      <c r="G142" s="52" t="s">
        <v>106</v>
      </c>
      <c r="H142" s="368"/>
      <c r="I142" s="369"/>
      <c r="J142" s="370"/>
      <c r="K142" s="370"/>
      <c r="L142" s="370"/>
      <c r="M142" s="371"/>
      <c r="N142" s="372"/>
      <c r="O142" s="369"/>
      <c r="P142" s="370"/>
      <c r="Q142" s="370"/>
      <c r="R142" s="370"/>
      <c r="S142" s="373"/>
      <c r="T142" s="374"/>
      <c r="U142" s="375"/>
      <c r="V142" s="376"/>
      <c r="W142" s="376"/>
      <c r="X142" s="376"/>
      <c r="Y142" s="377"/>
      <c r="Z142" s="307"/>
      <c r="AA142" s="308"/>
      <c r="AB142" s="309"/>
      <c r="AC142" s="310"/>
      <c r="AD142" s="310"/>
      <c r="AE142" s="311"/>
      <c r="AF142" s="28"/>
      <c r="AG142" s="28"/>
    </row>
    <row r="143" spans="1:33" ht="14">
      <c r="A143" s="26"/>
      <c r="B143" s="1116"/>
      <c r="C143" s="1230"/>
      <c r="D143" s="1119"/>
      <c r="E143" s="1122"/>
      <c r="F143" s="1243"/>
      <c r="G143" s="53" t="s">
        <v>108</v>
      </c>
      <c r="H143" s="378"/>
      <c r="I143" s="379"/>
      <c r="J143" s="380"/>
      <c r="K143" s="380"/>
      <c r="L143" s="380"/>
      <c r="M143" s="381"/>
      <c r="N143" s="382"/>
      <c r="O143" s="379"/>
      <c r="P143" s="380"/>
      <c r="Q143" s="380"/>
      <c r="R143" s="380"/>
      <c r="S143" s="383"/>
      <c r="T143" s="384"/>
      <c r="U143" s="385"/>
      <c r="V143" s="386"/>
      <c r="W143" s="386"/>
      <c r="X143" s="386"/>
      <c r="Y143" s="387"/>
      <c r="Z143" s="312"/>
      <c r="AA143" s="313"/>
      <c r="AB143" s="314"/>
      <c r="AC143" s="315"/>
      <c r="AD143" s="315"/>
      <c r="AE143" s="316"/>
      <c r="AF143" s="28"/>
      <c r="AG143" s="28"/>
    </row>
    <row r="144" spans="1:33" ht="14">
      <c r="A144" s="26"/>
      <c r="B144" s="1116"/>
      <c r="C144" s="1230"/>
      <c r="D144" s="1119"/>
      <c r="E144" s="1122"/>
      <c r="F144" s="1243"/>
      <c r="G144" s="54" t="s">
        <v>109</v>
      </c>
      <c r="H144" s="388"/>
      <c r="I144" s="389"/>
      <c r="J144" s="390"/>
      <c r="K144" s="390"/>
      <c r="L144" s="390"/>
      <c r="M144" s="391"/>
      <c r="N144" s="392"/>
      <c r="O144" s="389"/>
      <c r="P144" s="390"/>
      <c r="Q144" s="390"/>
      <c r="R144" s="390"/>
      <c r="S144" s="393"/>
      <c r="T144" s="394"/>
      <c r="U144" s="395"/>
      <c r="V144" s="396"/>
      <c r="W144" s="396"/>
      <c r="X144" s="396"/>
      <c r="Y144" s="397"/>
      <c r="Z144" s="312"/>
      <c r="AA144" s="313"/>
      <c r="AB144" s="314"/>
      <c r="AC144" s="315"/>
      <c r="AD144" s="315"/>
      <c r="AE144" s="316"/>
      <c r="AF144" s="28"/>
      <c r="AG144" s="28"/>
    </row>
    <row r="145" spans="1:33" ht="14">
      <c r="A145" s="26"/>
      <c r="B145" s="1116"/>
      <c r="C145" s="1231"/>
      <c r="D145" s="1127" t="s">
        <v>54</v>
      </c>
      <c r="E145" s="1128" t="s">
        <v>90</v>
      </c>
      <c r="F145" s="1244">
        <v>2</v>
      </c>
      <c r="G145" s="58" t="s">
        <v>106</v>
      </c>
      <c r="H145" s="433"/>
      <c r="I145" s="434"/>
      <c r="J145" s="435"/>
      <c r="K145" s="435"/>
      <c r="L145" s="435"/>
      <c r="M145" s="436"/>
      <c r="N145" s="437"/>
      <c r="O145" s="434"/>
      <c r="P145" s="435"/>
      <c r="Q145" s="435"/>
      <c r="R145" s="435"/>
      <c r="S145" s="438"/>
      <c r="T145" s="433"/>
      <c r="U145" s="434"/>
      <c r="V145" s="435"/>
      <c r="W145" s="435"/>
      <c r="X145" s="435"/>
      <c r="Y145" s="439"/>
      <c r="Z145" s="317"/>
      <c r="AA145" s="318"/>
      <c r="AB145" s="319"/>
      <c r="AC145" s="320"/>
      <c r="AD145" s="320"/>
      <c r="AE145" s="321"/>
      <c r="AF145" s="28"/>
      <c r="AG145" s="28"/>
    </row>
    <row r="146" spans="1:33" ht="14">
      <c r="A146" s="26"/>
      <c r="B146" s="1116"/>
      <c r="C146" s="1231"/>
      <c r="D146" s="1119"/>
      <c r="E146" s="1122"/>
      <c r="F146" s="1243"/>
      <c r="G146" s="56" t="s">
        <v>108</v>
      </c>
      <c r="H146" s="426"/>
      <c r="I146" s="427"/>
      <c r="J146" s="428"/>
      <c r="K146" s="428"/>
      <c r="L146" s="428"/>
      <c r="M146" s="429"/>
      <c r="N146" s="430"/>
      <c r="O146" s="427"/>
      <c r="P146" s="428"/>
      <c r="Q146" s="428"/>
      <c r="R146" s="428"/>
      <c r="S146" s="431"/>
      <c r="T146" s="426"/>
      <c r="U146" s="427"/>
      <c r="V146" s="428"/>
      <c r="W146" s="428"/>
      <c r="X146" s="428"/>
      <c r="Y146" s="432"/>
      <c r="Z146" s="312"/>
      <c r="AA146" s="313"/>
      <c r="AB146" s="314"/>
      <c r="AC146" s="315"/>
      <c r="AD146" s="315"/>
      <c r="AE146" s="316"/>
      <c r="AF146" s="28"/>
      <c r="AG146" s="28"/>
    </row>
    <row r="147" spans="1:33" ht="14">
      <c r="A147" s="26"/>
      <c r="B147" s="1116"/>
      <c r="C147" s="1231"/>
      <c r="D147" s="1120"/>
      <c r="E147" s="1123"/>
      <c r="F147" s="1245"/>
      <c r="G147" s="57" t="s">
        <v>109</v>
      </c>
      <c r="H147" s="419"/>
      <c r="I147" s="420"/>
      <c r="J147" s="421"/>
      <c r="K147" s="421"/>
      <c r="L147" s="421"/>
      <c r="M147" s="422"/>
      <c r="N147" s="423"/>
      <c r="O147" s="420"/>
      <c r="P147" s="421"/>
      <c r="Q147" s="421"/>
      <c r="R147" s="421"/>
      <c r="S147" s="424"/>
      <c r="T147" s="419"/>
      <c r="U147" s="420"/>
      <c r="V147" s="421"/>
      <c r="W147" s="421"/>
      <c r="X147" s="421"/>
      <c r="Y147" s="425"/>
      <c r="Z147" s="332"/>
      <c r="AA147" s="333"/>
      <c r="AB147" s="334"/>
      <c r="AC147" s="335"/>
      <c r="AD147" s="335"/>
      <c r="AE147" s="336"/>
      <c r="AF147" s="28"/>
      <c r="AG147" s="28"/>
    </row>
    <row r="148" spans="1:33" ht="14">
      <c r="A148" s="26"/>
      <c r="B148" s="1116"/>
      <c r="C148" s="1231"/>
      <c r="D148" s="1127" t="s">
        <v>55</v>
      </c>
      <c r="E148" s="1128" t="s">
        <v>91</v>
      </c>
      <c r="F148" s="1244">
        <v>2</v>
      </c>
      <c r="G148" s="58" t="s">
        <v>106</v>
      </c>
      <c r="H148" s="433"/>
      <c r="I148" s="434"/>
      <c r="J148" s="435"/>
      <c r="K148" s="435"/>
      <c r="L148" s="435"/>
      <c r="M148" s="436"/>
      <c r="N148" s="437"/>
      <c r="O148" s="434"/>
      <c r="P148" s="435"/>
      <c r="Q148" s="435"/>
      <c r="R148" s="435"/>
      <c r="S148" s="438"/>
      <c r="T148" s="433"/>
      <c r="U148" s="434"/>
      <c r="V148" s="435"/>
      <c r="W148" s="435"/>
      <c r="X148" s="435"/>
      <c r="Y148" s="439"/>
      <c r="Z148" s="317"/>
      <c r="AA148" s="318"/>
      <c r="AB148" s="319"/>
      <c r="AC148" s="320"/>
      <c r="AD148" s="320"/>
      <c r="AE148" s="321"/>
      <c r="AF148" s="28"/>
      <c r="AG148" s="28"/>
    </row>
    <row r="149" spans="1:33" ht="14">
      <c r="A149" s="26"/>
      <c r="B149" s="1116"/>
      <c r="C149" s="1231"/>
      <c r="D149" s="1119"/>
      <c r="E149" s="1122"/>
      <c r="F149" s="1243"/>
      <c r="G149" s="56" t="s">
        <v>108</v>
      </c>
      <c r="H149" s="426"/>
      <c r="I149" s="427"/>
      <c r="J149" s="428"/>
      <c r="K149" s="428"/>
      <c r="L149" s="428"/>
      <c r="M149" s="429"/>
      <c r="N149" s="430"/>
      <c r="O149" s="427"/>
      <c r="P149" s="428"/>
      <c r="Q149" s="428"/>
      <c r="R149" s="428"/>
      <c r="S149" s="431"/>
      <c r="T149" s="426"/>
      <c r="U149" s="427"/>
      <c r="V149" s="428"/>
      <c r="W149" s="428"/>
      <c r="X149" s="428"/>
      <c r="Y149" s="432"/>
      <c r="Z149" s="312"/>
      <c r="AA149" s="313"/>
      <c r="AB149" s="314"/>
      <c r="AC149" s="315"/>
      <c r="AD149" s="315"/>
      <c r="AE149" s="316"/>
      <c r="AF149" s="28"/>
      <c r="AG149" s="28"/>
    </row>
    <row r="150" spans="1:33" ht="14">
      <c r="A150" s="26"/>
      <c r="B150" s="1116"/>
      <c r="C150" s="1231"/>
      <c r="D150" s="1120"/>
      <c r="E150" s="1123"/>
      <c r="F150" s="1245"/>
      <c r="G150" s="57" t="s">
        <v>109</v>
      </c>
      <c r="H150" s="419"/>
      <c r="I150" s="420"/>
      <c r="J150" s="421"/>
      <c r="K150" s="421"/>
      <c r="L150" s="421"/>
      <c r="M150" s="422"/>
      <c r="N150" s="423"/>
      <c r="O150" s="420"/>
      <c r="P150" s="421"/>
      <c r="Q150" s="421"/>
      <c r="R150" s="421"/>
      <c r="S150" s="424"/>
      <c r="T150" s="419"/>
      <c r="U150" s="420"/>
      <c r="V150" s="421"/>
      <c r="W150" s="421"/>
      <c r="X150" s="421"/>
      <c r="Y150" s="425"/>
      <c r="Z150" s="312"/>
      <c r="AA150" s="313"/>
      <c r="AB150" s="314"/>
      <c r="AC150" s="315"/>
      <c r="AD150" s="315"/>
      <c r="AE150" s="316"/>
      <c r="AF150" s="28"/>
      <c r="AG150" s="28"/>
    </row>
    <row r="151" spans="1:33" ht="14">
      <c r="A151" s="26"/>
      <c r="B151" s="1116"/>
      <c r="C151" s="1231"/>
      <c r="D151" s="1127" t="s">
        <v>56</v>
      </c>
      <c r="E151" s="1130" t="s">
        <v>92</v>
      </c>
      <c r="F151" s="1246">
        <v>2</v>
      </c>
      <c r="G151" s="58" t="s">
        <v>106</v>
      </c>
      <c r="H151" s="433"/>
      <c r="I151" s="434"/>
      <c r="J151" s="435"/>
      <c r="K151" s="435"/>
      <c r="L151" s="435"/>
      <c r="M151" s="436"/>
      <c r="N151" s="437"/>
      <c r="O151" s="434"/>
      <c r="P151" s="435"/>
      <c r="Q151" s="435"/>
      <c r="R151" s="435"/>
      <c r="S151" s="438"/>
      <c r="T151" s="433"/>
      <c r="U151" s="434"/>
      <c r="V151" s="435"/>
      <c r="W151" s="435"/>
      <c r="X151" s="435"/>
      <c r="Y151" s="439"/>
      <c r="Z151" s="312"/>
      <c r="AA151" s="313"/>
      <c r="AB151" s="314"/>
      <c r="AC151" s="315"/>
      <c r="AD151" s="315"/>
      <c r="AE151" s="316"/>
      <c r="AF151" s="28"/>
      <c r="AG151" s="28"/>
    </row>
    <row r="152" spans="1:33" ht="14">
      <c r="A152" s="26"/>
      <c r="B152" s="1116"/>
      <c r="C152" s="1231"/>
      <c r="D152" s="1119"/>
      <c r="E152" s="1131"/>
      <c r="F152" s="1247"/>
      <c r="G152" s="56" t="s">
        <v>108</v>
      </c>
      <c r="H152" s="426"/>
      <c r="I152" s="427"/>
      <c r="J152" s="428"/>
      <c r="K152" s="428"/>
      <c r="L152" s="428"/>
      <c r="M152" s="429"/>
      <c r="N152" s="430"/>
      <c r="O152" s="427"/>
      <c r="P152" s="428"/>
      <c r="Q152" s="428"/>
      <c r="R152" s="428"/>
      <c r="S152" s="431"/>
      <c r="T152" s="426"/>
      <c r="U152" s="427"/>
      <c r="V152" s="428"/>
      <c r="W152" s="428"/>
      <c r="X152" s="428"/>
      <c r="Y152" s="432"/>
      <c r="Z152" s="312"/>
      <c r="AA152" s="313"/>
      <c r="AB152" s="314"/>
      <c r="AC152" s="315"/>
      <c r="AD152" s="315"/>
      <c r="AE152" s="316"/>
      <c r="AF152" s="28"/>
      <c r="AG152" s="28"/>
    </row>
    <row r="153" spans="1:33" ht="14">
      <c r="A153" s="26"/>
      <c r="B153" s="1116"/>
      <c r="C153" s="1231"/>
      <c r="D153" s="1119"/>
      <c r="E153" s="1131"/>
      <c r="F153" s="1247"/>
      <c r="G153" s="57" t="s">
        <v>109</v>
      </c>
      <c r="H153" s="419"/>
      <c r="I153" s="420"/>
      <c r="J153" s="421"/>
      <c r="K153" s="421"/>
      <c r="L153" s="421"/>
      <c r="M153" s="422"/>
      <c r="N153" s="423"/>
      <c r="O153" s="420"/>
      <c r="P153" s="421"/>
      <c r="Q153" s="421"/>
      <c r="R153" s="421"/>
      <c r="S153" s="424"/>
      <c r="T153" s="419"/>
      <c r="U153" s="420"/>
      <c r="V153" s="421"/>
      <c r="W153" s="421"/>
      <c r="X153" s="421"/>
      <c r="Y153" s="425"/>
      <c r="Z153" s="312"/>
      <c r="AA153" s="313"/>
      <c r="AB153" s="314"/>
      <c r="AC153" s="315"/>
      <c r="AD153" s="315"/>
      <c r="AE153" s="316"/>
      <c r="AF153" s="28"/>
      <c r="AG153" s="28"/>
    </row>
    <row r="154" spans="1:33" ht="14" customHeight="1">
      <c r="A154" s="14"/>
      <c r="B154" s="1116"/>
      <c r="C154" s="1107" t="s">
        <v>126</v>
      </c>
      <c r="D154" s="1108"/>
      <c r="E154" s="1108"/>
      <c r="F154" s="1238">
        <v>2</v>
      </c>
      <c r="G154" s="96" t="s">
        <v>106</v>
      </c>
      <c r="H154" s="398"/>
      <c r="I154" s="399"/>
      <c r="J154" s="400"/>
      <c r="K154" s="400"/>
      <c r="L154" s="400"/>
      <c r="M154" s="401"/>
      <c r="N154" s="402"/>
      <c r="O154" s="399"/>
      <c r="P154" s="400"/>
      <c r="Q154" s="400"/>
      <c r="R154" s="400"/>
      <c r="S154" s="403"/>
      <c r="T154" s="398"/>
      <c r="U154" s="399"/>
      <c r="V154" s="400"/>
      <c r="W154" s="400"/>
      <c r="X154" s="400"/>
      <c r="Y154" s="404"/>
      <c r="Z154" s="322"/>
      <c r="AA154" s="323"/>
      <c r="AB154" s="324"/>
      <c r="AC154" s="325"/>
      <c r="AD154" s="325"/>
      <c r="AE154" s="326"/>
      <c r="AF154" s="12"/>
      <c r="AG154" s="41"/>
    </row>
    <row r="155" spans="1:33" ht="14">
      <c r="A155" s="14">
        <v>0</v>
      </c>
      <c r="B155" s="1116"/>
      <c r="C155" s="1109"/>
      <c r="D155" s="1110"/>
      <c r="E155" s="1110"/>
      <c r="F155" s="1238"/>
      <c r="G155" s="97" t="s">
        <v>108</v>
      </c>
      <c r="H155" s="405"/>
      <c r="I155" s="406"/>
      <c r="J155" s="407"/>
      <c r="K155" s="407"/>
      <c r="L155" s="407"/>
      <c r="M155" s="408"/>
      <c r="N155" s="409"/>
      <c r="O155" s="406"/>
      <c r="P155" s="407"/>
      <c r="Q155" s="407"/>
      <c r="R155" s="407"/>
      <c r="S155" s="410"/>
      <c r="T155" s="405"/>
      <c r="U155" s="406"/>
      <c r="V155" s="407"/>
      <c r="W155" s="407"/>
      <c r="X155" s="407"/>
      <c r="Y155" s="411"/>
      <c r="Z155" s="312"/>
      <c r="AA155" s="313"/>
      <c r="AB155" s="314"/>
      <c r="AC155" s="315"/>
      <c r="AD155" s="315"/>
      <c r="AE155" s="316"/>
      <c r="AF155" s="12"/>
      <c r="AG155" s="41"/>
    </row>
    <row r="156" spans="1:33" ht="14.5" thickBot="1">
      <c r="A156" s="14"/>
      <c r="B156" s="1117"/>
      <c r="C156" s="1111"/>
      <c r="D156" s="1112"/>
      <c r="E156" s="1112"/>
      <c r="F156" s="1239"/>
      <c r="G156" s="98" t="s">
        <v>109</v>
      </c>
      <c r="H156" s="412"/>
      <c r="I156" s="413"/>
      <c r="J156" s="414"/>
      <c r="K156" s="414"/>
      <c r="L156" s="414"/>
      <c r="M156" s="415"/>
      <c r="N156" s="416"/>
      <c r="O156" s="413"/>
      <c r="P156" s="414"/>
      <c r="Q156" s="414"/>
      <c r="R156" s="414"/>
      <c r="S156" s="417"/>
      <c r="T156" s="412"/>
      <c r="U156" s="413"/>
      <c r="V156" s="414"/>
      <c r="W156" s="414"/>
      <c r="X156" s="414"/>
      <c r="Y156" s="418"/>
      <c r="Z156" s="327"/>
      <c r="AA156" s="328"/>
      <c r="AB156" s="329"/>
      <c r="AC156" s="330"/>
      <c r="AD156" s="330"/>
      <c r="AE156" s="331"/>
      <c r="AF156" s="15"/>
      <c r="AG156" s="15"/>
    </row>
    <row r="157" spans="1:33" ht="14.5" thickBot="1">
      <c r="A157" s="26"/>
      <c r="B157" s="1248" t="s">
        <v>5</v>
      </c>
      <c r="C157" s="1249"/>
      <c r="D157" s="1249"/>
      <c r="E157" s="1249"/>
      <c r="F157" s="1249"/>
      <c r="G157" s="1249"/>
      <c r="H157" s="1249"/>
      <c r="I157" s="1249"/>
      <c r="J157" s="1249"/>
      <c r="K157" s="1249"/>
      <c r="L157" s="1249"/>
      <c r="M157" s="1249"/>
      <c r="N157" s="1249"/>
      <c r="O157" s="1249"/>
      <c r="P157" s="1249"/>
      <c r="Q157" s="1249"/>
      <c r="R157" s="1249"/>
      <c r="S157" s="1249"/>
      <c r="T157" s="1249"/>
      <c r="U157" s="1249"/>
      <c r="V157" s="1249"/>
      <c r="W157" s="1249"/>
      <c r="X157" s="1249"/>
      <c r="Y157" s="1250"/>
      <c r="Z157" s="261"/>
      <c r="AA157" s="258"/>
      <c r="AB157" s="258"/>
      <c r="AC157" s="258"/>
      <c r="AD157" s="258"/>
      <c r="AE157" s="42"/>
      <c r="AF157" s="31"/>
      <c r="AG157" s="31"/>
    </row>
    <row r="158" spans="1:33" ht="20" customHeight="1">
      <c r="A158" s="26"/>
      <c r="B158" s="1115" t="s">
        <v>5</v>
      </c>
      <c r="C158" s="1229" t="s">
        <v>23</v>
      </c>
      <c r="D158" s="1118" t="s">
        <v>57</v>
      </c>
      <c r="E158" s="1121" t="s">
        <v>93</v>
      </c>
      <c r="F158" s="1242">
        <v>1</v>
      </c>
      <c r="G158" s="52" t="s">
        <v>106</v>
      </c>
      <c r="H158" s="368"/>
      <c r="I158" s="369"/>
      <c r="J158" s="370"/>
      <c r="K158" s="370"/>
      <c r="L158" s="370"/>
      <c r="M158" s="371"/>
      <c r="N158" s="372"/>
      <c r="O158" s="369"/>
      <c r="P158" s="370"/>
      <c r="Q158" s="370"/>
      <c r="R158" s="370"/>
      <c r="S158" s="373"/>
      <c r="T158" s="374"/>
      <c r="U158" s="375"/>
      <c r="V158" s="376"/>
      <c r="W158" s="376"/>
      <c r="X158" s="376"/>
      <c r="Y158" s="377"/>
      <c r="Z158" s="297"/>
      <c r="AA158" s="298"/>
      <c r="AB158" s="299"/>
      <c r="AC158" s="300"/>
      <c r="AD158" s="300"/>
      <c r="AE158" s="301"/>
      <c r="AF158" s="28"/>
      <c r="AG158" s="28"/>
    </row>
    <row r="159" spans="1:33" ht="14">
      <c r="A159" s="26"/>
      <c r="B159" s="1116"/>
      <c r="C159" s="1230"/>
      <c r="D159" s="1119"/>
      <c r="E159" s="1122"/>
      <c r="F159" s="1243"/>
      <c r="G159" s="53" t="s">
        <v>108</v>
      </c>
      <c r="H159" s="378"/>
      <c r="I159" s="379"/>
      <c r="J159" s="380"/>
      <c r="K159" s="380"/>
      <c r="L159" s="380"/>
      <c r="M159" s="381"/>
      <c r="N159" s="382"/>
      <c r="O159" s="379"/>
      <c r="P159" s="380"/>
      <c r="Q159" s="380"/>
      <c r="R159" s="380"/>
      <c r="S159" s="383"/>
      <c r="T159" s="384"/>
      <c r="U159" s="385"/>
      <c r="V159" s="386"/>
      <c r="W159" s="386"/>
      <c r="X159" s="386"/>
      <c r="Y159" s="387"/>
      <c r="Z159" s="275"/>
      <c r="AA159" s="276"/>
      <c r="AB159" s="277"/>
      <c r="AC159" s="278"/>
      <c r="AD159" s="278"/>
      <c r="AE159" s="743"/>
      <c r="AF159" s="28"/>
      <c r="AG159" s="28"/>
    </row>
    <row r="160" spans="1:33" ht="14">
      <c r="A160" s="26"/>
      <c r="B160" s="1116"/>
      <c r="C160" s="1230"/>
      <c r="D160" s="1119"/>
      <c r="E160" s="1122"/>
      <c r="F160" s="1243"/>
      <c r="G160" s="54" t="s">
        <v>109</v>
      </c>
      <c r="H160" s="388"/>
      <c r="I160" s="389"/>
      <c r="J160" s="390"/>
      <c r="K160" s="390"/>
      <c r="L160" s="390"/>
      <c r="M160" s="391"/>
      <c r="N160" s="392"/>
      <c r="O160" s="389"/>
      <c r="P160" s="390"/>
      <c r="Q160" s="390"/>
      <c r="R160" s="390"/>
      <c r="S160" s="393"/>
      <c r="T160" s="394"/>
      <c r="U160" s="395"/>
      <c r="V160" s="396"/>
      <c r="W160" s="396"/>
      <c r="X160" s="396"/>
      <c r="Y160" s="397"/>
      <c r="Z160" s="275"/>
      <c r="AA160" s="276"/>
      <c r="AB160" s="277"/>
      <c r="AC160" s="278"/>
      <c r="AD160" s="278"/>
      <c r="AE160" s="743"/>
      <c r="AF160" s="28"/>
      <c r="AG160" s="28"/>
    </row>
    <row r="161" spans="1:33" ht="20" customHeight="1">
      <c r="A161" s="26"/>
      <c r="B161" s="1116"/>
      <c r="C161" s="1230"/>
      <c r="D161" s="1127" t="s">
        <v>58</v>
      </c>
      <c r="E161" s="1128" t="s">
        <v>94</v>
      </c>
      <c r="F161" s="1243">
        <v>1</v>
      </c>
      <c r="G161" s="58" t="s">
        <v>106</v>
      </c>
      <c r="H161" s="433"/>
      <c r="I161" s="434"/>
      <c r="J161" s="435"/>
      <c r="K161" s="435"/>
      <c r="L161" s="435"/>
      <c r="M161" s="436"/>
      <c r="N161" s="437"/>
      <c r="O161" s="434"/>
      <c r="P161" s="435"/>
      <c r="Q161" s="435"/>
      <c r="R161" s="435"/>
      <c r="S161" s="438"/>
      <c r="T161" s="433"/>
      <c r="U161" s="434"/>
      <c r="V161" s="435"/>
      <c r="W161" s="435"/>
      <c r="X161" s="435"/>
      <c r="Y161" s="439"/>
      <c r="Z161" s="279"/>
      <c r="AA161" s="280"/>
      <c r="AB161" s="281"/>
      <c r="AC161" s="282"/>
      <c r="AD161" s="282"/>
      <c r="AE161" s="742"/>
      <c r="AF161" s="28"/>
      <c r="AG161" s="28"/>
    </row>
    <row r="162" spans="1:33" ht="14">
      <c r="A162" s="26"/>
      <c r="B162" s="1116"/>
      <c r="C162" s="1230"/>
      <c r="D162" s="1119"/>
      <c r="E162" s="1122"/>
      <c r="F162" s="1243"/>
      <c r="G162" s="56" t="s">
        <v>108</v>
      </c>
      <c r="H162" s="426"/>
      <c r="I162" s="427"/>
      <c r="J162" s="428"/>
      <c r="K162" s="428"/>
      <c r="L162" s="428"/>
      <c r="M162" s="429"/>
      <c r="N162" s="430"/>
      <c r="O162" s="427"/>
      <c r="P162" s="428"/>
      <c r="Q162" s="428"/>
      <c r="R162" s="428"/>
      <c r="S162" s="431"/>
      <c r="T162" s="426"/>
      <c r="U162" s="427"/>
      <c r="V162" s="428"/>
      <c r="W162" s="428"/>
      <c r="X162" s="428"/>
      <c r="Y162" s="432"/>
      <c r="Z162" s="275"/>
      <c r="AA162" s="276"/>
      <c r="AB162" s="277"/>
      <c r="AC162" s="278"/>
      <c r="AD162" s="278"/>
      <c r="AE162" s="743"/>
      <c r="AF162" s="28"/>
      <c r="AG162" s="28"/>
    </row>
    <row r="163" spans="1:33" ht="14">
      <c r="A163" s="26"/>
      <c r="B163" s="1116"/>
      <c r="C163" s="1230"/>
      <c r="D163" s="1119"/>
      <c r="E163" s="1122"/>
      <c r="F163" s="1243"/>
      <c r="G163" s="57" t="s">
        <v>109</v>
      </c>
      <c r="H163" s="419"/>
      <c r="I163" s="420"/>
      <c r="J163" s="421"/>
      <c r="K163" s="421"/>
      <c r="L163" s="421"/>
      <c r="M163" s="422"/>
      <c r="N163" s="423"/>
      <c r="O163" s="420"/>
      <c r="P163" s="421"/>
      <c r="Q163" s="421"/>
      <c r="R163" s="421"/>
      <c r="S163" s="424"/>
      <c r="T163" s="419"/>
      <c r="U163" s="420"/>
      <c r="V163" s="421"/>
      <c r="W163" s="421"/>
      <c r="X163" s="421"/>
      <c r="Y163" s="425"/>
      <c r="Z163" s="283"/>
      <c r="AA163" s="284"/>
      <c r="AB163" s="285"/>
      <c r="AC163" s="286"/>
      <c r="AD163" s="286"/>
      <c r="AE163" s="744"/>
      <c r="AF163" s="28"/>
      <c r="AG163" s="28"/>
    </row>
    <row r="164" spans="1:33" ht="20" customHeight="1">
      <c r="A164" s="26"/>
      <c r="B164" s="1116"/>
      <c r="C164" s="1230"/>
      <c r="D164" s="1127" t="s">
        <v>59</v>
      </c>
      <c r="E164" s="1128" t="s">
        <v>93</v>
      </c>
      <c r="F164" s="1237">
        <v>1</v>
      </c>
      <c r="G164" s="58" t="s">
        <v>106</v>
      </c>
      <c r="H164" s="433"/>
      <c r="I164" s="434"/>
      <c r="J164" s="435"/>
      <c r="K164" s="435"/>
      <c r="L164" s="435"/>
      <c r="M164" s="436"/>
      <c r="N164" s="437"/>
      <c r="O164" s="434"/>
      <c r="P164" s="435"/>
      <c r="Q164" s="435"/>
      <c r="R164" s="435"/>
      <c r="S164" s="438"/>
      <c r="T164" s="433"/>
      <c r="U164" s="434"/>
      <c r="V164" s="435"/>
      <c r="W164" s="435"/>
      <c r="X164" s="435"/>
      <c r="Y164" s="439"/>
      <c r="Z164" s="279"/>
      <c r="AA164" s="280"/>
      <c r="AB164" s="281"/>
      <c r="AC164" s="282"/>
      <c r="AD164" s="282"/>
      <c r="AE164" s="742"/>
      <c r="AF164" s="28"/>
      <c r="AG164" s="28"/>
    </row>
    <row r="165" spans="1:33" ht="14">
      <c r="A165" s="26"/>
      <c r="B165" s="1116"/>
      <c r="C165" s="1230"/>
      <c r="D165" s="1119"/>
      <c r="E165" s="1122"/>
      <c r="F165" s="1237"/>
      <c r="G165" s="56" t="s">
        <v>108</v>
      </c>
      <c r="H165" s="426"/>
      <c r="I165" s="427"/>
      <c r="J165" s="428"/>
      <c r="K165" s="428"/>
      <c r="L165" s="428"/>
      <c r="M165" s="429"/>
      <c r="N165" s="430"/>
      <c r="O165" s="427"/>
      <c r="P165" s="428"/>
      <c r="Q165" s="428"/>
      <c r="R165" s="428"/>
      <c r="S165" s="431"/>
      <c r="T165" s="426"/>
      <c r="U165" s="427"/>
      <c r="V165" s="428"/>
      <c r="W165" s="428"/>
      <c r="X165" s="428"/>
      <c r="Y165" s="432"/>
      <c r="Z165" s="275"/>
      <c r="AA165" s="276"/>
      <c r="AB165" s="277"/>
      <c r="AC165" s="278"/>
      <c r="AD165" s="278"/>
      <c r="AE165" s="743"/>
      <c r="AF165" s="28"/>
      <c r="AG165" s="28"/>
    </row>
    <row r="166" spans="1:33" ht="14">
      <c r="A166" s="26"/>
      <c r="B166" s="1116"/>
      <c r="C166" s="1230"/>
      <c r="D166" s="1120"/>
      <c r="E166" s="1123"/>
      <c r="F166" s="1237"/>
      <c r="G166" s="57" t="s">
        <v>109</v>
      </c>
      <c r="H166" s="419"/>
      <c r="I166" s="420"/>
      <c r="J166" s="421"/>
      <c r="K166" s="421"/>
      <c r="L166" s="421"/>
      <c r="M166" s="422"/>
      <c r="N166" s="423"/>
      <c r="O166" s="420"/>
      <c r="P166" s="421"/>
      <c r="Q166" s="421"/>
      <c r="R166" s="421"/>
      <c r="S166" s="424"/>
      <c r="T166" s="419"/>
      <c r="U166" s="420"/>
      <c r="V166" s="421"/>
      <c r="W166" s="421"/>
      <c r="X166" s="421"/>
      <c r="Y166" s="425"/>
      <c r="Z166" s="283"/>
      <c r="AA166" s="284"/>
      <c r="AB166" s="285"/>
      <c r="AC166" s="286"/>
      <c r="AD166" s="286"/>
      <c r="AE166" s="744"/>
      <c r="AF166" s="28"/>
      <c r="AG166" s="28"/>
    </row>
    <row r="167" spans="1:33" ht="20" customHeight="1">
      <c r="A167" s="26"/>
      <c r="B167" s="1116"/>
      <c r="C167" s="1230"/>
      <c r="D167" s="1127" t="s">
        <v>60</v>
      </c>
      <c r="E167" s="1128" t="s">
        <v>93</v>
      </c>
      <c r="F167" s="1237">
        <v>1</v>
      </c>
      <c r="G167" s="58" t="s">
        <v>106</v>
      </c>
      <c r="H167" s="433"/>
      <c r="I167" s="434"/>
      <c r="J167" s="435"/>
      <c r="K167" s="435"/>
      <c r="L167" s="435"/>
      <c r="M167" s="436"/>
      <c r="N167" s="437"/>
      <c r="O167" s="434"/>
      <c r="P167" s="435"/>
      <c r="Q167" s="435"/>
      <c r="R167" s="435"/>
      <c r="S167" s="438"/>
      <c r="T167" s="433"/>
      <c r="U167" s="434"/>
      <c r="V167" s="435"/>
      <c r="W167" s="435"/>
      <c r="X167" s="435"/>
      <c r="Y167" s="439"/>
      <c r="Z167" s="279"/>
      <c r="AA167" s="280"/>
      <c r="AB167" s="281"/>
      <c r="AC167" s="282"/>
      <c r="AD167" s="282"/>
      <c r="AE167" s="742"/>
      <c r="AF167" s="28"/>
      <c r="AG167" s="28"/>
    </row>
    <row r="168" spans="1:33" ht="14">
      <c r="A168" s="26"/>
      <c r="B168" s="1116"/>
      <c r="C168" s="1230"/>
      <c r="D168" s="1119"/>
      <c r="E168" s="1122"/>
      <c r="F168" s="1237"/>
      <c r="G168" s="56" t="s">
        <v>108</v>
      </c>
      <c r="H168" s="426"/>
      <c r="I168" s="427"/>
      <c r="J168" s="428"/>
      <c r="K168" s="428"/>
      <c r="L168" s="428"/>
      <c r="M168" s="429"/>
      <c r="N168" s="430"/>
      <c r="O168" s="427"/>
      <c r="P168" s="428"/>
      <c r="Q168" s="428"/>
      <c r="R168" s="428"/>
      <c r="S168" s="431"/>
      <c r="T168" s="426"/>
      <c r="U168" s="427"/>
      <c r="V168" s="428"/>
      <c r="W168" s="428"/>
      <c r="X168" s="428"/>
      <c r="Y168" s="432"/>
      <c r="Z168" s="275"/>
      <c r="AA168" s="276"/>
      <c r="AB168" s="277"/>
      <c r="AC168" s="278"/>
      <c r="AD168" s="278"/>
      <c r="AE168" s="743"/>
      <c r="AF168" s="28"/>
      <c r="AG168" s="28"/>
    </row>
    <row r="169" spans="1:33" ht="14">
      <c r="A169" s="26"/>
      <c r="B169" s="1116"/>
      <c r="C169" s="1230"/>
      <c r="D169" s="1120"/>
      <c r="E169" s="1123"/>
      <c r="F169" s="1237"/>
      <c r="G169" s="57" t="s">
        <v>109</v>
      </c>
      <c r="H169" s="419"/>
      <c r="I169" s="420"/>
      <c r="J169" s="421"/>
      <c r="K169" s="421"/>
      <c r="L169" s="421"/>
      <c r="M169" s="422"/>
      <c r="N169" s="423"/>
      <c r="O169" s="420"/>
      <c r="P169" s="421"/>
      <c r="Q169" s="421"/>
      <c r="R169" s="421"/>
      <c r="S169" s="424"/>
      <c r="T169" s="419"/>
      <c r="U169" s="420"/>
      <c r="V169" s="421"/>
      <c r="W169" s="421"/>
      <c r="X169" s="421"/>
      <c r="Y169" s="425"/>
      <c r="Z169" s="283"/>
      <c r="AA169" s="284"/>
      <c r="AB169" s="285"/>
      <c r="AC169" s="286"/>
      <c r="AD169" s="286"/>
      <c r="AE169" s="744"/>
      <c r="AF169" s="28"/>
      <c r="AG169" s="28"/>
    </row>
    <row r="170" spans="1:33" ht="14" customHeight="1">
      <c r="A170" s="26"/>
      <c r="B170" s="1116"/>
      <c r="C170" s="1231"/>
      <c r="D170" s="1119" t="s">
        <v>61</v>
      </c>
      <c r="E170" s="1128" t="s">
        <v>95</v>
      </c>
      <c r="F170" s="1237">
        <v>1</v>
      </c>
      <c r="G170" s="58" t="s">
        <v>106</v>
      </c>
      <c r="H170" s="433"/>
      <c r="I170" s="434"/>
      <c r="J170" s="435"/>
      <c r="K170" s="435"/>
      <c r="L170" s="435"/>
      <c r="M170" s="436"/>
      <c r="N170" s="437"/>
      <c r="O170" s="434"/>
      <c r="P170" s="435"/>
      <c r="Q170" s="435"/>
      <c r="R170" s="435"/>
      <c r="S170" s="438"/>
      <c r="T170" s="433"/>
      <c r="U170" s="434"/>
      <c r="V170" s="435"/>
      <c r="W170" s="435"/>
      <c r="X170" s="435"/>
      <c r="Y170" s="439"/>
      <c r="Z170" s="279"/>
      <c r="AA170" s="280"/>
      <c r="AB170" s="281"/>
      <c r="AC170" s="282"/>
      <c r="AD170" s="282"/>
      <c r="AE170" s="742"/>
      <c r="AF170" s="28"/>
      <c r="AG170" s="28"/>
    </row>
    <row r="171" spans="1:33" ht="14">
      <c r="A171" s="26"/>
      <c r="B171" s="1116"/>
      <c r="C171" s="1231"/>
      <c r="D171" s="1119"/>
      <c r="E171" s="1122"/>
      <c r="F171" s="1244"/>
      <c r="G171" s="56" t="s">
        <v>108</v>
      </c>
      <c r="H171" s="426"/>
      <c r="I171" s="427"/>
      <c r="J171" s="428"/>
      <c r="K171" s="428"/>
      <c r="L171" s="428"/>
      <c r="M171" s="429"/>
      <c r="N171" s="430"/>
      <c r="O171" s="427"/>
      <c r="P171" s="428"/>
      <c r="Q171" s="428"/>
      <c r="R171" s="428"/>
      <c r="S171" s="431"/>
      <c r="T171" s="426"/>
      <c r="U171" s="427"/>
      <c r="V171" s="428"/>
      <c r="W171" s="428"/>
      <c r="X171" s="428"/>
      <c r="Y171" s="432"/>
      <c r="Z171" s="275"/>
      <c r="AA171" s="276"/>
      <c r="AB171" s="277"/>
      <c r="AC171" s="278"/>
      <c r="AD171" s="278"/>
      <c r="AE171" s="743"/>
      <c r="AF171" s="28"/>
      <c r="AG171" s="28"/>
    </row>
    <row r="172" spans="1:33" ht="14">
      <c r="A172" s="26"/>
      <c r="B172" s="1116"/>
      <c r="C172" s="1232"/>
      <c r="D172" s="1119"/>
      <c r="E172" s="1122"/>
      <c r="F172" s="1244"/>
      <c r="G172" s="57" t="s">
        <v>109</v>
      </c>
      <c r="H172" s="419"/>
      <c r="I172" s="420"/>
      <c r="J172" s="421"/>
      <c r="K172" s="421"/>
      <c r="L172" s="421"/>
      <c r="M172" s="422"/>
      <c r="N172" s="423"/>
      <c r="O172" s="420"/>
      <c r="P172" s="421"/>
      <c r="Q172" s="421"/>
      <c r="R172" s="421"/>
      <c r="S172" s="424"/>
      <c r="T172" s="419"/>
      <c r="U172" s="420"/>
      <c r="V172" s="421"/>
      <c r="W172" s="421"/>
      <c r="X172" s="421"/>
      <c r="Y172" s="425"/>
      <c r="Z172" s="283"/>
      <c r="AA172" s="284"/>
      <c r="AB172" s="285"/>
      <c r="AC172" s="286"/>
      <c r="AD172" s="286"/>
      <c r="AE172" s="744"/>
      <c r="AF172" s="28"/>
      <c r="AG172" s="28"/>
    </row>
    <row r="173" spans="1:33" ht="14" customHeight="1">
      <c r="A173" s="14"/>
      <c r="B173" s="1116"/>
      <c r="C173" s="1107" t="s">
        <v>125</v>
      </c>
      <c r="D173" s="1108"/>
      <c r="E173" s="1108"/>
      <c r="F173" s="1238">
        <v>2</v>
      </c>
      <c r="G173" s="96" t="s">
        <v>106</v>
      </c>
      <c r="H173" s="398"/>
      <c r="I173" s="399"/>
      <c r="J173" s="400"/>
      <c r="K173" s="400"/>
      <c r="L173" s="400"/>
      <c r="M173" s="401"/>
      <c r="N173" s="402"/>
      <c r="O173" s="399"/>
      <c r="P173" s="400"/>
      <c r="Q173" s="400"/>
      <c r="R173" s="400"/>
      <c r="S173" s="403"/>
      <c r="T173" s="398"/>
      <c r="U173" s="399"/>
      <c r="V173" s="400"/>
      <c r="W173" s="400"/>
      <c r="X173" s="400"/>
      <c r="Y173" s="404"/>
      <c r="Z173" s="292"/>
      <c r="AA173" s="293"/>
      <c r="AB173" s="294"/>
      <c r="AC173" s="295"/>
      <c r="AD173" s="295"/>
      <c r="AE173" s="296"/>
      <c r="AF173" s="12"/>
      <c r="AG173" s="41"/>
    </row>
    <row r="174" spans="1:33" ht="14">
      <c r="A174" s="14">
        <v>0</v>
      </c>
      <c r="B174" s="1116"/>
      <c r="C174" s="1109"/>
      <c r="D174" s="1110"/>
      <c r="E174" s="1110"/>
      <c r="F174" s="1238"/>
      <c r="G174" s="97" t="s">
        <v>108</v>
      </c>
      <c r="H174" s="405"/>
      <c r="I174" s="406"/>
      <c r="J174" s="407"/>
      <c r="K174" s="407"/>
      <c r="L174" s="407"/>
      <c r="M174" s="408"/>
      <c r="N174" s="409"/>
      <c r="O174" s="406"/>
      <c r="P174" s="407"/>
      <c r="Q174" s="407"/>
      <c r="R174" s="407"/>
      <c r="S174" s="410"/>
      <c r="T174" s="405"/>
      <c r="U174" s="406"/>
      <c r="V174" s="407"/>
      <c r="W174" s="407"/>
      <c r="X174" s="407"/>
      <c r="Y174" s="411"/>
      <c r="Z174" s="275"/>
      <c r="AA174" s="276"/>
      <c r="AB174" s="277"/>
      <c r="AC174" s="278"/>
      <c r="AD174" s="278"/>
      <c r="AE174" s="743"/>
      <c r="AF174" s="12"/>
      <c r="AG174" s="41"/>
    </row>
    <row r="175" spans="1:33" ht="14.5" thickBot="1">
      <c r="A175" s="14"/>
      <c r="B175" s="1116"/>
      <c r="C175" s="1111"/>
      <c r="D175" s="1112"/>
      <c r="E175" s="1112"/>
      <c r="F175" s="1239"/>
      <c r="G175" s="98" t="s">
        <v>109</v>
      </c>
      <c r="H175" s="412"/>
      <c r="I175" s="413"/>
      <c r="J175" s="414"/>
      <c r="K175" s="414"/>
      <c r="L175" s="414"/>
      <c r="M175" s="415"/>
      <c r="N175" s="416"/>
      <c r="O175" s="413"/>
      <c r="P175" s="414"/>
      <c r="Q175" s="414"/>
      <c r="R175" s="414"/>
      <c r="S175" s="417"/>
      <c r="T175" s="412"/>
      <c r="U175" s="413"/>
      <c r="V175" s="414"/>
      <c r="W175" s="414"/>
      <c r="X175" s="414"/>
      <c r="Y175" s="418"/>
      <c r="Z175" s="302"/>
      <c r="AA175" s="303"/>
      <c r="AB175" s="304"/>
      <c r="AC175" s="305"/>
      <c r="AD175" s="305"/>
      <c r="AE175" s="306"/>
      <c r="AF175" s="15"/>
      <c r="AG175" s="15"/>
    </row>
    <row r="176" spans="1:33" ht="14" customHeight="1">
      <c r="A176" s="26"/>
      <c r="B176" s="1116"/>
      <c r="C176" s="1229" t="s">
        <v>24</v>
      </c>
      <c r="D176" s="1118" t="s">
        <v>66</v>
      </c>
      <c r="E176" s="1121" t="s">
        <v>96</v>
      </c>
      <c r="F176" s="1242">
        <v>3</v>
      </c>
      <c r="G176" s="52" t="s">
        <v>106</v>
      </c>
      <c r="H176" s="368"/>
      <c r="I176" s="369"/>
      <c r="J176" s="370"/>
      <c r="K176" s="370"/>
      <c r="L176" s="370"/>
      <c r="M176" s="371"/>
      <c r="N176" s="372"/>
      <c r="O176" s="369"/>
      <c r="P176" s="370"/>
      <c r="Q176" s="370"/>
      <c r="R176" s="370"/>
      <c r="S176" s="373"/>
      <c r="T176" s="374"/>
      <c r="U176" s="375"/>
      <c r="V176" s="376"/>
      <c r="W176" s="376"/>
      <c r="X176" s="376"/>
      <c r="Y176" s="377"/>
      <c r="Z176" s="297"/>
      <c r="AA176" s="298"/>
      <c r="AB176" s="299"/>
      <c r="AC176" s="300"/>
      <c r="AD176" s="300"/>
      <c r="AE176" s="301"/>
      <c r="AF176" s="28"/>
      <c r="AG176" s="28"/>
    </row>
    <row r="177" spans="1:33" ht="14">
      <c r="A177" s="26"/>
      <c r="B177" s="1116"/>
      <c r="C177" s="1230"/>
      <c r="D177" s="1119"/>
      <c r="E177" s="1122"/>
      <c r="F177" s="1243"/>
      <c r="G177" s="53" t="s">
        <v>108</v>
      </c>
      <c r="H177" s="378"/>
      <c r="I177" s="379"/>
      <c r="J177" s="380"/>
      <c r="K177" s="380"/>
      <c r="L177" s="380"/>
      <c r="M177" s="381"/>
      <c r="N177" s="382"/>
      <c r="O177" s="379"/>
      <c r="P177" s="380"/>
      <c r="Q177" s="380"/>
      <c r="R177" s="380"/>
      <c r="S177" s="383"/>
      <c r="T177" s="384"/>
      <c r="U177" s="385"/>
      <c r="V177" s="386"/>
      <c r="W177" s="386"/>
      <c r="X177" s="386"/>
      <c r="Y177" s="387"/>
      <c r="Z177" s="275"/>
      <c r="AA177" s="276"/>
      <c r="AB177" s="277"/>
      <c r="AC177" s="278"/>
      <c r="AD177" s="278"/>
      <c r="AE177" s="743"/>
      <c r="AF177" s="28"/>
      <c r="AG177" s="28"/>
    </row>
    <row r="178" spans="1:33" ht="14">
      <c r="A178" s="26"/>
      <c r="B178" s="1116"/>
      <c r="C178" s="1230"/>
      <c r="D178" s="1119"/>
      <c r="E178" s="1122"/>
      <c r="F178" s="1243"/>
      <c r="G178" s="54" t="s">
        <v>109</v>
      </c>
      <c r="H178" s="388"/>
      <c r="I178" s="389"/>
      <c r="J178" s="390"/>
      <c r="K178" s="390"/>
      <c r="L178" s="390"/>
      <c r="M178" s="391"/>
      <c r="N178" s="392"/>
      <c r="O178" s="389"/>
      <c r="P178" s="390"/>
      <c r="Q178" s="390"/>
      <c r="R178" s="390"/>
      <c r="S178" s="393"/>
      <c r="T178" s="394"/>
      <c r="U178" s="395"/>
      <c r="V178" s="396"/>
      <c r="W178" s="396"/>
      <c r="X178" s="396"/>
      <c r="Y178" s="397"/>
      <c r="Z178" s="275"/>
      <c r="AA178" s="276"/>
      <c r="AB178" s="277"/>
      <c r="AC178" s="278"/>
      <c r="AD178" s="278"/>
      <c r="AE178" s="743"/>
      <c r="AF178" s="28"/>
      <c r="AG178" s="28"/>
    </row>
    <row r="179" spans="1:33" ht="14">
      <c r="A179" s="26"/>
      <c r="B179" s="1116"/>
      <c r="C179" s="1230"/>
      <c r="D179" s="1127" t="s">
        <v>67</v>
      </c>
      <c r="E179" s="1128" t="s">
        <v>97</v>
      </c>
      <c r="F179" s="1244">
        <v>3</v>
      </c>
      <c r="G179" s="58" t="s">
        <v>106</v>
      </c>
      <c r="H179" s="433"/>
      <c r="I179" s="434"/>
      <c r="J179" s="435"/>
      <c r="K179" s="435"/>
      <c r="L179" s="435"/>
      <c r="M179" s="436"/>
      <c r="N179" s="437"/>
      <c r="O179" s="434"/>
      <c r="P179" s="435"/>
      <c r="Q179" s="435"/>
      <c r="R179" s="435"/>
      <c r="S179" s="438"/>
      <c r="T179" s="433"/>
      <c r="U179" s="434"/>
      <c r="V179" s="435"/>
      <c r="W179" s="435"/>
      <c r="X179" s="435"/>
      <c r="Y179" s="439"/>
      <c r="Z179" s="279"/>
      <c r="AA179" s="280"/>
      <c r="AB179" s="281"/>
      <c r="AC179" s="282"/>
      <c r="AD179" s="282"/>
      <c r="AE179" s="742"/>
      <c r="AF179" s="28"/>
      <c r="AG179" s="28"/>
    </row>
    <row r="180" spans="1:33" ht="14">
      <c r="A180" s="26"/>
      <c r="B180" s="1116"/>
      <c r="C180" s="1230"/>
      <c r="D180" s="1119"/>
      <c r="E180" s="1122"/>
      <c r="F180" s="1243"/>
      <c r="G180" s="56" t="s">
        <v>108</v>
      </c>
      <c r="H180" s="426"/>
      <c r="I180" s="427"/>
      <c r="J180" s="428"/>
      <c r="K180" s="428"/>
      <c r="L180" s="428"/>
      <c r="M180" s="429"/>
      <c r="N180" s="430"/>
      <c r="O180" s="427"/>
      <c r="P180" s="428"/>
      <c r="Q180" s="428"/>
      <c r="R180" s="428"/>
      <c r="S180" s="431"/>
      <c r="T180" s="426"/>
      <c r="U180" s="427"/>
      <c r="V180" s="428"/>
      <c r="W180" s="428"/>
      <c r="X180" s="428"/>
      <c r="Y180" s="432"/>
      <c r="Z180" s="275"/>
      <c r="AA180" s="276"/>
      <c r="AB180" s="277"/>
      <c r="AC180" s="278"/>
      <c r="AD180" s="278"/>
      <c r="AE180" s="743"/>
      <c r="AF180" s="28"/>
      <c r="AG180" s="28"/>
    </row>
    <row r="181" spans="1:33" ht="14">
      <c r="A181" s="26"/>
      <c r="B181" s="1116"/>
      <c r="C181" s="1230"/>
      <c r="D181" s="1119"/>
      <c r="E181" s="1122"/>
      <c r="F181" s="1243"/>
      <c r="G181" s="57" t="s">
        <v>109</v>
      </c>
      <c r="H181" s="419"/>
      <c r="I181" s="420"/>
      <c r="J181" s="421"/>
      <c r="K181" s="421"/>
      <c r="L181" s="421"/>
      <c r="M181" s="422"/>
      <c r="N181" s="423"/>
      <c r="O181" s="420"/>
      <c r="P181" s="421"/>
      <c r="Q181" s="421"/>
      <c r="R181" s="421"/>
      <c r="S181" s="424"/>
      <c r="T181" s="419"/>
      <c r="U181" s="420"/>
      <c r="V181" s="421"/>
      <c r="W181" s="421"/>
      <c r="X181" s="421"/>
      <c r="Y181" s="425"/>
      <c r="Z181" s="275"/>
      <c r="AA181" s="276"/>
      <c r="AB181" s="277"/>
      <c r="AC181" s="278"/>
      <c r="AD181" s="278"/>
      <c r="AE181" s="743"/>
      <c r="AF181" s="28"/>
      <c r="AG181" s="28"/>
    </row>
    <row r="182" spans="1:33" ht="14">
      <c r="A182" s="26"/>
      <c r="B182" s="1116"/>
      <c r="C182" s="1231"/>
      <c r="D182" s="1119" t="s">
        <v>62</v>
      </c>
      <c r="E182" s="1128" t="s">
        <v>98</v>
      </c>
      <c r="F182" s="1244">
        <v>3</v>
      </c>
      <c r="G182" s="58" t="s">
        <v>106</v>
      </c>
      <c r="H182" s="433"/>
      <c r="I182" s="434"/>
      <c r="J182" s="435"/>
      <c r="K182" s="435"/>
      <c r="L182" s="435"/>
      <c r="M182" s="436"/>
      <c r="N182" s="437"/>
      <c r="O182" s="434"/>
      <c r="P182" s="435"/>
      <c r="Q182" s="435"/>
      <c r="R182" s="435"/>
      <c r="S182" s="438"/>
      <c r="T182" s="433"/>
      <c r="U182" s="434"/>
      <c r="V182" s="435"/>
      <c r="W182" s="435"/>
      <c r="X182" s="435"/>
      <c r="Y182" s="439"/>
      <c r="Z182" s="275"/>
      <c r="AA182" s="276"/>
      <c r="AB182" s="277"/>
      <c r="AC182" s="278"/>
      <c r="AD182" s="278"/>
      <c r="AE182" s="743"/>
      <c r="AF182" s="28"/>
      <c r="AG182" s="28"/>
    </row>
    <row r="183" spans="1:33" ht="14">
      <c r="A183" s="26"/>
      <c r="B183" s="1116"/>
      <c r="C183" s="1231"/>
      <c r="D183" s="1119"/>
      <c r="E183" s="1122"/>
      <c r="F183" s="1243"/>
      <c r="G183" s="56" t="s">
        <v>108</v>
      </c>
      <c r="H183" s="426"/>
      <c r="I183" s="427"/>
      <c r="J183" s="428"/>
      <c r="K183" s="428"/>
      <c r="L183" s="428"/>
      <c r="M183" s="429"/>
      <c r="N183" s="430"/>
      <c r="O183" s="427"/>
      <c r="P183" s="428"/>
      <c r="Q183" s="428"/>
      <c r="R183" s="428"/>
      <c r="S183" s="431"/>
      <c r="T183" s="426"/>
      <c r="U183" s="427"/>
      <c r="V183" s="428"/>
      <c r="W183" s="428"/>
      <c r="X183" s="428"/>
      <c r="Y183" s="432"/>
      <c r="Z183" s="275"/>
      <c r="AA183" s="276"/>
      <c r="AB183" s="277"/>
      <c r="AC183" s="278"/>
      <c r="AD183" s="278"/>
      <c r="AE183" s="743"/>
      <c r="AF183" s="28"/>
      <c r="AG183" s="28"/>
    </row>
    <row r="184" spans="1:33" ht="14">
      <c r="A184" s="26"/>
      <c r="B184" s="1116"/>
      <c r="C184" s="1232"/>
      <c r="D184" s="1119"/>
      <c r="E184" s="1122"/>
      <c r="F184" s="1243"/>
      <c r="G184" s="57" t="s">
        <v>109</v>
      </c>
      <c r="H184" s="419"/>
      <c r="I184" s="420"/>
      <c r="J184" s="421"/>
      <c r="K184" s="421"/>
      <c r="L184" s="421"/>
      <c r="M184" s="422"/>
      <c r="N184" s="423"/>
      <c r="O184" s="420"/>
      <c r="P184" s="421"/>
      <c r="Q184" s="421"/>
      <c r="R184" s="421"/>
      <c r="S184" s="424"/>
      <c r="T184" s="419"/>
      <c r="U184" s="420"/>
      <c r="V184" s="421"/>
      <c r="W184" s="421"/>
      <c r="X184" s="421"/>
      <c r="Y184" s="425"/>
      <c r="Z184" s="275"/>
      <c r="AA184" s="276"/>
      <c r="AB184" s="277"/>
      <c r="AC184" s="278"/>
      <c r="AD184" s="278"/>
      <c r="AE184" s="743"/>
      <c r="AF184" s="28"/>
      <c r="AG184" s="28"/>
    </row>
    <row r="185" spans="1:33" ht="14" customHeight="1">
      <c r="A185" s="14"/>
      <c r="B185" s="1116"/>
      <c r="C185" s="1107" t="s">
        <v>124</v>
      </c>
      <c r="D185" s="1108"/>
      <c r="E185" s="1108"/>
      <c r="F185" s="1238">
        <v>2</v>
      </c>
      <c r="G185" s="96" t="s">
        <v>106</v>
      </c>
      <c r="H185" s="398"/>
      <c r="I185" s="399"/>
      <c r="J185" s="400"/>
      <c r="K185" s="400"/>
      <c r="L185" s="400"/>
      <c r="M185" s="401"/>
      <c r="N185" s="402"/>
      <c r="O185" s="399"/>
      <c r="P185" s="400"/>
      <c r="Q185" s="400"/>
      <c r="R185" s="400"/>
      <c r="S185" s="403"/>
      <c r="T185" s="398"/>
      <c r="U185" s="399"/>
      <c r="V185" s="400"/>
      <c r="W185" s="400"/>
      <c r="X185" s="400"/>
      <c r="Y185" s="404"/>
      <c r="Z185" s="292"/>
      <c r="AA185" s="293"/>
      <c r="AB185" s="294"/>
      <c r="AC185" s="295"/>
      <c r="AD185" s="295"/>
      <c r="AE185" s="296"/>
      <c r="AF185" s="12"/>
      <c r="AG185" s="41"/>
    </row>
    <row r="186" spans="1:33" ht="14">
      <c r="A186" s="14">
        <v>0</v>
      </c>
      <c r="B186" s="1116"/>
      <c r="C186" s="1109"/>
      <c r="D186" s="1110"/>
      <c r="E186" s="1110"/>
      <c r="F186" s="1238"/>
      <c r="G186" s="97" t="s">
        <v>108</v>
      </c>
      <c r="H186" s="405"/>
      <c r="I186" s="406"/>
      <c r="J186" s="407"/>
      <c r="K186" s="407"/>
      <c r="L186" s="407"/>
      <c r="M186" s="408"/>
      <c r="N186" s="409"/>
      <c r="O186" s="406"/>
      <c r="P186" s="407"/>
      <c r="Q186" s="407"/>
      <c r="R186" s="407"/>
      <c r="S186" s="410"/>
      <c r="T186" s="405"/>
      <c r="U186" s="406"/>
      <c r="V186" s="407"/>
      <c r="W186" s="407"/>
      <c r="X186" s="407"/>
      <c r="Y186" s="411"/>
      <c r="Z186" s="275"/>
      <c r="AA186" s="276"/>
      <c r="AB186" s="277"/>
      <c r="AC186" s="278"/>
      <c r="AD186" s="278"/>
      <c r="AE186" s="743"/>
      <c r="AF186" s="12"/>
      <c r="AG186" s="41"/>
    </row>
    <row r="187" spans="1:33" ht="14.5" thickBot="1">
      <c r="A187" s="14"/>
      <c r="B187" s="1116"/>
      <c r="C187" s="1111"/>
      <c r="D187" s="1112"/>
      <c r="E187" s="1112"/>
      <c r="F187" s="1239"/>
      <c r="G187" s="98" t="s">
        <v>109</v>
      </c>
      <c r="H187" s="412"/>
      <c r="I187" s="413"/>
      <c r="J187" s="414"/>
      <c r="K187" s="414"/>
      <c r="L187" s="414"/>
      <c r="M187" s="415"/>
      <c r="N187" s="416"/>
      <c r="O187" s="413"/>
      <c r="P187" s="414"/>
      <c r="Q187" s="414"/>
      <c r="R187" s="414"/>
      <c r="S187" s="417"/>
      <c r="T187" s="412"/>
      <c r="U187" s="413"/>
      <c r="V187" s="414"/>
      <c r="W187" s="414"/>
      <c r="X187" s="414"/>
      <c r="Y187" s="418"/>
      <c r="Z187" s="302"/>
      <c r="AA187" s="303"/>
      <c r="AB187" s="304"/>
      <c r="AC187" s="305"/>
      <c r="AD187" s="305"/>
      <c r="AE187" s="306"/>
      <c r="AF187" s="15"/>
      <c r="AG187" s="15"/>
    </row>
    <row r="188" spans="1:33" ht="14" customHeight="1">
      <c r="A188" s="26"/>
      <c r="B188" s="1116"/>
      <c r="C188" s="1229" t="s">
        <v>25</v>
      </c>
      <c r="D188" s="1118" t="s">
        <v>68</v>
      </c>
      <c r="E188" s="1121" t="s">
        <v>99</v>
      </c>
      <c r="F188" s="1236">
        <v>2</v>
      </c>
      <c r="G188" s="52" t="s">
        <v>106</v>
      </c>
      <c r="H188" s="368"/>
      <c r="I188" s="369"/>
      <c r="J188" s="370"/>
      <c r="K188" s="370"/>
      <c r="L188" s="370"/>
      <c r="M188" s="371"/>
      <c r="N188" s="372"/>
      <c r="O188" s="369"/>
      <c r="P188" s="370"/>
      <c r="Q188" s="370"/>
      <c r="R188" s="370"/>
      <c r="S188" s="373"/>
      <c r="T188" s="374"/>
      <c r="U188" s="375"/>
      <c r="V188" s="376"/>
      <c r="W188" s="376"/>
      <c r="X188" s="376"/>
      <c r="Y188" s="377"/>
      <c r="Z188" s="297"/>
      <c r="AA188" s="298"/>
      <c r="AB188" s="299"/>
      <c r="AC188" s="300"/>
      <c r="AD188" s="300"/>
      <c r="AE188" s="301"/>
      <c r="AF188" s="28"/>
      <c r="AG188" s="28"/>
    </row>
    <row r="189" spans="1:33" ht="14">
      <c r="A189" s="26"/>
      <c r="B189" s="1116"/>
      <c r="C189" s="1230"/>
      <c r="D189" s="1119"/>
      <c r="E189" s="1122"/>
      <c r="F189" s="1237"/>
      <c r="G189" s="53" t="s">
        <v>108</v>
      </c>
      <c r="H189" s="378"/>
      <c r="I189" s="379"/>
      <c r="J189" s="380"/>
      <c r="K189" s="380"/>
      <c r="L189" s="380"/>
      <c r="M189" s="381"/>
      <c r="N189" s="382"/>
      <c r="O189" s="379"/>
      <c r="P189" s="380"/>
      <c r="Q189" s="380"/>
      <c r="R189" s="380"/>
      <c r="S189" s="383"/>
      <c r="T189" s="384"/>
      <c r="U189" s="385"/>
      <c r="V189" s="386"/>
      <c r="W189" s="386"/>
      <c r="X189" s="386"/>
      <c r="Y189" s="387"/>
      <c r="Z189" s="275"/>
      <c r="AA189" s="276"/>
      <c r="AB189" s="277"/>
      <c r="AC189" s="278"/>
      <c r="AD189" s="278"/>
      <c r="AE189" s="743"/>
      <c r="AF189" s="28"/>
      <c r="AG189" s="28"/>
    </row>
    <row r="190" spans="1:33" ht="14">
      <c r="A190" s="26"/>
      <c r="B190" s="1116"/>
      <c r="C190" s="1230"/>
      <c r="D190" s="1119"/>
      <c r="E190" s="1122"/>
      <c r="F190" s="1237"/>
      <c r="G190" s="54" t="s">
        <v>109</v>
      </c>
      <c r="H190" s="388"/>
      <c r="I190" s="389"/>
      <c r="J190" s="390"/>
      <c r="K190" s="390"/>
      <c r="L190" s="390"/>
      <c r="M190" s="391"/>
      <c r="N190" s="392"/>
      <c r="O190" s="389"/>
      <c r="P190" s="390"/>
      <c r="Q190" s="390"/>
      <c r="R190" s="390"/>
      <c r="S190" s="393"/>
      <c r="T190" s="394"/>
      <c r="U190" s="395"/>
      <c r="V190" s="396"/>
      <c r="W190" s="396"/>
      <c r="X190" s="396"/>
      <c r="Y190" s="397"/>
      <c r="Z190" s="275"/>
      <c r="AA190" s="276"/>
      <c r="AB190" s="277"/>
      <c r="AC190" s="278"/>
      <c r="AD190" s="278"/>
      <c r="AE190" s="743"/>
      <c r="AF190" s="28"/>
      <c r="AG190" s="28"/>
    </row>
    <row r="191" spans="1:33" ht="14" customHeight="1">
      <c r="A191" s="26"/>
      <c r="B191" s="1116"/>
      <c r="C191" s="1230"/>
      <c r="D191" s="1127" t="s">
        <v>63</v>
      </c>
      <c r="E191" s="1128" t="s">
        <v>99</v>
      </c>
      <c r="F191" s="1237">
        <v>2</v>
      </c>
      <c r="G191" s="58" t="s">
        <v>106</v>
      </c>
      <c r="H191" s="433"/>
      <c r="I191" s="434"/>
      <c r="J191" s="435"/>
      <c r="K191" s="435"/>
      <c r="L191" s="435"/>
      <c r="M191" s="436"/>
      <c r="N191" s="437"/>
      <c r="O191" s="434"/>
      <c r="P191" s="435"/>
      <c r="Q191" s="435"/>
      <c r="R191" s="435"/>
      <c r="S191" s="438"/>
      <c r="T191" s="433"/>
      <c r="U191" s="434"/>
      <c r="V191" s="435"/>
      <c r="W191" s="435"/>
      <c r="X191" s="435"/>
      <c r="Y191" s="439"/>
      <c r="Z191" s="279"/>
      <c r="AA191" s="280"/>
      <c r="AB191" s="281"/>
      <c r="AC191" s="282"/>
      <c r="AD191" s="282"/>
      <c r="AE191" s="742"/>
      <c r="AF191" s="28"/>
      <c r="AG191" s="28"/>
    </row>
    <row r="192" spans="1:33" ht="14">
      <c r="A192" s="26"/>
      <c r="B192" s="1116"/>
      <c r="C192" s="1230"/>
      <c r="D192" s="1119"/>
      <c r="E192" s="1122"/>
      <c r="F192" s="1237"/>
      <c r="G192" s="56" t="s">
        <v>108</v>
      </c>
      <c r="H192" s="426"/>
      <c r="I192" s="427"/>
      <c r="J192" s="428"/>
      <c r="K192" s="428"/>
      <c r="L192" s="428"/>
      <c r="M192" s="429"/>
      <c r="N192" s="430"/>
      <c r="O192" s="427"/>
      <c r="P192" s="428"/>
      <c r="Q192" s="428"/>
      <c r="R192" s="428"/>
      <c r="S192" s="431"/>
      <c r="T192" s="426"/>
      <c r="U192" s="427"/>
      <c r="V192" s="428"/>
      <c r="W192" s="428"/>
      <c r="X192" s="428"/>
      <c r="Y192" s="432"/>
      <c r="Z192" s="275"/>
      <c r="AA192" s="276"/>
      <c r="AB192" s="277"/>
      <c r="AC192" s="278"/>
      <c r="AD192" s="278"/>
      <c r="AE192" s="743"/>
      <c r="AF192" s="28"/>
      <c r="AG192" s="28"/>
    </row>
    <row r="193" spans="1:33" ht="14">
      <c r="A193" s="26"/>
      <c r="B193" s="1116"/>
      <c r="C193" s="1230"/>
      <c r="D193" s="1119"/>
      <c r="E193" s="1122"/>
      <c r="F193" s="1237"/>
      <c r="G193" s="57" t="s">
        <v>109</v>
      </c>
      <c r="H193" s="419"/>
      <c r="I193" s="420"/>
      <c r="J193" s="421"/>
      <c r="K193" s="421"/>
      <c r="L193" s="421"/>
      <c r="M193" s="422"/>
      <c r="N193" s="423"/>
      <c r="O193" s="420"/>
      <c r="P193" s="421"/>
      <c r="Q193" s="421"/>
      <c r="R193" s="421"/>
      <c r="S193" s="424"/>
      <c r="T193" s="419"/>
      <c r="U193" s="420"/>
      <c r="V193" s="421"/>
      <c r="W193" s="421"/>
      <c r="X193" s="421"/>
      <c r="Y193" s="425"/>
      <c r="Z193" s="283"/>
      <c r="AA193" s="284"/>
      <c r="AB193" s="285"/>
      <c r="AC193" s="286"/>
      <c r="AD193" s="286"/>
      <c r="AE193" s="744"/>
      <c r="AF193" s="28"/>
      <c r="AG193" s="28"/>
    </row>
    <row r="194" spans="1:33" ht="14" customHeight="1">
      <c r="A194" s="26"/>
      <c r="B194" s="1116"/>
      <c r="C194" s="1230"/>
      <c r="D194" s="1127" t="s">
        <v>69</v>
      </c>
      <c r="E194" s="1128" t="s">
        <v>99</v>
      </c>
      <c r="F194" s="1237">
        <v>2</v>
      </c>
      <c r="G194" s="58" t="s">
        <v>106</v>
      </c>
      <c r="H194" s="433"/>
      <c r="I194" s="434"/>
      <c r="J194" s="435"/>
      <c r="K194" s="435"/>
      <c r="L194" s="435"/>
      <c r="M194" s="436"/>
      <c r="N194" s="437"/>
      <c r="O194" s="434"/>
      <c r="P194" s="435"/>
      <c r="Q194" s="435"/>
      <c r="R194" s="435"/>
      <c r="S194" s="438"/>
      <c r="T194" s="433"/>
      <c r="U194" s="434"/>
      <c r="V194" s="435"/>
      <c r="W194" s="435"/>
      <c r="X194" s="435"/>
      <c r="Y194" s="439"/>
      <c r="Z194" s="279"/>
      <c r="AA194" s="280"/>
      <c r="AB194" s="281"/>
      <c r="AC194" s="282"/>
      <c r="AD194" s="282"/>
      <c r="AE194" s="742"/>
      <c r="AF194" s="28"/>
      <c r="AG194" s="28"/>
    </row>
    <row r="195" spans="1:33" ht="14">
      <c r="A195" s="26"/>
      <c r="B195" s="1116"/>
      <c r="C195" s="1230"/>
      <c r="D195" s="1119"/>
      <c r="E195" s="1122"/>
      <c r="F195" s="1237"/>
      <c r="G195" s="56" t="s">
        <v>108</v>
      </c>
      <c r="H195" s="426"/>
      <c r="I195" s="427"/>
      <c r="J195" s="428"/>
      <c r="K195" s="428"/>
      <c r="L195" s="428"/>
      <c r="M195" s="429"/>
      <c r="N195" s="430"/>
      <c r="O195" s="427"/>
      <c r="P195" s="428"/>
      <c r="Q195" s="428"/>
      <c r="R195" s="428"/>
      <c r="S195" s="431"/>
      <c r="T195" s="426"/>
      <c r="U195" s="427"/>
      <c r="V195" s="428"/>
      <c r="W195" s="428"/>
      <c r="X195" s="428"/>
      <c r="Y195" s="432"/>
      <c r="Z195" s="275"/>
      <c r="AA195" s="276"/>
      <c r="AB195" s="277"/>
      <c r="AC195" s="278"/>
      <c r="AD195" s="278"/>
      <c r="AE195" s="743"/>
      <c r="AF195" s="28"/>
      <c r="AG195" s="28"/>
    </row>
    <row r="196" spans="1:33" ht="14">
      <c r="A196" s="26"/>
      <c r="B196" s="1116"/>
      <c r="C196" s="1230"/>
      <c r="D196" s="1119"/>
      <c r="E196" s="1122"/>
      <c r="F196" s="1237"/>
      <c r="G196" s="57" t="s">
        <v>109</v>
      </c>
      <c r="H196" s="419"/>
      <c r="I196" s="420"/>
      <c r="J196" s="421"/>
      <c r="K196" s="421"/>
      <c r="L196" s="421"/>
      <c r="M196" s="422"/>
      <c r="N196" s="423"/>
      <c r="O196" s="420"/>
      <c r="P196" s="421"/>
      <c r="Q196" s="421"/>
      <c r="R196" s="421"/>
      <c r="S196" s="424"/>
      <c r="T196" s="419"/>
      <c r="U196" s="420"/>
      <c r="V196" s="421"/>
      <c r="W196" s="421"/>
      <c r="X196" s="421"/>
      <c r="Y196" s="425"/>
      <c r="Z196" s="283"/>
      <c r="AA196" s="284"/>
      <c r="AB196" s="285"/>
      <c r="AC196" s="286"/>
      <c r="AD196" s="286"/>
      <c r="AE196" s="744"/>
      <c r="AF196" s="28"/>
      <c r="AG196" s="28"/>
    </row>
    <row r="197" spans="1:33" ht="14" customHeight="1">
      <c r="A197" s="26"/>
      <c r="B197" s="1116"/>
      <c r="C197" s="1230"/>
      <c r="D197" s="1127" t="s">
        <v>64</v>
      </c>
      <c r="E197" s="1128" t="s">
        <v>100</v>
      </c>
      <c r="F197" s="1237">
        <v>2</v>
      </c>
      <c r="G197" s="58" t="s">
        <v>106</v>
      </c>
      <c r="H197" s="433"/>
      <c r="I197" s="434"/>
      <c r="J197" s="435"/>
      <c r="K197" s="435"/>
      <c r="L197" s="435"/>
      <c r="M197" s="436"/>
      <c r="N197" s="437"/>
      <c r="O197" s="434"/>
      <c r="P197" s="435"/>
      <c r="Q197" s="435"/>
      <c r="R197" s="435"/>
      <c r="S197" s="438"/>
      <c r="T197" s="433"/>
      <c r="U197" s="434"/>
      <c r="V197" s="435"/>
      <c r="W197" s="435"/>
      <c r="X197" s="435"/>
      <c r="Y197" s="439"/>
      <c r="Z197" s="279"/>
      <c r="AA197" s="280"/>
      <c r="AB197" s="281"/>
      <c r="AC197" s="282"/>
      <c r="AD197" s="282"/>
      <c r="AE197" s="742"/>
      <c r="AF197" s="28"/>
      <c r="AG197" s="28"/>
    </row>
    <row r="198" spans="1:33" ht="14">
      <c r="A198" s="26"/>
      <c r="B198" s="1116"/>
      <c r="C198" s="1230"/>
      <c r="D198" s="1119"/>
      <c r="E198" s="1122"/>
      <c r="F198" s="1237"/>
      <c r="G198" s="56" t="s">
        <v>108</v>
      </c>
      <c r="H198" s="426"/>
      <c r="I198" s="427"/>
      <c r="J198" s="428"/>
      <c r="K198" s="428"/>
      <c r="L198" s="428"/>
      <c r="M198" s="429"/>
      <c r="N198" s="430"/>
      <c r="O198" s="427"/>
      <c r="P198" s="428"/>
      <c r="Q198" s="428"/>
      <c r="R198" s="428"/>
      <c r="S198" s="431"/>
      <c r="T198" s="426"/>
      <c r="U198" s="427"/>
      <c r="V198" s="428"/>
      <c r="W198" s="428"/>
      <c r="X198" s="428"/>
      <c r="Y198" s="432"/>
      <c r="Z198" s="275"/>
      <c r="AA198" s="276"/>
      <c r="AB198" s="277"/>
      <c r="AC198" s="278"/>
      <c r="AD198" s="278"/>
      <c r="AE198" s="743"/>
      <c r="AF198" s="28"/>
      <c r="AG198" s="28"/>
    </row>
    <row r="199" spans="1:33" ht="14">
      <c r="A199" s="26"/>
      <c r="B199" s="1116"/>
      <c r="C199" s="1230"/>
      <c r="D199" s="1119"/>
      <c r="E199" s="1122"/>
      <c r="F199" s="1237"/>
      <c r="G199" s="57" t="s">
        <v>109</v>
      </c>
      <c r="H199" s="419"/>
      <c r="I199" s="420"/>
      <c r="J199" s="421"/>
      <c r="K199" s="421"/>
      <c r="L199" s="421"/>
      <c r="M199" s="422"/>
      <c r="N199" s="423"/>
      <c r="O199" s="420"/>
      <c r="P199" s="421"/>
      <c r="Q199" s="421"/>
      <c r="R199" s="421"/>
      <c r="S199" s="424"/>
      <c r="T199" s="419"/>
      <c r="U199" s="420"/>
      <c r="V199" s="421"/>
      <c r="W199" s="421"/>
      <c r="X199" s="421"/>
      <c r="Y199" s="425"/>
      <c r="Z199" s="283"/>
      <c r="AA199" s="284"/>
      <c r="AB199" s="285"/>
      <c r="AC199" s="286"/>
      <c r="AD199" s="286"/>
      <c r="AE199" s="744"/>
      <c r="AF199" s="28"/>
      <c r="AG199" s="28"/>
    </row>
    <row r="200" spans="1:33" ht="14" customHeight="1">
      <c r="A200" s="26"/>
      <c r="B200" s="1116"/>
      <c r="C200" s="1230"/>
      <c r="D200" s="1127" t="s">
        <v>70</v>
      </c>
      <c r="E200" s="1128" t="s">
        <v>99</v>
      </c>
      <c r="F200" s="1237">
        <v>2</v>
      </c>
      <c r="G200" s="58" t="s">
        <v>106</v>
      </c>
      <c r="H200" s="433"/>
      <c r="I200" s="434"/>
      <c r="J200" s="435"/>
      <c r="K200" s="435"/>
      <c r="L200" s="435"/>
      <c r="M200" s="436"/>
      <c r="N200" s="437"/>
      <c r="O200" s="434"/>
      <c r="P200" s="435"/>
      <c r="Q200" s="435"/>
      <c r="R200" s="435"/>
      <c r="S200" s="438"/>
      <c r="T200" s="433"/>
      <c r="U200" s="434"/>
      <c r="V200" s="435"/>
      <c r="W200" s="435"/>
      <c r="X200" s="435"/>
      <c r="Y200" s="439"/>
      <c r="Z200" s="279"/>
      <c r="AA200" s="280"/>
      <c r="AB200" s="281"/>
      <c r="AC200" s="282"/>
      <c r="AD200" s="282"/>
      <c r="AE200" s="742"/>
      <c r="AF200" s="28"/>
      <c r="AG200" s="28"/>
    </row>
    <row r="201" spans="1:33" ht="14">
      <c r="A201" s="26"/>
      <c r="B201" s="1116"/>
      <c r="C201" s="1230"/>
      <c r="D201" s="1119"/>
      <c r="E201" s="1122"/>
      <c r="F201" s="1237"/>
      <c r="G201" s="56" t="s">
        <v>108</v>
      </c>
      <c r="H201" s="426"/>
      <c r="I201" s="427"/>
      <c r="J201" s="428"/>
      <c r="K201" s="428"/>
      <c r="L201" s="428"/>
      <c r="M201" s="429"/>
      <c r="N201" s="430"/>
      <c r="O201" s="427"/>
      <c r="P201" s="428"/>
      <c r="Q201" s="428"/>
      <c r="R201" s="428"/>
      <c r="S201" s="431"/>
      <c r="T201" s="426"/>
      <c r="U201" s="427"/>
      <c r="V201" s="428"/>
      <c r="W201" s="428"/>
      <c r="X201" s="428"/>
      <c r="Y201" s="432"/>
      <c r="Z201" s="275"/>
      <c r="AA201" s="276"/>
      <c r="AB201" s="277"/>
      <c r="AC201" s="278"/>
      <c r="AD201" s="278"/>
      <c r="AE201" s="743"/>
      <c r="AF201" s="28"/>
      <c r="AG201" s="28"/>
    </row>
    <row r="202" spans="1:33" ht="14">
      <c r="A202" s="26"/>
      <c r="B202" s="1116"/>
      <c r="C202" s="1230"/>
      <c r="D202" s="1119"/>
      <c r="E202" s="1122"/>
      <c r="F202" s="1237"/>
      <c r="G202" s="57" t="s">
        <v>109</v>
      </c>
      <c r="H202" s="419"/>
      <c r="I202" s="420"/>
      <c r="J202" s="421"/>
      <c r="K202" s="421"/>
      <c r="L202" s="421"/>
      <c r="M202" s="422"/>
      <c r="N202" s="423"/>
      <c r="O202" s="420"/>
      <c r="P202" s="421"/>
      <c r="Q202" s="421"/>
      <c r="R202" s="421"/>
      <c r="S202" s="424"/>
      <c r="T202" s="419"/>
      <c r="U202" s="420"/>
      <c r="V202" s="421"/>
      <c r="W202" s="421"/>
      <c r="X202" s="421"/>
      <c r="Y202" s="425"/>
      <c r="Z202" s="283"/>
      <c r="AA202" s="284"/>
      <c r="AB202" s="285"/>
      <c r="AC202" s="286"/>
      <c r="AD202" s="286"/>
      <c r="AE202" s="744"/>
      <c r="AF202" s="28"/>
      <c r="AG202" s="28"/>
    </row>
    <row r="203" spans="1:33" ht="14" customHeight="1">
      <c r="A203" s="26"/>
      <c r="B203" s="1116"/>
      <c r="C203" s="1231"/>
      <c r="D203" s="1119" t="s">
        <v>65</v>
      </c>
      <c r="E203" s="1128" t="s">
        <v>99</v>
      </c>
      <c r="F203" s="1237">
        <v>2</v>
      </c>
      <c r="G203" s="58" t="s">
        <v>106</v>
      </c>
      <c r="H203" s="433"/>
      <c r="I203" s="434"/>
      <c r="J203" s="435"/>
      <c r="K203" s="435"/>
      <c r="L203" s="435"/>
      <c r="M203" s="436"/>
      <c r="N203" s="437"/>
      <c r="O203" s="434"/>
      <c r="P203" s="435"/>
      <c r="Q203" s="435"/>
      <c r="R203" s="435"/>
      <c r="S203" s="438"/>
      <c r="T203" s="433"/>
      <c r="U203" s="434"/>
      <c r="V203" s="435"/>
      <c r="W203" s="435"/>
      <c r="X203" s="435"/>
      <c r="Y203" s="439"/>
      <c r="Z203" s="292"/>
      <c r="AA203" s="293"/>
      <c r="AB203" s="294"/>
      <c r="AC203" s="295"/>
      <c r="AD203" s="295"/>
      <c r="AE203" s="296"/>
      <c r="AF203" s="28"/>
      <c r="AG203" s="28"/>
    </row>
    <row r="204" spans="1:33" ht="14">
      <c r="A204" s="26"/>
      <c r="B204" s="1116"/>
      <c r="C204" s="1231"/>
      <c r="D204" s="1119"/>
      <c r="E204" s="1122"/>
      <c r="F204" s="1237"/>
      <c r="G204" s="56" t="s">
        <v>108</v>
      </c>
      <c r="H204" s="426"/>
      <c r="I204" s="427"/>
      <c r="J204" s="428"/>
      <c r="K204" s="428"/>
      <c r="L204" s="428"/>
      <c r="M204" s="429"/>
      <c r="N204" s="430"/>
      <c r="O204" s="427"/>
      <c r="P204" s="428"/>
      <c r="Q204" s="428"/>
      <c r="R204" s="428"/>
      <c r="S204" s="431"/>
      <c r="T204" s="426"/>
      <c r="U204" s="427"/>
      <c r="V204" s="428"/>
      <c r="W204" s="428"/>
      <c r="X204" s="428"/>
      <c r="Y204" s="432"/>
      <c r="Z204" s="275"/>
      <c r="AA204" s="276"/>
      <c r="AB204" s="277"/>
      <c r="AC204" s="278"/>
      <c r="AD204" s="278"/>
      <c r="AE204" s="743"/>
      <c r="AF204" s="28"/>
      <c r="AG204" s="28"/>
    </row>
    <row r="205" spans="1:33" ht="14" customHeight="1" thickBot="1">
      <c r="A205" s="26"/>
      <c r="B205" s="1116"/>
      <c r="C205" s="1231"/>
      <c r="D205" s="1119"/>
      <c r="E205" s="1122"/>
      <c r="F205" s="1244"/>
      <c r="G205" s="57" t="s">
        <v>109</v>
      </c>
      <c r="H205" s="419"/>
      <c r="I205" s="420"/>
      <c r="J205" s="421"/>
      <c r="K205" s="421"/>
      <c r="L205" s="421"/>
      <c r="M205" s="422"/>
      <c r="N205" s="423"/>
      <c r="O205" s="420"/>
      <c r="P205" s="421"/>
      <c r="Q205" s="421"/>
      <c r="R205" s="421"/>
      <c r="S205" s="424"/>
      <c r="T205" s="419"/>
      <c r="U205" s="420"/>
      <c r="V205" s="421"/>
      <c r="W205" s="421"/>
      <c r="X205" s="421"/>
      <c r="Y205" s="425"/>
      <c r="Z205" s="302"/>
      <c r="AA205" s="303"/>
      <c r="AB205" s="304"/>
      <c r="AC205" s="305"/>
      <c r="AD205" s="305"/>
      <c r="AE205" s="306"/>
      <c r="AF205" s="28"/>
      <c r="AG205" s="28"/>
    </row>
    <row r="206" spans="1:33" ht="14" customHeight="1">
      <c r="A206" s="14"/>
      <c r="B206" s="1116"/>
      <c r="C206" s="1107" t="s">
        <v>123</v>
      </c>
      <c r="D206" s="1108"/>
      <c r="E206" s="1108"/>
      <c r="F206" s="1238">
        <v>2</v>
      </c>
      <c r="G206" s="96" t="s">
        <v>106</v>
      </c>
      <c r="H206" s="398"/>
      <c r="I206" s="399"/>
      <c r="J206" s="400"/>
      <c r="K206" s="400"/>
      <c r="L206" s="400"/>
      <c r="M206" s="401"/>
      <c r="N206" s="402"/>
      <c r="O206" s="399"/>
      <c r="P206" s="400"/>
      <c r="Q206" s="400"/>
      <c r="R206" s="400"/>
      <c r="S206" s="403"/>
      <c r="T206" s="398"/>
      <c r="U206" s="399"/>
      <c r="V206" s="400"/>
      <c r="W206" s="400"/>
      <c r="X206" s="400"/>
      <c r="Y206" s="404"/>
      <c r="Z206" s="292"/>
      <c r="AA206" s="293"/>
      <c r="AB206" s="294"/>
      <c r="AC206" s="295"/>
      <c r="AD206" s="295"/>
      <c r="AE206" s="296"/>
      <c r="AF206" s="12"/>
      <c r="AG206" s="41"/>
    </row>
    <row r="207" spans="1:33" ht="14">
      <c r="A207" s="14">
        <v>0</v>
      </c>
      <c r="B207" s="1116"/>
      <c r="C207" s="1109"/>
      <c r="D207" s="1110"/>
      <c r="E207" s="1110"/>
      <c r="F207" s="1238"/>
      <c r="G207" s="97" t="s">
        <v>108</v>
      </c>
      <c r="H207" s="405"/>
      <c r="I207" s="406"/>
      <c r="J207" s="407"/>
      <c r="K207" s="407"/>
      <c r="L207" s="407"/>
      <c r="M207" s="408"/>
      <c r="N207" s="409"/>
      <c r="O207" s="406"/>
      <c r="P207" s="407"/>
      <c r="Q207" s="407"/>
      <c r="R207" s="407"/>
      <c r="S207" s="410"/>
      <c r="T207" s="405"/>
      <c r="U207" s="406"/>
      <c r="V207" s="407"/>
      <c r="W207" s="407"/>
      <c r="X207" s="407"/>
      <c r="Y207" s="411"/>
      <c r="Z207" s="275"/>
      <c r="AA207" s="276"/>
      <c r="AB207" s="277"/>
      <c r="AC207" s="278"/>
      <c r="AD207" s="278"/>
      <c r="AE207" s="743"/>
      <c r="AF207" s="12"/>
      <c r="AG207" s="41"/>
    </row>
    <row r="208" spans="1:33" ht="14.5" thickBot="1">
      <c r="A208" s="14"/>
      <c r="B208" s="1116"/>
      <c r="C208" s="1111"/>
      <c r="D208" s="1112"/>
      <c r="E208" s="1112"/>
      <c r="F208" s="1239"/>
      <c r="G208" s="98" t="s">
        <v>109</v>
      </c>
      <c r="H208" s="412"/>
      <c r="I208" s="413"/>
      <c r="J208" s="414"/>
      <c r="K208" s="414"/>
      <c r="L208" s="414"/>
      <c r="M208" s="415"/>
      <c r="N208" s="416"/>
      <c r="O208" s="413"/>
      <c r="P208" s="414"/>
      <c r="Q208" s="414"/>
      <c r="R208" s="414"/>
      <c r="S208" s="417"/>
      <c r="T208" s="412"/>
      <c r="U208" s="413"/>
      <c r="V208" s="414"/>
      <c r="W208" s="414"/>
      <c r="X208" s="414"/>
      <c r="Y208" s="418"/>
      <c r="Z208" s="302"/>
      <c r="AA208" s="303"/>
      <c r="AB208" s="304"/>
      <c r="AC208" s="305"/>
      <c r="AD208" s="305"/>
      <c r="AE208" s="306"/>
      <c r="AF208" s="15"/>
      <c r="AG208" s="15"/>
    </row>
    <row r="209" spans="1:33" ht="14" customHeight="1">
      <c r="A209" s="26"/>
      <c r="B209" s="1116"/>
      <c r="C209" s="1230" t="s">
        <v>26</v>
      </c>
      <c r="D209" s="1118" t="s">
        <v>71</v>
      </c>
      <c r="E209" s="1121" t="s">
        <v>96</v>
      </c>
      <c r="F209" s="1236">
        <v>3</v>
      </c>
      <c r="G209" s="52" t="s">
        <v>106</v>
      </c>
      <c r="H209" s="368"/>
      <c r="I209" s="369"/>
      <c r="J209" s="370"/>
      <c r="K209" s="370"/>
      <c r="L209" s="370"/>
      <c r="M209" s="371"/>
      <c r="N209" s="372"/>
      <c r="O209" s="369"/>
      <c r="P209" s="370"/>
      <c r="Q209" s="370"/>
      <c r="R209" s="370"/>
      <c r="S209" s="373"/>
      <c r="T209" s="374"/>
      <c r="U209" s="375"/>
      <c r="V209" s="376"/>
      <c r="W209" s="376"/>
      <c r="X209" s="376"/>
      <c r="Y209" s="377"/>
      <c r="Z209" s="297"/>
      <c r="AA209" s="298"/>
      <c r="AB209" s="299"/>
      <c r="AC209" s="300"/>
      <c r="AD209" s="300"/>
      <c r="AE209" s="301"/>
      <c r="AF209" s="31"/>
      <c r="AG209" s="31"/>
    </row>
    <row r="210" spans="1:33" ht="14">
      <c r="A210" s="26"/>
      <c r="B210" s="1116"/>
      <c r="C210" s="1230"/>
      <c r="D210" s="1119"/>
      <c r="E210" s="1122"/>
      <c r="F210" s="1237"/>
      <c r="G210" s="53" t="s">
        <v>108</v>
      </c>
      <c r="H210" s="378"/>
      <c r="I210" s="379"/>
      <c r="J210" s="380"/>
      <c r="K210" s="380"/>
      <c r="L210" s="380"/>
      <c r="M210" s="381"/>
      <c r="N210" s="382"/>
      <c r="O210" s="379"/>
      <c r="P210" s="380"/>
      <c r="Q210" s="380"/>
      <c r="R210" s="380"/>
      <c r="S210" s="383"/>
      <c r="T210" s="384"/>
      <c r="U210" s="385"/>
      <c r="V210" s="386"/>
      <c r="W210" s="386"/>
      <c r="X210" s="386"/>
      <c r="Y210" s="387"/>
      <c r="Z210" s="275"/>
      <c r="AA210" s="276"/>
      <c r="AB210" s="277"/>
      <c r="AC210" s="278"/>
      <c r="AD210" s="278"/>
      <c r="AE210" s="743"/>
      <c r="AF210" s="31"/>
      <c r="AG210" s="31"/>
    </row>
    <row r="211" spans="1:33" ht="14">
      <c r="A211" s="26"/>
      <c r="B211" s="1116"/>
      <c r="C211" s="1230"/>
      <c r="D211" s="1119"/>
      <c r="E211" s="1122"/>
      <c r="F211" s="1237"/>
      <c r="G211" s="54" t="s">
        <v>109</v>
      </c>
      <c r="H211" s="388"/>
      <c r="I211" s="389"/>
      <c r="J211" s="390"/>
      <c r="K211" s="390"/>
      <c r="L211" s="390"/>
      <c r="M211" s="391"/>
      <c r="N211" s="392"/>
      <c r="O211" s="389"/>
      <c r="P211" s="390"/>
      <c r="Q211" s="390"/>
      <c r="R211" s="390"/>
      <c r="S211" s="393"/>
      <c r="T211" s="394"/>
      <c r="U211" s="395"/>
      <c r="V211" s="396"/>
      <c r="W211" s="396"/>
      <c r="X211" s="396"/>
      <c r="Y211" s="397"/>
      <c r="Z211" s="275"/>
      <c r="AA211" s="276"/>
      <c r="AB211" s="277"/>
      <c r="AC211" s="278"/>
      <c r="AD211" s="278"/>
      <c r="AE211" s="743"/>
      <c r="AF211" s="31"/>
      <c r="AG211" s="31"/>
    </row>
    <row r="212" spans="1:33" ht="20" customHeight="1">
      <c r="A212" s="26"/>
      <c r="B212" s="1116"/>
      <c r="C212" s="1231"/>
      <c r="D212" s="1119" t="s">
        <v>72</v>
      </c>
      <c r="E212" s="1128" t="s">
        <v>101</v>
      </c>
      <c r="F212" s="1237">
        <v>3</v>
      </c>
      <c r="G212" s="58" t="s">
        <v>106</v>
      </c>
      <c r="H212" s="433"/>
      <c r="I212" s="434"/>
      <c r="J212" s="435"/>
      <c r="K212" s="435"/>
      <c r="L212" s="435"/>
      <c r="M212" s="436"/>
      <c r="N212" s="437"/>
      <c r="O212" s="434"/>
      <c r="P212" s="435"/>
      <c r="Q212" s="435"/>
      <c r="R212" s="435"/>
      <c r="S212" s="438"/>
      <c r="T212" s="433"/>
      <c r="U212" s="434"/>
      <c r="V212" s="435"/>
      <c r="W212" s="435"/>
      <c r="X212" s="435"/>
      <c r="Y212" s="439"/>
      <c r="Z212" s="279"/>
      <c r="AA212" s="280"/>
      <c r="AB212" s="281"/>
      <c r="AC212" s="282"/>
      <c r="AD212" s="282"/>
      <c r="AE212" s="742"/>
      <c r="AF212" s="28"/>
      <c r="AG212" s="28"/>
    </row>
    <row r="213" spans="1:33" ht="14">
      <c r="A213" s="26"/>
      <c r="B213" s="1116"/>
      <c r="C213" s="1231"/>
      <c r="D213" s="1119"/>
      <c r="E213" s="1122"/>
      <c r="F213" s="1237"/>
      <c r="G213" s="56" t="s">
        <v>108</v>
      </c>
      <c r="H213" s="426"/>
      <c r="I213" s="427"/>
      <c r="J213" s="428"/>
      <c r="K213" s="428"/>
      <c r="L213" s="428"/>
      <c r="M213" s="429"/>
      <c r="N213" s="430"/>
      <c r="O213" s="427"/>
      <c r="P213" s="428"/>
      <c r="Q213" s="428"/>
      <c r="R213" s="428"/>
      <c r="S213" s="431"/>
      <c r="T213" s="426"/>
      <c r="U213" s="427"/>
      <c r="V213" s="428"/>
      <c r="W213" s="428"/>
      <c r="X213" s="428"/>
      <c r="Y213" s="432"/>
      <c r="Z213" s="275"/>
      <c r="AA213" s="276"/>
      <c r="AB213" s="277"/>
      <c r="AC213" s="278"/>
      <c r="AD213" s="278"/>
      <c r="AE213" s="743"/>
      <c r="AF213" s="28"/>
      <c r="AG213" s="28"/>
    </row>
    <row r="214" spans="1:33" ht="20" customHeight="1">
      <c r="A214" s="26"/>
      <c r="B214" s="1116"/>
      <c r="C214" s="1231"/>
      <c r="D214" s="1119"/>
      <c r="E214" s="1122"/>
      <c r="F214" s="1244"/>
      <c r="G214" s="57" t="s">
        <v>109</v>
      </c>
      <c r="H214" s="419"/>
      <c r="I214" s="420"/>
      <c r="J214" s="421"/>
      <c r="K214" s="421"/>
      <c r="L214" s="421"/>
      <c r="M214" s="422"/>
      <c r="N214" s="423"/>
      <c r="O214" s="420"/>
      <c r="P214" s="421"/>
      <c r="Q214" s="421"/>
      <c r="R214" s="421"/>
      <c r="S214" s="424"/>
      <c r="T214" s="419"/>
      <c r="U214" s="420"/>
      <c r="V214" s="421"/>
      <c r="W214" s="421"/>
      <c r="X214" s="421"/>
      <c r="Y214" s="425"/>
      <c r="Z214" s="283"/>
      <c r="AA214" s="284"/>
      <c r="AB214" s="285"/>
      <c r="AC214" s="286"/>
      <c r="AD214" s="286"/>
      <c r="AE214" s="744"/>
      <c r="AF214" s="28"/>
      <c r="AG214" s="28"/>
    </row>
    <row r="215" spans="1:33" ht="14" customHeight="1">
      <c r="A215" s="14"/>
      <c r="B215" s="1116"/>
      <c r="C215" s="1107" t="s">
        <v>122</v>
      </c>
      <c r="D215" s="1108"/>
      <c r="E215" s="1108"/>
      <c r="F215" s="1238">
        <v>2</v>
      </c>
      <c r="G215" s="96" t="s">
        <v>106</v>
      </c>
      <c r="H215" s="398"/>
      <c r="I215" s="399"/>
      <c r="J215" s="400"/>
      <c r="K215" s="400"/>
      <c r="L215" s="400"/>
      <c r="M215" s="401"/>
      <c r="N215" s="402"/>
      <c r="O215" s="399"/>
      <c r="P215" s="400"/>
      <c r="Q215" s="400"/>
      <c r="R215" s="400"/>
      <c r="S215" s="403"/>
      <c r="T215" s="398"/>
      <c r="U215" s="399"/>
      <c r="V215" s="400"/>
      <c r="W215" s="400"/>
      <c r="X215" s="400"/>
      <c r="Y215" s="404"/>
      <c r="Z215" s="292"/>
      <c r="AA215" s="293"/>
      <c r="AB215" s="294"/>
      <c r="AC215" s="295"/>
      <c r="AD215" s="295"/>
      <c r="AE215" s="296"/>
      <c r="AF215" s="12"/>
      <c r="AG215" s="41"/>
    </row>
    <row r="216" spans="1:33" ht="14">
      <c r="A216" s="14">
        <v>0</v>
      </c>
      <c r="B216" s="1116"/>
      <c r="C216" s="1109"/>
      <c r="D216" s="1110"/>
      <c r="E216" s="1110"/>
      <c r="F216" s="1238"/>
      <c r="G216" s="97" t="s">
        <v>108</v>
      </c>
      <c r="H216" s="405"/>
      <c r="I216" s="406"/>
      <c r="J216" s="407"/>
      <c r="K216" s="407"/>
      <c r="L216" s="407"/>
      <c r="M216" s="408"/>
      <c r="N216" s="409"/>
      <c r="O216" s="406"/>
      <c r="P216" s="407"/>
      <c r="Q216" s="407"/>
      <c r="R216" s="407"/>
      <c r="S216" s="410"/>
      <c r="T216" s="405"/>
      <c r="U216" s="406"/>
      <c r="V216" s="407"/>
      <c r="W216" s="407"/>
      <c r="X216" s="407"/>
      <c r="Y216" s="411"/>
      <c r="Z216" s="275"/>
      <c r="AA216" s="276"/>
      <c r="AB216" s="277"/>
      <c r="AC216" s="278"/>
      <c r="AD216" s="278"/>
      <c r="AE216" s="743"/>
      <c r="AF216" s="12"/>
      <c r="AG216" s="41"/>
    </row>
    <row r="217" spans="1:33" ht="14.5" thickBot="1">
      <c r="A217" s="14"/>
      <c r="B217" s="1117"/>
      <c r="C217" s="1111"/>
      <c r="D217" s="1112"/>
      <c r="E217" s="1112"/>
      <c r="F217" s="1239"/>
      <c r="G217" s="99" t="s">
        <v>109</v>
      </c>
      <c r="H217" s="440"/>
      <c r="I217" s="441"/>
      <c r="J217" s="442"/>
      <c r="K217" s="442"/>
      <c r="L217" s="442"/>
      <c r="M217" s="443"/>
      <c r="N217" s="444"/>
      <c r="O217" s="441"/>
      <c r="P217" s="442"/>
      <c r="Q217" s="442"/>
      <c r="R217" s="442"/>
      <c r="S217" s="445"/>
      <c r="T217" s="440"/>
      <c r="U217" s="441"/>
      <c r="V217" s="442"/>
      <c r="W217" s="442"/>
      <c r="X217" s="442"/>
      <c r="Y217" s="446"/>
      <c r="Z217" s="302"/>
      <c r="AA217" s="303"/>
      <c r="AB217" s="304"/>
      <c r="AC217" s="305"/>
      <c r="AD217" s="305"/>
      <c r="AE217" s="306"/>
      <c r="AF217" s="15"/>
      <c r="AG217" s="15"/>
    </row>
    <row r="218" spans="1:33" ht="14">
      <c r="A218" s="26"/>
      <c r="B218" s="26"/>
      <c r="C218" s="26"/>
      <c r="D218" s="34"/>
      <c r="E218" s="33"/>
      <c r="F218" s="3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34"/>
      <c r="AA218" s="34"/>
      <c r="AB218" s="34"/>
      <c r="AC218" s="34"/>
      <c r="AD218" s="34"/>
      <c r="AE218" s="34"/>
      <c r="AF218" s="28"/>
      <c r="AG218" s="28"/>
    </row>
    <row r="219" spans="1:33" ht="40.5" customHeight="1">
      <c r="A219" s="26"/>
      <c r="B219" s="26"/>
      <c r="C219" s="26"/>
      <c r="D219" s="32"/>
      <c r="E219" s="33"/>
      <c r="F219" s="3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32"/>
      <c r="AA219" s="32"/>
      <c r="AB219" s="32"/>
      <c r="AC219" s="32"/>
      <c r="AD219" s="32"/>
      <c r="AE219" s="32"/>
      <c r="AF219" s="28"/>
      <c r="AG219" s="28"/>
    </row>
    <row r="220" spans="1:33" ht="21" customHeight="1">
      <c r="A220" s="26"/>
      <c r="B220" s="26"/>
      <c r="C220" s="26"/>
      <c r="D220" s="32"/>
      <c r="E220" s="33"/>
      <c r="F220" s="3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32"/>
      <c r="AA220" s="32"/>
      <c r="AB220" s="32"/>
      <c r="AC220" s="32"/>
      <c r="AD220" s="32"/>
      <c r="AE220" s="32"/>
      <c r="AF220" s="31"/>
      <c r="AG220" s="31"/>
    </row>
    <row r="221" spans="1:33" ht="29.25" customHeight="1">
      <c r="A221" s="26"/>
      <c r="B221" s="26"/>
      <c r="C221" s="26"/>
      <c r="D221" s="32"/>
      <c r="E221" s="33"/>
      <c r="F221" s="3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32"/>
      <c r="AA221" s="32"/>
      <c r="AB221" s="32"/>
      <c r="AC221" s="32"/>
      <c r="AD221" s="32"/>
      <c r="AE221" s="32"/>
      <c r="AF221" s="35"/>
      <c r="AG221" s="35"/>
    </row>
    <row r="222" spans="1:33" ht="21" customHeight="1">
      <c r="A222" s="26"/>
      <c r="B222" s="26"/>
      <c r="C222" s="26"/>
      <c r="D222" s="32"/>
      <c r="E222" s="33"/>
      <c r="F222" s="3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32"/>
      <c r="AA222" s="32"/>
      <c r="AB222" s="32"/>
      <c r="AC222" s="32"/>
      <c r="AD222" s="32"/>
      <c r="AE222" s="32"/>
      <c r="AF222" s="35"/>
      <c r="AG222" s="35"/>
    </row>
    <row r="223" spans="1:33" ht="21" customHeight="1">
      <c r="A223" s="26"/>
      <c r="B223" s="26"/>
      <c r="C223" s="26"/>
      <c r="D223" s="32"/>
      <c r="E223" s="33"/>
      <c r="F223" s="3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32"/>
      <c r="AA223" s="32"/>
      <c r="AB223" s="32"/>
      <c r="AC223" s="32"/>
      <c r="AD223" s="32"/>
      <c r="AE223" s="32"/>
      <c r="AF223" s="35"/>
      <c r="AG223" s="35"/>
    </row>
    <row r="224" spans="1:33" ht="21" customHeight="1">
      <c r="A224" s="26"/>
      <c r="B224" s="26"/>
      <c r="C224" s="26"/>
      <c r="D224" s="32"/>
      <c r="E224" s="33"/>
      <c r="F224" s="3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32"/>
      <c r="AA224" s="32"/>
      <c r="AB224" s="32"/>
      <c r="AC224" s="32"/>
      <c r="AD224" s="32"/>
      <c r="AE224" s="32"/>
      <c r="AF224" s="35"/>
      <c r="AG224" s="35"/>
    </row>
    <row r="225" spans="1:33" ht="21" customHeight="1">
      <c r="A225" s="26"/>
      <c r="B225" s="26"/>
      <c r="C225" s="26"/>
      <c r="D225" s="32"/>
      <c r="E225" s="33"/>
      <c r="F225" s="3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32"/>
      <c r="AA225" s="32"/>
      <c r="AB225" s="32"/>
      <c r="AC225" s="32"/>
      <c r="AD225" s="32"/>
      <c r="AE225" s="32"/>
      <c r="AF225" s="35"/>
      <c r="AG225" s="35"/>
    </row>
    <row r="226" spans="1:33" ht="21" customHeight="1">
      <c r="A226" s="26"/>
      <c r="B226" s="26"/>
      <c r="C226" s="26"/>
      <c r="D226" s="32"/>
      <c r="E226" s="33"/>
      <c r="F226" s="3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32"/>
      <c r="AA226" s="32"/>
      <c r="AB226" s="32"/>
      <c r="AC226" s="32"/>
      <c r="AD226" s="32"/>
      <c r="AE226" s="32"/>
      <c r="AF226" s="35"/>
      <c r="AG226" s="35"/>
    </row>
    <row r="227" spans="1:33" ht="21" customHeight="1">
      <c r="A227" s="26"/>
      <c r="B227" s="26"/>
      <c r="C227" s="26"/>
      <c r="D227" s="32"/>
      <c r="E227" s="33"/>
      <c r="F227" s="3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32"/>
      <c r="AA227" s="32"/>
      <c r="AB227" s="32"/>
      <c r="AC227" s="32"/>
      <c r="AD227" s="32"/>
      <c r="AE227" s="32"/>
      <c r="AF227" s="35"/>
      <c r="AG227" s="35"/>
    </row>
    <row r="228" spans="1:33" ht="21" customHeight="1">
      <c r="A228" s="26"/>
      <c r="B228" s="26"/>
      <c r="C228" s="26"/>
      <c r="D228" s="32"/>
      <c r="E228" s="33"/>
      <c r="F228" s="3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32"/>
      <c r="AA228" s="32"/>
      <c r="AB228" s="32"/>
      <c r="AC228" s="32"/>
      <c r="AD228" s="32"/>
      <c r="AE228" s="32"/>
      <c r="AF228" s="35"/>
      <c r="AG228" s="35"/>
    </row>
    <row r="229" spans="1:33" ht="21" customHeight="1">
      <c r="A229" s="26"/>
      <c r="B229" s="26"/>
      <c r="C229" s="26"/>
      <c r="D229" s="32"/>
      <c r="E229" s="33"/>
      <c r="F229" s="3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32"/>
      <c r="AA229" s="32"/>
      <c r="AB229" s="32"/>
      <c r="AC229" s="32"/>
      <c r="AD229" s="32"/>
      <c r="AE229" s="32"/>
      <c r="AF229" s="35"/>
      <c r="AG229" s="35"/>
    </row>
    <row r="230" spans="1:33" ht="21" customHeight="1">
      <c r="A230" s="26"/>
      <c r="B230" s="26"/>
      <c r="C230" s="26"/>
      <c r="D230" s="32"/>
      <c r="E230" s="33"/>
      <c r="F230" s="3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32"/>
      <c r="AA230" s="32"/>
      <c r="AB230" s="32"/>
      <c r="AC230" s="32"/>
      <c r="AD230" s="32"/>
      <c r="AE230" s="32"/>
      <c r="AF230" s="35"/>
      <c r="AG230" s="35"/>
    </row>
    <row r="231" spans="1:33" ht="21" customHeight="1">
      <c r="A231" s="26"/>
      <c r="B231" s="26"/>
      <c r="C231" s="26"/>
      <c r="D231" s="32"/>
      <c r="E231" s="33"/>
      <c r="F231" s="3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32"/>
      <c r="AA231" s="32"/>
      <c r="AB231" s="32"/>
      <c r="AC231" s="32"/>
      <c r="AD231" s="32"/>
      <c r="AE231" s="32"/>
      <c r="AF231" s="35"/>
      <c r="AG231" s="35"/>
    </row>
    <row r="232" spans="1:33" ht="21" customHeight="1">
      <c r="A232" s="26"/>
      <c r="B232" s="26"/>
      <c r="C232" s="26"/>
      <c r="D232" s="32"/>
      <c r="E232" s="33"/>
      <c r="F232" s="3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32"/>
      <c r="AA232" s="32"/>
      <c r="AB232" s="32"/>
      <c r="AC232" s="32"/>
      <c r="AD232" s="32"/>
      <c r="AE232" s="32"/>
      <c r="AF232" s="35"/>
      <c r="AG232" s="35"/>
    </row>
    <row r="233" spans="1:33" ht="21" customHeight="1">
      <c r="A233" s="26"/>
      <c r="B233" s="26"/>
      <c r="C233" s="26"/>
      <c r="D233" s="32"/>
      <c r="E233" s="33"/>
      <c r="F233" s="3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32"/>
      <c r="AA233" s="32"/>
      <c r="AB233" s="32"/>
      <c r="AC233" s="32"/>
      <c r="AD233" s="32"/>
      <c r="AE233" s="32"/>
      <c r="AF233" s="35"/>
      <c r="AG233" s="35"/>
    </row>
    <row r="234" spans="1:33" ht="21" customHeight="1">
      <c r="A234" s="26"/>
      <c r="B234" s="26"/>
      <c r="C234" s="26"/>
      <c r="D234" s="32"/>
      <c r="E234" s="33"/>
      <c r="F234" s="3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32"/>
      <c r="AA234" s="32"/>
      <c r="AB234" s="32"/>
      <c r="AC234" s="32"/>
      <c r="AD234" s="32"/>
      <c r="AE234" s="32"/>
      <c r="AF234" s="35"/>
      <c r="AG234" s="35"/>
    </row>
    <row r="235" spans="1:33" ht="21" customHeight="1">
      <c r="A235" s="26"/>
      <c r="B235" s="26"/>
      <c r="C235" s="26"/>
      <c r="D235" s="32"/>
      <c r="E235" s="33"/>
      <c r="F235" s="3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32"/>
      <c r="AA235" s="32"/>
      <c r="AB235" s="32"/>
      <c r="AC235" s="32"/>
      <c r="AD235" s="32"/>
      <c r="AE235" s="32"/>
      <c r="AF235" s="35"/>
      <c r="AG235" s="35"/>
    </row>
    <row r="236" spans="1:33" ht="21" customHeight="1">
      <c r="A236" s="26"/>
      <c r="B236" s="26"/>
      <c r="C236" s="26"/>
      <c r="D236" s="32"/>
      <c r="E236" s="33"/>
      <c r="F236" s="3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32"/>
      <c r="AA236" s="32"/>
      <c r="AB236" s="32"/>
      <c r="AC236" s="32"/>
      <c r="AD236" s="32"/>
      <c r="AE236" s="32"/>
      <c r="AF236" s="35"/>
      <c r="AG236" s="35"/>
    </row>
    <row r="237" spans="1:33" ht="21" customHeight="1">
      <c r="A237" s="26"/>
      <c r="B237" s="26"/>
      <c r="C237" s="26"/>
      <c r="D237" s="32"/>
      <c r="E237" s="33"/>
      <c r="F237" s="3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32"/>
      <c r="AA237" s="32"/>
      <c r="AB237" s="32"/>
      <c r="AC237" s="32"/>
      <c r="AD237" s="32"/>
      <c r="AE237" s="32"/>
      <c r="AF237" s="35"/>
      <c r="AG237" s="35"/>
    </row>
    <row r="238" spans="1:33" ht="21" customHeight="1">
      <c r="A238" s="26"/>
      <c r="B238" s="26"/>
      <c r="C238" s="26"/>
      <c r="D238" s="32"/>
      <c r="E238" s="33"/>
      <c r="F238" s="3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32"/>
      <c r="AA238" s="32"/>
      <c r="AB238" s="32"/>
      <c r="AC238" s="32"/>
      <c r="AD238" s="32"/>
      <c r="AE238" s="32"/>
      <c r="AF238" s="35"/>
      <c r="AG238" s="35"/>
    </row>
    <row r="239" spans="1:33" ht="21" customHeight="1">
      <c r="A239" s="26"/>
      <c r="B239" s="26"/>
      <c r="C239" s="26"/>
      <c r="D239" s="32"/>
      <c r="E239" s="33"/>
      <c r="F239" s="3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32"/>
      <c r="AA239" s="32"/>
      <c r="AB239" s="32"/>
      <c r="AC239" s="32"/>
      <c r="AD239" s="32"/>
      <c r="AE239" s="32"/>
      <c r="AF239" s="35"/>
      <c r="AG239" s="35"/>
    </row>
    <row r="240" spans="1:33" ht="21" customHeight="1">
      <c r="A240" s="26"/>
      <c r="B240" s="26"/>
      <c r="C240" s="26"/>
      <c r="D240" s="32"/>
      <c r="E240" s="33"/>
      <c r="F240" s="3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32"/>
      <c r="AA240" s="32"/>
      <c r="AB240" s="32"/>
      <c r="AC240" s="32"/>
      <c r="AD240" s="32"/>
      <c r="AE240" s="32"/>
      <c r="AF240" s="35"/>
      <c r="AG240" s="35"/>
    </row>
    <row r="241" spans="1:33" ht="21" customHeight="1">
      <c r="A241" s="26"/>
      <c r="B241" s="26"/>
      <c r="C241" s="26"/>
      <c r="D241" s="32"/>
      <c r="E241" s="33"/>
      <c r="F241" s="3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32"/>
      <c r="AA241" s="32"/>
      <c r="AB241" s="32"/>
      <c r="AC241" s="32"/>
      <c r="AD241" s="32"/>
      <c r="AE241" s="32"/>
      <c r="AF241" s="35"/>
      <c r="AG241" s="35"/>
    </row>
    <row r="242" spans="1:33" ht="21" customHeight="1">
      <c r="A242" s="26"/>
      <c r="B242" s="26"/>
      <c r="C242" s="26"/>
      <c r="D242" s="32"/>
      <c r="E242" s="33"/>
      <c r="F242" s="3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32"/>
      <c r="AA242" s="32"/>
      <c r="AB242" s="32"/>
      <c r="AC242" s="32"/>
      <c r="AD242" s="32"/>
      <c r="AE242" s="32"/>
      <c r="AF242" s="35"/>
      <c r="AG242" s="35"/>
    </row>
    <row r="243" spans="1:33" ht="21" customHeight="1">
      <c r="A243" s="26"/>
      <c r="B243" s="26"/>
      <c r="C243" s="26"/>
      <c r="D243" s="32"/>
      <c r="E243" s="33"/>
      <c r="F243" s="3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32"/>
      <c r="AA243" s="32"/>
      <c r="AB243" s="32"/>
      <c r="AC243" s="32"/>
      <c r="AD243" s="32"/>
      <c r="AE243" s="32"/>
      <c r="AF243" s="35"/>
      <c r="AG243" s="35"/>
    </row>
    <row r="244" spans="1:33" ht="21" customHeight="1">
      <c r="A244" s="26"/>
      <c r="B244" s="26"/>
      <c r="C244" s="26"/>
      <c r="D244" s="32"/>
      <c r="E244" s="33"/>
      <c r="F244" s="3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32"/>
      <c r="AA244" s="32"/>
      <c r="AB244" s="32"/>
      <c r="AC244" s="32"/>
      <c r="AD244" s="32"/>
      <c r="AE244" s="32"/>
      <c r="AF244" s="35"/>
      <c r="AG244" s="35"/>
    </row>
    <row r="245" spans="1:33" ht="21" customHeight="1">
      <c r="A245" s="26"/>
      <c r="B245" s="26"/>
      <c r="C245" s="26"/>
      <c r="D245" s="32"/>
      <c r="E245" s="33"/>
      <c r="F245" s="3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32"/>
      <c r="AA245" s="32"/>
      <c r="AB245" s="32"/>
      <c r="AC245" s="32"/>
      <c r="AD245" s="32"/>
      <c r="AE245" s="32"/>
      <c r="AF245" s="35"/>
      <c r="AG245" s="35"/>
    </row>
    <row r="246" spans="1:33" ht="21" customHeight="1">
      <c r="A246" s="26"/>
      <c r="B246" s="26"/>
      <c r="C246" s="26"/>
      <c r="D246" s="32"/>
      <c r="E246" s="33"/>
      <c r="F246" s="3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32"/>
      <c r="AA246" s="32"/>
      <c r="AB246" s="32"/>
      <c r="AC246" s="32"/>
      <c r="AD246" s="32"/>
      <c r="AE246" s="32"/>
      <c r="AF246" s="35"/>
      <c r="AG246" s="35"/>
    </row>
    <row r="247" spans="1:33" ht="21" customHeight="1">
      <c r="A247" s="26"/>
      <c r="B247" s="26"/>
      <c r="C247" s="26"/>
      <c r="D247" s="32"/>
      <c r="E247" s="33"/>
      <c r="F247" s="3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32"/>
      <c r="AA247" s="32"/>
      <c r="AB247" s="32"/>
      <c r="AC247" s="32"/>
      <c r="AD247" s="32"/>
      <c r="AE247" s="32"/>
      <c r="AF247" s="35"/>
      <c r="AG247" s="35"/>
    </row>
    <row r="248" spans="1:33" ht="21" customHeight="1">
      <c r="A248" s="26"/>
      <c r="B248" s="26"/>
      <c r="C248" s="26"/>
      <c r="D248" s="32"/>
      <c r="E248" s="33"/>
      <c r="F248" s="3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32"/>
      <c r="AA248" s="32"/>
      <c r="AB248" s="32"/>
      <c r="AC248" s="32"/>
      <c r="AD248" s="32"/>
      <c r="AE248" s="32"/>
      <c r="AF248" s="35"/>
      <c r="AG248" s="35"/>
    </row>
    <row r="249" spans="1:33" ht="21" customHeight="1">
      <c r="A249" s="26"/>
      <c r="B249" s="26"/>
      <c r="C249" s="26"/>
      <c r="D249" s="32"/>
      <c r="E249" s="33"/>
      <c r="F249" s="3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32"/>
      <c r="AA249" s="32"/>
      <c r="AB249" s="32"/>
      <c r="AC249" s="32"/>
      <c r="AD249" s="32"/>
      <c r="AE249" s="32"/>
      <c r="AF249" s="35"/>
      <c r="AG249" s="35"/>
    </row>
    <row r="250" spans="1:33" ht="21" customHeight="1">
      <c r="A250" s="26"/>
      <c r="B250" s="26"/>
      <c r="C250" s="26"/>
      <c r="D250" s="32"/>
      <c r="E250" s="33"/>
      <c r="F250" s="3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32"/>
      <c r="AA250" s="32"/>
      <c r="AB250" s="32"/>
      <c r="AC250" s="32"/>
      <c r="AD250" s="32"/>
      <c r="AE250" s="32"/>
      <c r="AF250" s="35"/>
      <c r="AG250" s="35"/>
    </row>
    <row r="251" spans="1:33" ht="21" customHeight="1">
      <c r="A251" s="26"/>
      <c r="B251" s="26"/>
      <c r="C251" s="26"/>
      <c r="D251" s="32"/>
      <c r="E251" s="33"/>
      <c r="F251" s="3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32"/>
      <c r="AA251" s="32"/>
      <c r="AB251" s="32"/>
      <c r="AC251" s="32"/>
      <c r="AD251" s="32"/>
      <c r="AE251" s="32"/>
      <c r="AF251" s="35"/>
      <c r="AG251" s="35"/>
    </row>
    <row r="252" spans="1:33" ht="21" customHeight="1">
      <c r="A252" s="26"/>
      <c r="B252" s="26"/>
      <c r="C252" s="26"/>
      <c r="D252" s="32"/>
      <c r="E252" s="33"/>
      <c r="F252" s="3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32"/>
      <c r="AA252" s="32"/>
      <c r="AB252" s="32"/>
      <c r="AC252" s="32"/>
      <c r="AD252" s="32"/>
      <c r="AE252" s="32"/>
      <c r="AF252" s="35"/>
      <c r="AG252" s="35"/>
    </row>
    <row r="253" spans="1:33" ht="21" customHeight="1">
      <c r="A253" s="26"/>
      <c r="B253" s="26"/>
      <c r="C253" s="26"/>
      <c r="D253" s="32"/>
      <c r="E253" s="33"/>
      <c r="F253" s="3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32"/>
      <c r="AA253" s="32"/>
      <c r="AB253" s="32"/>
      <c r="AC253" s="32"/>
      <c r="AD253" s="32"/>
      <c r="AE253" s="32"/>
      <c r="AF253" s="35"/>
      <c r="AG253" s="35"/>
    </row>
    <row r="254" spans="1:33" ht="21" customHeight="1">
      <c r="A254" s="26"/>
      <c r="B254" s="26"/>
      <c r="C254" s="26"/>
      <c r="D254" s="32"/>
      <c r="E254" s="33"/>
      <c r="F254" s="3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32"/>
      <c r="AA254" s="32"/>
      <c r="AB254" s="32"/>
      <c r="AC254" s="32"/>
      <c r="AD254" s="32"/>
      <c r="AE254" s="32"/>
      <c r="AF254" s="35"/>
      <c r="AG254" s="35"/>
    </row>
    <row r="255" spans="1:33" ht="21" customHeight="1">
      <c r="A255" s="26"/>
      <c r="B255" s="26"/>
      <c r="C255" s="26"/>
      <c r="D255" s="32"/>
      <c r="E255" s="33"/>
      <c r="F255" s="3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32"/>
      <c r="AA255" s="32"/>
      <c r="AB255" s="32"/>
      <c r="AC255" s="32"/>
      <c r="AD255" s="32"/>
      <c r="AE255" s="32"/>
      <c r="AF255" s="35"/>
      <c r="AG255" s="35"/>
    </row>
    <row r="256" spans="1:33" ht="21" customHeight="1">
      <c r="A256" s="26"/>
      <c r="B256" s="26"/>
      <c r="C256" s="26"/>
      <c r="D256" s="32"/>
      <c r="E256" s="33"/>
      <c r="F256" s="3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32"/>
      <c r="AA256" s="32"/>
      <c r="AB256" s="32"/>
      <c r="AC256" s="32"/>
      <c r="AD256" s="32"/>
      <c r="AE256" s="32"/>
      <c r="AF256" s="35"/>
      <c r="AG256" s="35"/>
    </row>
    <row r="257" spans="1:33" ht="21" customHeight="1">
      <c r="A257" s="26"/>
      <c r="B257" s="26"/>
      <c r="C257" s="26"/>
      <c r="D257" s="32"/>
      <c r="E257" s="33"/>
      <c r="F257" s="3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32"/>
      <c r="AA257" s="32"/>
      <c r="AB257" s="32"/>
      <c r="AC257" s="32"/>
      <c r="AD257" s="32"/>
      <c r="AE257" s="32"/>
      <c r="AF257" s="35"/>
      <c r="AG257" s="35"/>
    </row>
    <row r="258" spans="1:33" ht="21" customHeight="1">
      <c r="A258" s="26"/>
      <c r="B258" s="26"/>
      <c r="C258" s="26"/>
      <c r="D258" s="32"/>
      <c r="E258" s="33"/>
      <c r="F258" s="3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32"/>
      <c r="AA258" s="32"/>
      <c r="AB258" s="32"/>
      <c r="AC258" s="32"/>
      <c r="AD258" s="32"/>
      <c r="AE258" s="32"/>
      <c r="AF258" s="35"/>
      <c r="AG258" s="35"/>
    </row>
    <row r="259" spans="1:33" ht="21" customHeight="1">
      <c r="A259" s="26"/>
      <c r="B259" s="26"/>
      <c r="C259" s="26"/>
      <c r="D259" s="32"/>
      <c r="E259" s="33"/>
      <c r="F259" s="3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32"/>
      <c r="AA259" s="32"/>
      <c r="AB259" s="32"/>
      <c r="AC259" s="32"/>
      <c r="AD259" s="32"/>
      <c r="AE259" s="32"/>
      <c r="AF259" s="35"/>
      <c r="AG259" s="35"/>
    </row>
    <row r="260" spans="1:33" ht="21" customHeight="1">
      <c r="A260" s="26"/>
      <c r="B260" s="26"/>
      <c r="C260" s="26"/>
      <c r="D260" s="32"/>
      <c r="E260" s="33"/>
      <c r="F260" s="3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32"/>
      <c r="AA260" s="32"/>
      <c r="AB260" s="32"/>
      <c r="AC260" s="32"/>
      <c r="AD260" s="32"/>
      <c r="AE260" s="32"/>
      <c r="AF260" s="35"/>
      <c r="AG260" s="35"/>
    </row>
    <row r="261" spans="1:33" ht="21" customHeight="1">
      <c r="A261" s="26"/>
      <c r="B261" s="26"/>
      <c r="C261" s="26"/>
      <c r="D261" s="32"/>
      <c r="E261" s="33"/>
      <c r="F261" s="3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32"/>
      <c r="AA261" s="32"/>
      <c r="AB261" s="32"/>
      <c r="AC261" s="32"/>
      <c r="AD261" s="32"/>
      <c r="AE261" s="32"/>
      <c r="AF261" s="35"/>
      <c r="AG261" s="35"/>
    </row>
    <row r="262" spans="1:33" ht="21" customHeight="1">
      <c r="A262" s="26"/>
      <c r="B262" s="26"/>
      <c r="C262" s="26"/>
      <c r="D262" s="32"/>
      <c r="E262" s="33"/>
      <c r="F262" s="3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32"/>
      <c r="AA262" s="32"/>
      <c r="AB262" s="32"/>
      <c r="AC262" s="32"/>
      <c r="AD262" s="32"/>
      <c r="AE262" s="32"/>
      <c r="AF262" s="35"/>
      <c r="AG262" s="35"/>
    </row>
    <row r="263" spans="1:33" ht="21" customHeight="1">
      <c r="A263" s="26"/>
      <c r="B263" s="26"/>
      <c r="C263" s="26"/>
      <c r="D263" s="32"/>
      <c r="E263" s="33"/>
      <c r="F263" s="3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32"/>
      <c r="AA263" s="32"/>
      <c r="AB263" s="32"/>
      <c r="AC263" s="32"/>
      <c r="AD263" s="32"/>
      <c r="AE263" s="32"/>
      <c r="AF263" s="35"/>
      <c r="AG263" s="35"/>
    </row>
    <row r="264" spans="1:33" ht="21" customHeight="1">
      <c r="A264" s="26"/>
      <c r="B264" s="26"/>
      <c r="C264" s="26"/>
      <c r="D264" s="32"/>
      <c r="E264" s="33"/>
      <c r="F264" s="3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32"/>
      <c r="AA264" s="32"/>
      <c r="AB264" s="32"/>
      <c r="AC264" s="32"/>
      <c r="AD264" s="32"/>
      <c r="AE264" s="32"/>
      <c r="AF264" s="35"/>
      <c r="AG264" s="35"/>
    </row>
    <row r="265" spans="1:33" ht="21" customHeight="1">
      <c r="A265" s="26"/>
      <c r="B265" s="26"/>
      <c r="C265" s="26"/>
      <c r="D265" s="32"/>
      <c r="E265" s="33"/>
      <c r="F265" s="3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32"/>
      <c r="AA265" s="32"/>
      <c r="AB265" s="32"/>
      <c r="AC265" s="32"/>
      <c r="AD265" s="32"/>
      <c r="AE265" s="32"/>
      <c r="AF265" s="35"/>
      <c r="AG265" s="35"/>
    </row>
    <row r="266" spans="1:33" ht="21" customHeight="1">
      <c r="A266" s="26"/>
      <c r="B266" s="26"/>
      <c r="C266" s="26"/>
      <c r="D266" s="32"/>
      <c r="E266" s="33"/>
      <c r="F266" s="3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32"/>
      <c r="AA266" s="32"/>
      <c r="AB266" s="32"/>
      <c r="AC266" s="32"/>
      <c r="AD266" s="32"/>
      <c r="AE266" s="32"/>
      <c r="AF266" s="35"/>
      <c r="AG266" s="35"/>
    </row>
    <row r="267" spans="1:33" ht="21" customHeight="1">
      <c r="A267" s="26"/>
      <c r="B267" s="26"/>
      <c r="C267" s="26"/>
      <c r="D267" s="32"/>
      <c r="E267" s="33"/>
      <c r="F267" s="3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32"/>
      <c r="AA267" s="32"/>
      <c r="AB267" s="32"/>
      <c r="AC267" s="32"/>
      <c r="AD267" s="32"/>
      <c r="AE267" s="32"/>
      <c r="AF267" s="35"/>
      <c r="AG267" s="35"/>
    </row>
    <row r="268" spans="1:33" ht="21" customHeight="1">
      <c r="A268" s="26"/>
      <c r="B268" s="26"/>
      <c r="C268" s="26"/>
      <c r="D268" s="32"/>
      <c r="E268" s="33"/>
      <c r="F268" s="3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32"/>
      <c r="AA268" s="32"/>
      <c r="AB268" s="32"/>
      <c r="AC268" s="32"/>
      <c r="AD268" s="32"/>
      <c r="AE268" s="32"/>
      <c r="AF268" s="35"/>
      <c r="AG268" s="35"/>
    </row>
    <row r="269" spans="1:33" ht="21" customHeight="1">
      <c r="A269" s="26"/>
      <c r="B269" s="26"/>
      <c r="C269" s="26"/>
      <c r="D269" s="32"/>
      <c r="E269" s="33"/>
      <c r="F269" s="3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32"/>
      <c r="AA269" s="32"/>
      <c r="AB269" s="32"/>
      <c r="AC269" s="32"/>
      <c r="AD269" s="32"/>
      <c r="AE269" s="32"/>
      <c r="AF269" s="35"/>
      <c r="AG269" s="35"/>
    </row>
    <row r="270" spans="1:33" ht="21" customHeight="1">
      <c r="A270" s="26"/>
      <c r="B270" s="26"/>
      <c r="C270" s="26"/>
      <c r="D270" s="32"/>
      <c r="E270" s="33"/>
      <c r="F270" s="3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32"/>
      <c r="AA270" s="32"/>
      <c r="AB270" s="32"/>
      <c r="AC270" s="32"/>
      <c r="AD270" s="32"/>
      <c r="AE270" s="32"/>
      <c r="AF270" s="35"/>
      <c r="AG270" s="35"/>
    </row>
    <row r="271" spans="1:33" ht="21" customHeight="1">
      <c r="A271" s="26"/>
      <c r="B271" s="26"/>
      <c r="C271" s="26"/>
      <c r="D271" s="32"/>
      <c r="E271" s="33"/>
      <c r="F271" s="3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32"/>
      <c r="AA271" s="32"/>
      <c r="AB271" s="32"/>
      <c r="AC271" s="32"/>
      <c r="AD271" s="32"/>
      <c r="AE271" s="32"/>
      <c r="AF271" s="35"/>
      <c r="AG271" s="35"/>
    </row>
    <row r="272" spans="1:33" ht="21" customHeight="1">
      <c r="A272" s="26"/>
      <c r="B272" s="26"/>
      <c r="C272" s="26"/>
      <c r="D272" s="32"/>
      <c r="E272" s="33"/>
      <c r="F272" s="3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32"/>
      <c r="AA272" s="32"/>
      <c r="AB272" s="32"/>
      <c r="AC272" s="32"/>
      <c r="AD272" s="32"/>
      <c r="AE272" s="32"/>
      <c r="AF272" s="35"/>
      <c r="AG272" s="35"/>
    </row>
    <row r="273" spans="1:33" ht="21" customHeight="1">
      <c r="A273" s="26"/>
      <c r="B273" s="26"/>
      <c r="C273" s="26"/>
      <c r="D273" s="32"/>
      <c r="E273" s="33"/>
      <c r="F273" s="3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32"/>
      <c r="AA273" s="32"/>
      <c r="AB273" s="32"/>
      <c r="AC273" s="32"/>
      <c r="AD273" s="32"/>
      <c r="AE273" s="32"/>
      <c r="AF273" s="35"/>
      <c r="AG273" s="35"/>
    </row>
    <row r="274" spans="1:33" ht="21" customHeight="1">
      <c r="A274" s="26"/>
      <c r="B274" s="26"/>
      <c r="C274" s="26"/>
      <c r="D274" s="32"/>
      <c r="E274" s="33"/>
      <c r="F274" s="3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32"/>
      <c r="AA274" s="32"/>
      <c r="AB274" s="32"/>
      <c r="AC274" s="32"/>
      <c r="AD274" s="32"/>
      <c r="AE274" s="32"/>
      <c r="AF274" s="35"/>
      <c r="AG274" s="35"/>
    </row>
    <row r="275" spans="1:33" ht="21" customHeight="1">
      <c r="A275" s="26"/>
      <c r="B275" s="26"/>
      <c r="C275" s="26"/>
      <c r="D275" s="32"/>
      <c r="E275" s="33"/>
      <c r="F275" s="3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32"/>
      <c r="AA275" s="32"/>
      <c r="AB275" s="32"/>
      <c r="AC275" s="32"/>
      <c r="AD275" s="32"/>
      <c r="AE275" s="32"/>
      <c r="AF275" s="35"/>
      <c r="AG275" s="35"/>
    </row>
    <row r="276" spans="1:33" ht="21" customHeight="1">
      <c r="A276" s="26"/>
      <c r="B276" s="26"/>
      <c r="C276" s="26"/>
      <c r="D276" s="32"/>
      <c r="E276" s="33"/>
      <c r="F276" s="3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32"/>
      <c r="AA276" s="32"/>
      <c r="AB276" s="32"/>
      <c r="AC276" s="32"/>
      <c r="AD276" s="32"/>
      <c r="AE276" s="32"/>
      <c r="AF276" s="35"/>
      <c r="AG276" s="35"/>
    </row>
    <row r="277" spans="1:33" ht="21" customHeight="1">
      <c r="A277" s="26"/>
      <c r="B277" s="26"/>
      <c r="C277" s="26"/>
      <c r="D277" s="32"/>
      <c r="E277" s="33"/>
      <c r="F277" s="3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32"/>
      <c r="AA277" s="32"/>
      <c r="AB277" s="32"/>
      <c r="AC277" s="32"/>
      <c r="AD277" s="32"/>
      <c r="AE277" s="32"/>
      <c r="AF277" s="35"/>
      <c r="AG277" s="35"/>
    </row>
    <row r="278" spans="1:33" ht="21" customHeight="1">
      <c r="A278" s="26"/>
      <c r="B278" s="26"/>
      <c r="C278" s="26"/>
      <c r="D278" s="32"/>
      <c r="E278" s="33"/>
      <c r="F278" s="3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32"/>
      <c r="AA278" s="32"/>
      <c r="AB278" s="32"/>
      <c r="AC278" s="32"/>
      <c r="AD278" s="32"/>
      <c r="AE278" s="32"/>
      <c r="AF278" s="35"/>
      <c r="AG278" s="35"/>
    </row>
    <row r="279" spans="1:33" ht="21" customHeight="1">
      <c r="A279" s="26"/>
      <c r="B279" s="26"/>
      <c r="C279" s="26"/>
      <c r="D279" s="32"/>
      <c r="E279" s="33"/>
      <c r="F279" s="3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32"/>
      <c r="AA279" s="32"/>
      <c r="AB279" s="32"/>
      <c r="AC279" s="32"/>
      <c r="AD279" s="32"/>
      <c r="AE279" s="32"/>
      <c r="AF279" s="35"/>
      <c r="AG279" s="35"/>
    </row>
    <row r="280" spans="1:33" ht="21" customHeight="1">
      <c r="A280" s="26"/>
      <c r="B280" s="26"/>
      <c r="C280" s="26"/>
      <c r="D280" s="32"/>
      <c r="E280" s="33"/>
      <c r="F280" s="3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32"/>
      <c r="AA280" s="32"/>
      <c r="AB280" s="32"/>
      <c r="AC280" s="32"/>
      <c r="AD280" s="32"/>
      <c r="AE280" s="32"/>
      <c r="AF280" s="35"/>
      <c r="AG280" s="35"/>
    </row>
    <row r="281" spans="1:33" ht="21" customHeight="1">
      <c r="A281" s="26"/>
      <c r="B281" s="26"/>
      <c r="C281" s="26"/>
      <c r="D281" s="32"/>
      <c r="E281" s="33"/>
      <c r="F281" s="3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32"/>
      <c r="AA281" s="32"/>
      <c r="AB281" s="32"/>
      <c r="AC281" s="32"/>
      <c r="AD281" s="32"/>
      <c r="AE281" s="32"/>
      <c r="AF281" s="35"/>
      <c r="AG281" s="35"/>
    </row>
    <row r="282" spans="1:33" ht="21" customHeight="1">
      <c r="A282" s="26"/>
      <c r="B282" s="26"/>
      <c r="C282" s="26"/>
      <c r="D282" s="32"/>
      <c r="E282" s="33"/>
      <c r="F282" s="3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32"/>
      <c r="AA282" s="32"/>
      <c r="AB282" s="32"/>
      <c r="AC282" s="32"/>
      <c r="AD282" s="32"/>
      <c r="AE282" s="32"/>
      <c r="AF282" s="35"/>
      <c r="AG282" s="35"/>
    </row>
    <row r="283" spans="1:33" ht="21" customHeight="1">
      <c r="A283" s="26"/>
      <c r="B283" s="26"/>
      <c r="C283" s="26"/>
      <c r="D283" s="32"/>
      <c r="E283" s="33"/>
      <c r="F283" s="3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32"/>
      <c r="AA283" s="32"/>
      <c r="AB283" s="32"/>
      <c r="AC283" s="32"/>
      <c r="AD283" s="32"/>
      <c r="AE283" s="32"/>
      <c r="AF283" s="35"/>
      <c r="AG283" s="35"/>
    </row>
    <row r="284" spans="1:33" ht="21" customHeight="1">
      <c r="A284" s="26"/>
      <c r="B284" s="26"/>
      <c r="C284" s="26"/>
      <c r="D284" s="32"/>
      <c r="E284" s="33"/>
      <c r="F284" s="3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32"/>
      <c r="AA284" s="32"/>
      <c r="AB284" s="32"/>
      <c r="AC284" s="32"/>
      <c r="AD284" s="32"/>
      <c r="AE284" s="32"/>
      <c r="AF284" s="35"/>
      <c r="AG284" s="35"/>
    </row>
    <row r="285" spans="1:33" ht="21" customHeight="1">
      <c r="A285" s="26"/>
      <c r="B285" s="26"/>
      <c r="C285" s="26"/>
      <c r="D285" s="32"/>
      <c r="E285" s="33"/>
      <c r="F285" s="3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32"/>
      <c r="AA285" s="32"/>
      <c r="AB285" s="32"/>
      <c r="AC285" s="32"/>
      <c r="AD285" s="32"/>
      <c r="AE285" s="32"/>
      <c r="AF285" s="35"/>
      <c r="AG285" s="35"/>
    </row>
    <row r="286" spans="1:33" ht="21" customHeight="1">
      <c r="A286" s="26"/>
      <c r="B286" s="26"/>
      <c r="C286" s="26"/>
      <c r="D286" s="32"/>
      <c r="E286" s="33"/>
      <c r="F286" s="3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32"/>
      <c r="AA286" s="32"/>
      <c r="AB286" s="32"/>
      <c r="AC286" s="32"/>
      <c r="AD286" s="32"/>
      <c r="AE286" s="32"/>
      <c r="AF286" s="35"/>
      <c r="AG286" s="35"/>
    </row>
    <row r="287" spans="1:33" ht="21" customHeight="1">
      <c r="A287" s="26"/>
      <c r="B287" s="26"/>
      <c r="C287" s="26"/>
      <c r="D287" s="32"/>
      <c r="E287" s="33"/>
      <c r="F287" s="3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32"/>
      <c r="AA287" s="32"/>
      <c r="AB287" s="32"/>
      <c r="AC287" s="32"/>
      <c r="AD287" s="32"/>
      <c r="AE287" s="32"/>
      <c r="AF287" s="35"/>
      <c r="AG287" s="35"/>
    </row>
    <row r="288" spans="1:33" ht="21" customHeight="1">
      <c r="A288" s="26"/>
      <c r="B288" s="26"/>
      <c r="C288" s="26"/>
      <c r="D288" s="32"/>
      <c r="E288" s="33"/>
      <c r="F288" s="3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32"/>
      <c r="AA288" s="32"/>
      <c r="AB288" s="32"/>
      <c r="AC288" s="32"/>
      <c r="AD288" s="32"/>
      <c r="AE288" s="32"/>
      <c r="AF288" s="35"/>
      <c r="AG288" s="35"/>
    </row>
    <row r="289" spans="1:33" ht="21" customHeight="1">
      <c r="A289" s="26"/>
      <c r="B289" s="26"/>
      <c r="C289" s="26"/>
      <c r="D289" s="32"/>
      <c r="E289" s="33"/>
      <c r="F289" s="3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32"/>
      <c r="AA289" s="32"/>
      <c r="AB289" s="32"/>
      <c r="AC289" s="32"/>
      <c r="AD289" s="32"/>
      <c r="AE289" s="32"/>
      <c r="AF289" s="35"/>
      <c r="AG289" s="35"/>
    </row>
    <row r="290" spans="1:33" ht="21" customHeight="1">
      <c r="A290" s="26"/>
      <c r="B290" s="26"/>
      <c r="C290" s="26"/>
      <c r="D290" s="32"/>
      <c r="E290" s="33"/>
      <c r="F290" s="3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32"/>
      <c r="AA290" s="32"/>
      <c r="AB290" s="32"/>
      <c r="AC290" s="32"/>
      <c r="AD290" s="32"/>
      <c r="AE290" s="32"/>
      <c r="AF290" s="35"/>
      <c r="AG290" s="35"/>
    </row>
    <row r="291" spans="1:33" ht="21" customHeight="1">
      <c r="A291" s="26"/>
      <c r="B291" s="26"/>
      <c r="C291" s="26"/>
      <c r="D291" s="32"/>
      <c r="E291" s="33"/>
      <c r="F291" s="3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32"/>
      <c r="AA291" s="32"/>
      <c r="AB291" s="32"/>
      <c r="AC291" s="32"/>
      <c r="AD291" s="32"/>
      <c r="AE291" s="32"/>
      <c r="AF291" s="35"/>
      <c r="AG291" s="35"/>
    </row>
    <row r="292" spans="1:33" ht="21" customHeight="1">
      <c r="A292" s="26"/>
      <c r="B292" s="26"/>
      <c r="C292" s="26"/>
      <c r="D292" s="32"/>
      <c r="E292" s="33"/>
      <c r="F292" s="3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32"/>
      <c r="AA292" s="32"/>
      <c r="AB292" s="32"/>
      <c r="AC292" s="32"/>
      <c r="AD292" s="32"/>
      <c r="AE292" s="32"/>
      <c r="AF292" s="35"/>
      <c r="AG292" s="35"/>
    </row>
    <row r="293" spans="1:33" ht="21" customHeight="1">
      <c r="A293" s="26"/>
      <c r="B293" s="26"/>
      <c r="C293" s="26"/>
      <c r="D293" s="32"/>
      <c r="E293" s="33"/>
      <c r="F293" s="3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32"/>
      <c r="AA293" s="32"/>
      <c r="AB293" s="32"/>
      <c r="AC293" s="32"/>
      <c r="AD293" s="32"/>
      <c r="AE293" s="32"/>
      <c r="AF293" s="35"/>
      <c r="AG293" s="35"/>
    </row>
    <row r="294" spans="1:33" ht="21" customHeight="1">
      <c r="A294" s="26"/>
      <c r="B294" s="26"/>
      <c r="C294" s="26"/>
      <c r="D294" s="32"/>
      <c r="E294" s="33"/>
      <c r="F294" s="3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32"/>
      <c r="AA294" s="32"/>
      <c r="AB294" s="32"/>
      <c r="AC294" s="32"/>
      <c r="AD294" s="32"/>
      <c r="AE294" s="32"/>
      <c r="AF294" s="35"/>
      <c r="AG294" s="35"/>
    </row>
    <row r="295" spans="1:33" ht="21" customHeight="1">
      <c r="A295" s="26"/>
      <c r="B295" s="26"/>
      <c r="C295" s="26"/>
      <c r="D295" s="32"/>
      <c r="E295" s="33"/>
      <c r="F295" s="3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32"/>
      <c r="AA295" s="32"/>
      <c r="AB295" s="32"/>
      <c r="AC295" s="32"/>
      <c r="AD295" s="32"/>
      <c r="AE295" s="32"/>
      <c r="AF295" s="35"/>
      <c r="AG295" s="35"/>
    </row>
    <row r="296" spans="1:33" ht="21" customHeight="1">
      <c r="A296" s="26"/>
      <c r="B296" s="26"/>
      <c r="C296" s="26"/>
      <c r="D296" s="32"/>
      <c r="E296" s="33"/>
      <c r="F296" s="3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32"/>
      <c r="AA296" s="32"/>
      <c r="AB296" s="32"/>
      <c r="AC296" s="32"/>
      <c r="AD296" s="32"/>
      <c r="AE296" s="32"/>
      <c r="AF296" s="35"/>
      <c r="AG296" s="35"/>
    </row>
    <row r="297" spans="1:33" ht="21" customHeight="1">
      <c r="A297" s="26"/>
      <c r="B297" s="26"/>
      <c r="C297" s="26"/>
      <c r="D297" s="32"/>
      <c r="E297" s="33"/>
      <c r="F297" s="3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32"/>
      <c r="AA297" s="32"/>
      <c r="AB297" s="32"/>
      <c r="AC297" s="32"/>
      <c r="AD297" s="32"/>
      <c r="AE297" s="32"/>
      <c r="AF297" s="35"/>
      <c r="AG297" s="35"/>
    </row>
    <row r="298" spans="1:33" ht="21" customHeight="1">
      <c r="A298" s="26"/>
      <c r="B298" s="26"/>
      <c r="C298" s="26"/>
      <c r="D298" s="32"/>
      <c r="E298" s="33"/>
      <c r="F298" s="3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32"/>
      <c r="AA298" s="32"/>
      <c r="AB298" s="32"/>
      <c r="AC298" s="32"/>
      <c r="AD298" s="32"/>
      <c r="AE298" s="32"/>
      <c r="AF298" s="35"/>
      <c r="AG298" s="35"/>
    </row>
    <row r="299" spans="1:33" ht="21" customHeight="1">
      <c r="A299" s="26"/>
      <c r="B299" s="26"/>
      <c r="C299" s="26"/>
      <c r="D299" s="32"/>
      <c r="E299" s="33"/>
      <c r="F299" s="3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32"/>
      <c r="AA299" s="32"/>
      <c r="AB299" s="32"/>
      <c r="AC299" s="32"/>
      <c r="AD299" s="32"/>
      <c r="AE299" s="32"/>
      <c r="AF299" s="35"/>
      <c r="AG299" s="35"/>
    </row>
    <row r="300" spans="1:33" ht="21" customHeight="1">
      <c r="A300" s="26"/>
      <c r="B300" s="26"/>
      <c r="C300" s="26"/>
      <c r="D300" s="32"/>
      <c r="E300" s="33"/>
      <c r="F300" s="3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32"/>
      <c r="AA300" s="32"/>
      <c r="AB300" s="32"/>
      <c r="AC300" s="32"/>
      <c r="AD300" s="32"/>
      <c r="AE300" s="32"/>
      <c r="AF300" s="35"/>
      <c r="AG300" s="35"/>
    </row>
    <row r="301" spans="1:33" ht="21" customHeight="1">
      <c r="A301" s="26"/>
      <c r="B301" s="26"/>
      <c r="C301" s="26"/>
      <c r="D301" s="32"/>
      <c r="E301" s="33"/>
      <c r="F301" s="3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32"/>
      <c r="AA301" s="32"/>
      <c r="AB301" s="32"/>
      <c r="AC301" s="32"/>
      <c r="AD301" s="32"/>
      <c r="AE301" s="32"/>
      <c r="AF301" s="35"/>
      <c r="AG301" s="35"/>
    </row>
    <row r="302" spans="1:33" ht="21" customHeight="1">
      <c r="A302" s="26"/>
      <c r="B302" s="26"/>
      <c r="C302" s="26"/>
      <c r="D302" s="32"/>
      <c r="E302" s="33"/>
      <c r="F302" s="3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32"/>
      <c r="AA302" s="32"/>
      <c r="AB302" s="32"/>
      <c r="AC302" s="32"/>
      <c r="AD302" s="32"/>
      <c r="AE302" s="32"/>
      <c r="AF302" s="35"/>
      <c r="AG302" s="35"/>
    </row>
    <row r="303" spans="1:33" ht="21" customHeight="1">
      <c r="A303" s="26"/>
      <c r="B303" s="26"/>
      <c r="C303" s="26"/>
      <c r="D303" s="32"/>
      <c r="E303" s="33"/>
      <c r="F303" s="3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32"/>
      <c r="AA303" s="32"/>
      <c r="AB303" s="32"/>
      <c r="AC303" s="32"/>
      <c r="AD303" s="32"/>
      <c r="AE303" s="32"/>
      <c r="AF303" s="35"/>
      <c r="AG303" s="35"/>
    </row>
    <row r="304" spans="1:33" ht="21" customHeight="1">
      <c r="A304" s="26"/>
      <c r="B304" s="26"/>
      <c r="C304" s="26"/>
      <c r="D304" s="32"/>
      <c r="E304" s="33"/>
      <c r="F304" s="3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32"/>
      <c r="AA304" s="32"/>
      <c r="AB304" s="32"/>
      <c r="AC304" s="32"/>
      <c r="AD304" s="32"/>
      <c r="AE304" s="32"/>
      <c r="AF304" s="35"/>
      <c r="AG304" s="35"/>
    </row>
    <row r="305" spans="1:33" ht="21" customHeight="1">
      <c r="A305" s="26"/>
      <c r="B305" s="26"/>
      <c r="C305" s="26"/>
      <c r="D305" s="32"/>
      <c r="E305" s="33"/>
      <c r="F305" s="3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32"/>
      <c r="AA305" s="32"/>
      <c r="AB305" s="32"/>
      <c r="AC305" s="32"/>
      <c r="AD305" s="32"/>
      <c r="AE305" s="32"/>
      <c r="AF305" s="35"/>
      <c r="AG305" s="35"/>
    </row>
    <row r="306" spans="1:33" ht="21" customHeight="1">
      <c r="A306" s="26"/>
      <c r="B306" s="26"/>
      <c r="C306" s="26"/>
      <c r="D306" s="32"/>
      <c r="E306" s="33"/>
      <c r="F306" s="3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32"/>
      <c r="AA306" s="32"/>
      <c r="AB306" s="32"/>
      <c r="AC306" s="32"/>
      <c r="AD306" s="32"/>
      <c r="AE306" s="32"/>
      <c r="AF306" s="35"/>
      <c r="AG306" s="35"/>
    </row>
    <row r="307" spans="1:33" ht="21" customHeight="1">
      <c r="A307" s="26"/>
      <c r="B307" s="26"/>
      <c r="C307" s="26"/>
      <c r="D307" s="32"/>
      <c r="E307" s="33"/>
      <c r="F307" s="3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32"/>
      <c r="AA307" s="32"/>
      <c r="AB307" s="32"/>
      <c r="AC307" s="32"/>
      <c r="AD307" s="32"/>
      <c r="AE307" s="32"/>
      <c r="AF307" s="35"/>
      <c r="AG307" s="35"/>
    </row>
    <row r="308" spans="1:33" ht="21" customHeight="1">
      <c r="A308" s="26"/>
      <c r="B308" s="26"/>
      <c r="C308" s="26"/>
      <c r="D308" s="32"/>
      <c r="E308" s="33"/>
      <c r="F308" s="3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32"/>
      <c r="AA308" s="32"/>
      <c r="AB308" s="32"/>
      <c r="AC308" s="32"/>
      <c r="AD308" s="32"/>
      <c r="AE308" s="32"/>
      <c r="AF308" s="35"/>
      <c r="AG308" s="35"/>
    </row>
    <row r="309" spans="1:33" ht="21" customHeight="1">
      <c r="A309" s="26"/>
      <c r="B309" s="26"/>
      <c r="C309" s="26"/>
      <c r="D309" s="32"/>
      <c r="E309" s="33"/>
      <c r="F309" s="3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32"/>
      <c r="AA309" s="32"/>
      <c r="AB309" s="32"/>
      <c r="AC309" s="32"/>
      <c r="AD309" s="32"/>
      <c r="AE309" s="32"/>
      <c r="AF309" s="35"/>
      <c r="AG309" s="35"/>
    </row>
    <row r="310" spans="1:33" ht="21" customHeight="1">
      <c r="A310" s="26"/>
      <c r="B310" s="26"/>
      <c r="C310" s="26"/>
      <c r="D310" s="32"/>
      <c r="E310" s="33"/>
      <c r="F310" s="3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32"/>
      <c r="AA310" s="32"/>
      <c r="AB310" s="32"/>
      <c r="AC310" s="32"/>
      <c r="AD310" s="32"/>
      <c r="AE310" s="32"/>
      <c r="AF310" s="35"/>
      <c r="AG310" s="35"/>
    </row>
    <row r="311" spans="1:33" ht="21" customHeight="1">
      <c r="A311" s="26"/>
      <c r="B311" s="26"/>
      <c r="C311" s="26"/>
      <c r="D311" s="32"/>
      <c r="E311" s="33"/>
      <c r="F311" s="3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32"/>
      <c r="AA311" s="32"/>
      <c r="AB311" s="32"/>
      <c r="AC311" s="32"/>
      <c r="AD311" s="32"/>
      <c r="AE311" s="32"/>
      <c r="AF311" s="35"/>
      <c r="AG311" s="35"/>
    </row>
    <row r="312" spans="1:33" ht="21" customHeight="1">
      <c r="A312" s="26"/>
      <c r="B312" s="26"/>
      <c r="C312" s="26"/>
      <c r="D312" s="32"/>
      <c r="E312" s="33"/>
      <c r="F312" s="3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32"/>
      <c r="AA312" s="32"/>
      <c r="AB312" s="32"/>
      <c r="AC312" s="32"/>
      <c r="AD312" s="32"/>
      <c r="AE312" s="32"/>
      <c r="AF312" s="35"/>
      <c r="AG312" s="35"/>
    </row>
    <row r="313" spans="1:33" ht="21" customHeight="1">
      <c r="A313" s="26"/>
      <c r="B313" s="26"/>
      <c r="C313" s="26"/>
      <c r="D313" s="32"/>
      <c r="E313" s="33"/>
      <c r="F313" s="3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32"/>
      <c r="AA313" s="32"/>
      <c r="AB313" s="32"/>
      <c r="AC313" s="32"/>
      <c r="AD313" s="32"/>
      <c r="AE313" s="32"/>
      <c r="AF313" s="35"/>
      <c r="AG313" s="35"/>
    </row>
    <row r="314" spans="1:33" ht="21" customHeight="1">
      <c r="A314" s="26"/>
      <c r="B314" s="26"/>
      <c r="C314" s="26"/>
      <c r="D314" s="32"/>
      <c r="E314" s="33"/>
      <c r="F314" s="3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32"/>
      <c r="AA314" s="32"/>
      <c r="AB314" s="32"/>
      <c r="AC314" s="32"/>
      <c r="AD314" s="32"/>
      <c r="AE314" s="32"/>
      <c r="AF314" s="35"/>
      <c r="AG314" s="35"/>
    </row>
    <row r="315" spans="1:33" ht="21" customHeight="1">
      <c r="A315" s="26"/>
      <c r="B315" s="26"/>
      <c r="C315" s="26"/>
      <c r="D315" s="32"/>
      <c r="E315" s="33"/>
      <c r="F315" s="3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32"/>
      <c r="AA315" s="32"/>
      <c r="AB315" s="32"/>
      <c r="AC315" s="32"/>
      <c r="AD315" s="32"/>
      <c r="AE315" s="32"/>
      <c r="AF315" s="35"/>
      <c r="AG315" s="35"/>
    </row>
    <row r="316" spans="1:33" ht="21" customHeight="1">
      <c r="A316" s="26"/>
      <c r="B316" s="26"/>
      <c r="C316" s="26"/>
      <c r="D316" s="32"/>
      <c r="E316" s="33"/>
      <c r="F316" s="3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32"/>
      <c r="AA316" s="32"/>
      <c r="AB316" s="32"/>
      <c r="AC316" s="32"/>
      <c r="AD316" s="32"/>
      <c r="AE316" s="32"/>
      <c r="AF316" s="35"/>
      <c r="AG316" s="35"/>
    </row>
    <row r="317" spans="1:33" ht="21" customHeight="1">
      <c r="A317" s="26"/>
      <c r="B317" s="26"/>
      <c r="C317" s="26"/>
      <c r="D317" s="32"/>
      <c r="E317" s="33"/>
      <c r="F317" s="3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32"/>
      <c r="AA317" s="32"/>
      <c r="AB317" s="32"/>
      <c r="AC317" s="32"/>
      <c r="AD317" s="32"/>
      <c r="AE317" s="32"/>
      <c r="AF317" s="35"/>
      <c r="AG317" s="35"/>
    </row>
    <row r="318" spans="1:33" ht="21" customHeight="1">
      <c r="A318" s="26"/>
      <c r="B318" s="26"/>
      <c r="C318" s="26"/>
      <c r="D318" s="32"/>
      <c r="E318" s="33"/>
      <c r="F318" s="3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32"/>
      <c r="AA318" s="32"/>
      <c r="AB318" s="32"/>
      <c r="AC318" s="32"/>
      <c r="AD318" s="32"/>
      <c r="AE318" s="32"/>
      <c r="AF318" s="35"/>
      <c r="AG318" s="35"/>
    </row>
    <row r="319" spans="1:33" ht="21" customHeight="1">
      <c r="A319" s="26"/>
      <c r="B319" s="26"/>
      <c r="C319" s="26"/>
      <c r="D319" s="32"/>
      <c r="E319" s="33"/>
      <c r="F319" s="3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32"/>
      <c r="AA319" s="32"/>
      <c r="AB319" s="32"/>
      <c r="AC319" s="32"/>
      <c r="AD319" s="32"/>
      <c r="AE319" s="32"/>
      <c r="AF319" s="35"/>
      <c r="AG319" s="35"/>
    </row>
    <row r="320" spans="1:33" ht="21" customHeight="1">
      <c r="A320" s="26"/>
      <c r="B320" s="26"/>
      <c r="C320" s="26"/>
      <c r="D320" s="32"/>
      <c r="E320" s="33"/>
      <c r="F320" s="3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32"/>
      <c r="AA320" s="32"/>
      <c r="AB320" s="32"/>
      <c r="AC320" s="32"/>
      <c r="AD320" s="32"/>
      <c r="AE320" s="32"/>
      <c r="AF320" s="35"/>
      <c r="AG320" s="35"/>
    </row>
    <row r="321" spans="1:33" ht="21" customHeight="1">
      <c r="A321" s="26"/>
      <c r="B321" s="26"/>
      <c r="C321" s="26"/>
      <c r="D321" s="32"/>
      <c r="E321" s="33"/>
      <c r="F321" s="3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32"/>
      <c r="AA321" s="32"/>
      <c r="AB321" s="32"/>
      <c r="AC321" s="32"/>
      <c r="AD321" s="32"/>
      <c r="AE321" s="32"/>
      <c r="AF321" s="35"/>
      <c r="AG321" s="35"/>
    </row>
    <row r="322" spans="1:33" ht="21" customHeight="1">
      <c r="A322" s="26"/>
      <c r="B322" s="26"/>
      <c r="C322" s="26"/>
      <c r="D322" s="32"/>
      <c r="E322" s="33"/>
      <c r="F322" s="3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32"/>
      <c r="AA322" s="32"/>
      <c r="AB322" s="32"/>
      <c r="AC322" s="32"/>
      <c r="AD322" s="32"/>
      <c r="AE322" s="32"/>
      <c r="AF322" s="35"/>
      <c r="AG322" s="35"/>
    </row>
    <row r="323" spans="1:33" ht="21" customHeight="1">
      <c r="A323" s="26"/>
      <c r="B323" s="26"/>
      <c r="C323" s="26"/>
      <c r="D323" s="32"/>
      <c r="E323" s="33"/>
      <c r="F323" s="3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32"/>
      <c r="AA323" s="32"/>
      <c r="AB323" s="32"/>
      <c r="AC323" s="32"/>
      <c r="AD323" s="32"/>
      <c r="AE323" s="32"/>
      <c r="AF323" s="35"/>
      <c r="AG323" s="35"/>
    </row>
    <row r="324" spans="1:33" ht="21" customHeight="1">
      <c r="A324" s="26"/>
      <c r="B324" s="26"/>
      <c r="C324" s="26"/>
      <c r="D324" s="32"/>
      <c r="E324" s="33"/>
      <c r="F324" s="3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32"/>
      <c r="AA324" s="32"/>
      <c r="AB324" s="32"/>
      <c r="AC324" s="32"/>
      <c r="AD324" s="32"/>
      <c r="AE324" s="32"/>
      <c r="AF324" s="35"/>
      <c r="AG324" s="35"/>
    </row>
    <row r="325" spans="1:33" ht="21" customHeight="1">
      <c r="A325" s="26"/>
      <c r="B325" s="26"/>
      <c r="C325" s="26"/>
      <c r="D325" s="32"/>
      <c r="E325" s="33"/>
      <c r="F325" s="3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32"/>
      <c r="AA325" s="32"/>
      <c r="AB325" s="32"/>
      <c r="AC325" s="32"/>
      <c r="AD325" s="32"/>
      <c r="AE325" s="32"/>
      <c r="AF325" s="35"/>
      <c r="AG325" s="35"/>
    </row>
    <row r="326" spans="1:33" ht="21" customHeight="1">
      <c r="A326" s="26"/>
      <c r="B326" s="26"/>
      <c r="C326" s="26"/>
      <c r="D326" s="32"/>
      <c r="E326" s="33"/>
      <c r="F326" s="3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32"/>
      <c r="AA326" s="32"/>
      <c r="AB326" s="32"/>
      <c r="AC326" s="32"/>
      <c r="AD326" s="32"/>
      <c r="AE326" s="32"/>
      <c r="AF326" s="35"/>
      <c r="AG326" s="35"/>
    </row>
    <row r="327" spans="1:33" ht="21" customHeight="1">
      <c r="A327" s="26"/>
      <c r="B327" s="26"/>
      <c r="C327" s="26"/>
      <c r="D327" s="32"/>
      <c r="E327" s="33"/>
      <c r="F327" s="3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32"/>
      <c r="AA327" s="32"/>
      <c r="AB327" s="32"/>
      <c r="AC327" s="32"/>
      <c r="AD327" s="32"/>
      <c r="AE327" s="32"/>
      <c r="AF327" s="35"/>
      <c r="AG327" s="35"/>
    </row>
    <row r="328" spans="1:33" ht="21" customHeight="1">
      <c r="A328" s="26"/>
      <c r="B328" s="26"/>
      <c r="C328" s="26"/>
      <c r="D328" s="32"/>
      <c r="E328" s="33"/>
      <c r="F328" s="3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32"/>
      <c r="AA328" s="32"/>
      <c r="AB328" s="32"/>
      <c r="AC328" s="32"/>
      <c r="AD328" s="32"/>
      <c r="AE328" s="32"/>
      <c r="AF328" s="35"/>
      <c r="AG328" s="35"/>
    </row>
    <row r="329" spans="1:33" ht="21" customHeight="1">
      <c r="A329" s="26"/>
      <c r="B329" s="26"/>
      <c r="C329" s="26"/>
      <c r="D329" s="32"/>
      <c r="E329" s="33"/>
      <c r="F329" s="3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32"/>
      <c r="AA329" s="32"/>
      <c r="AB329" s="32"/>
      <c r="AC329" s="32"/>
      <c r="AD329" s="32"/>
      <c r="AE329" s="32"/>
      <c r="AF329" s="35"/>
      <c r="AG329" s="35"/>
    </row>
    <row r="330" spans="1:33" ht="21" customHeight="1">
      <c r="A330" s="26"/>
      <c r="B330" s="26"/>
      <c r="C330" s="26"/>
      <c r="D330" s="32"/>
      <c r="E330" s="33"/>
      <c r="F330" s="3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32"/>
      <c r="AA330" s="32"/>
      <c r="AB330" s="32"/>
      <c r="AC330" s="32"/>
      <c r="AD330" s="32"/>
      <c r="AE330" s="32"/>
      <c r="AF330" s="35"/>
      <c r="AG330" s="35"/>
    </row>
    <row r="331" spans="1:33" ht="21" customHeight="1">
      <c r="A331" s="26"/>
      <c r="B331" s="26"/>
      <c r="C331" s="26"/>
      <c r="D331" s="32"/>
      <c r="E331" s="33"/>
      <c r="F331" s="3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32"/>
      <c r="AA331" s="32"/>
      <c r="AB331" s="32"/>
      <c r="AC331" s="32"/>
      <c r="AD331" s="32"/>
      <c r="AE331" s="32"/>
      <c r="AF331" s="35"/>
      <c r="AG331" s="35"/>
    </row>
    <row r="332" spans="1:33" ht="21" customHeight="1">
      <c r="A332" s="26"/>
      <c r="B332" s="26"/>
      <c r="C332" s="26"/>
      <c r="D332" s="32"/>
      <c r="E332" s="33"/>
      <c r="F332" s="3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32"/>
      <c r="AA332" s="32"/>
      <c r="AB332" s="32"/>
      <c r="AC332" s="32"/>
      <c r="AD332" s="32"/>
      <c r="AE332" s="32"/>
      <c r="AF332" s="35"/>
      <c r="AG332" s="35"/>
    </row>
    <row r="333" spans="1:33" ht="21" customHeight="1">
      <c r="A333" s="26"/>
      <c r="B333" s="26"/>
      <c r="C333" s="26"/>
      <c r="D333" s="32"/>
      <c r="E333" s="33"/>
      <c r="F333" s="3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32"/>
      <c r="AA333" s="32"/>
      <c r="AB333" s="32"/>
      <c r="AC333" s="32"/>
      <c r="AD333" s="32"/>
      <c r="AE333" s="32"/>
      <c r="AF333" s="35"/>
      <c r="AG333" s="35"/>
    </row>
    <row r="334" spans="1:33" ht="21" customHeight="1">
      <c r="A334" s="26"/>
      <c r="B334" s="26"/>
      <c r="C334" s="26"/>
      <c r="D334" s="32"/>
      <c r="E334" s="33"/>
      <c r="F334" s="3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32"/>
      <c r="AA334" s="32"/>
      <c r="AB334" s="32"/>
      <c r="AC334" s="32"/>
      <c r="AD334" s="32"/>
      <c r="AE334" s="32"/>
      <c r="AF334" s="35"/>
      <c r="AG334" s="35"/>
    </row>
    <row r="335" spans="1:33" ht="21" customHeight="1">
      <c r="A335" s="26"/>
      <c r="B335" s="26"/>
      <c r="C335" s="26"/>
      <c r="D335" s="32"/>
      <c r="E335" s="33"/>
      <c r="F335" s="3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32"/>
      <c r="AA335" s="32"/>
      <c r="AB335" s="32"/>
      <c r="AC335" s="32"/>
      <c r="AD335" s="32"/>
      <c r="AE335" s="32"/>
      <c r="AF335" s="35"/>
      <c r="AG335" s="35"/>
    </row>
    <row r="336" spans="1:33" ht="21" customHeight="1">
      <c r="A336" s="26"/>
      <c r="B336" s="26"/>
      <c r="C336" s="26"/>
      <c r="D336" s="32"/>
      <c r="E336" s="33"/>
      <c r="F336" s="3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32"/>
      <c r="AA336" s="32"/>
      <c r="AB336" s="32"/>
      <c r="AC336" s="32"/>
      <c r="AD336" s="32"/>
      <c r="AE336" s="32"/>
      <c r="AF336" s="35"/>
      <c r="AG336" s="35"/>
    </row>
    <row r="337" spans="1:33" ht="21" customHeight="1">
      <c r="A337" s="26"/>
      <c r="B337" s="26"/>
      <c r="C337" s="26"/>
      <c r="D337" s="32"/>
      <c r="E337" s="33"/>
      <c r="F337" s="3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32"/>
      <c r="AA337" s="32"/>
      <c r="AB337" s="32"/>
      <c r="AC337" s="32"/>
      <c r="AD337" s="32"/>
      <c r="AE337" s="32"/>
      <c r="AF337" s="35"/>
      <c r="AG337" s="35"/>
    </row>
    <row r="338" spans="1:33" ht="21" customHeight="1">
      <c r="A338" s="26"/>
      <c r="B338" s="26"/>
      <c r="C338" s="26"/>
      <c r="D338" s="32"/>
      <c r="E338" s="33"/>
      <c r="F338" s="3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32"/>
      <c r="AA338" s="32"/>
      <c r="AB338" s="32"/>
      <c r="AC338" s="32"/>
      <c r="AD338" s="32"/>
      <c r="AE338" s="32"/>
      <c r="AF338" s="35"/>
      <c r="AG338" s="35"/>
    </row>
    <row r="339" spans="1:33" ht="21" customHeight="1">
      <c r="A339" s="26"/>
      <c r="B339" s="26"/>
      <c r="C339" s="26"/>
      <c r="D339" s="32"/>
      <c r="E339" s="33"/>
      <c r="F339" s="3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32"/>
      <c r="AA339" s="32"/>
      <c r="AB339" s="32"/>
      <c r="AC339" s="32"/>
      <c r="AD339" s="32"/>
      <c r="AE339" s="32"/>
      <c r="AF339" s="35"/>
      <c r="AG339" s="35"/>
    </row>
    <row r="340" spans="1:33" ht="21" customHeight="1">
      <c r="A340" s="26"/>
      <c r="B340" s="26"/>
      <c r="C340" s="26"/>
      <c r="D340" s="32"/>
      <c r="E340" s="33"/>
      <c r="F340" s="3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32"/>
      <c r="AA340" s="32"/>
      <c r="AB340" s="32"/>
      <c r="AC340" s="32"/>
      <c r="AD340" s="32"/>
      <c r="AE340" s="32"/>
      <c r="AF340" s="35"/>
      <c r="AG340" s="35"/>
    </row>
    <row r="341" spans="1:33" ht="21" customHeight="1">
      <c r="A341" s="26"/>
      <c r="B341" s="26"/>
      <c r="C341" s="26"/>
      <c r="D341" s="32"/>
      <c r="E341" s="33"/>
      <c r="F341" s="3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32"/>
      <c r="AA341" s="32"/>
      <c r="AB341" s="32"/>
      <c r="AC341" s="32"/>
      <c r="AD341" s="32"/>
      <c r="AE341" s="32"/>
      <c r="AF341" s="35"/>
      <c r="AG341" s="35"/>
    </row>
    <row r="342" spans="1:33" ht="21" customHeight="1">
      <c r="A342" s="26"/>
      <c r="B342" s="26"/>
      <c r="C342" s="26"/>
      <c r="D342" s="32"/>
      <c r="E342" s="33"/>
      <c r="F342" s="3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32"/>
      <c r="AA342" s="32"/>
      <c r="AB342" s="32"/>
      <c r="AC342" s="32"/>
      <c r="AD342" s="32"/>
      <c r="AE342" s="32"/>
      <c r="AF342" s="35"/>
      <c r="AG342" s="35"/>
    </row>
    <row r="343" spans="1:33" ht="21" customHeight="1">
      <c r="A343" s="26"/>
      <c r="B343" s="26"/>
      <c r="C343" s="26"/>
      <c r="D343" s="32"/>
      <c r="E343" s="33"/>
      <c r="F343" s="3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32"/>
      <c r="AA343" s="32"/>
      <c r="AB343" s="32"/>
      <c r="AC343" s="32"/>
      <c r="AD343" s="32"/>
      <c r="AE343" s="32"/>
      <c r="AF343" s="35"/>
      <c r="AG343" s="35"/>
    </row>
    <row r="344" spans="1:33" ht="21" customHeight="1">
      <c r="A344" s="26"/>
      <c r="B344" s="26"/>
      <c r="C344" s="26"/>
      <c r="D344" s="32"/>
      <c r="E344" s="33"/>
      <c r="F344" s="3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32"/>
      <c r="AA344" s="32"/>
      <c r="AB344" s="32"/>
      <c r="AC344" s="32"/>
      <c r="AD344" s="32"/>
      <c r="AE344" s="32"/>
      <c r="AF344" s="35"/>
      <c r="AG344" s="35"/>
    </row>
    <row r="345" spans="1:33" ht="21" customHeight="1">
      <c r="A345" s="26"/>
      <c r="B345" s="26"/>
      <c r="C345" s="26"/>
      <c r="D345" s="32"/>
      <c r="E345" s="33"/>
      <c r="F345" s="3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32"/>
      <c r="AA345" s="32"/>
      <c r="AB345" s="32"/>
      <c r="AC345" s="32"/>
      <c r="AD345" s="32"/>
      <c r="AE345" s="32"/>
      <c r="AF345" s="35"/>
      <c r="AG345" s="35"/>
    </row>
    <row r="346" spans="1:33" ht="21" customHeight="1">
      <c r="A346" s="26"/>
      <c r="B346" s="26"/>
      <c r="C346" s="26"/>
      <c r="D346" s="32"/>
      <c r="E346" s="33"/>
      <c r="F346" s="3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32"/>
      <c r="AA346" s="32"/>
      <c r="AB346" s="32"/>
      <c r="AC346" s="32"/>
      <c r="AD346" s="32"/>
      <c r="AE346" s="32"/>
      <c r="AF346" s="35"/>
      <c r="AG346" s="35"/>
    </row>
    <row r="347" spans="1:33" ht="21" customHeight="1">
      <c r="A347" s="26"/>
      <c r="B347" s="26"/>
      <c r="C347" s="26"/>
      <c r="D347" s="32"/>
      <c r="E347" s="33"/>
      <c r="F347" s="3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32"/>
      <c r="AA347" s="32"/>
      <c r="AB347" s="32"/>
      <c r="AC347" s="32"/>
      <c r="AD347" s="32"/>
      <c r="AE347" s="32"/>
      <c r="AF347" s="35"/>
      <c r="AG347" s="35"/>
    </row>
    <row r="348" spans="1:33" ht="21" customHeight="1">
      <c r="A348" s="26"/>
      <c r="B348" s="26"/>
      <c r="C348" s="26"/>
      <c r="D348" s="32"/>
      <c r="E348" s="33"/>
      <c r="F348" s="3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32"/>
      <c r="AA348" s="32"/>
      <c r="AB348" s="32"/>
      <c r="AC348" s="32"/>
      <c r="AD348" s="32"/>
      <c r="AE348" s="32"/>
      <c r="AF348" s="35"/>
      <c r="AG348" s="35"/>
    </row>
    <row r="349" spans="1:33" ht="21" customHeight="1">
      <c r="A349" s="26"/>
      <c r="B349" s="26"/>
      <c r="C349" s="26"/>
      <c r="D349" s="32"/>
      <c r="E349" s="33"/>
      <c r="F349" s="3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32"/>
      <c r="AA349" s="32"/>
      <c r="AB349" s="32"/>
      <c r="AC349" s="32"/>
      <c r="AD349" s="32"/>
      <c r="AE349" s="32"/>
      <c r="AF349" s="35"/>
      <c r="AG349" s="35"/>
    </row>
    <row r="350" spans="1:33" ht="21" customHeight="1">
      <c r="A350" s="26"/>
      <c r="B350" s="26"/>
      <c r="C350" s="26"/>
      <c r="D350" s="32"/>
      <c r="E350" s="33"/>
      <c r="F350" s="3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32"/>
      <c r="AA350" s="32"/>
      <c r="AB350" s="32"/>
      <c r="AC350" s="32"/>
      <c r="AD350" s="32"/>
      <c r="AE350" s="32"/>
      <c r="AF350" s="35"/>
      <c r="AG350" s="35"/>
    </row>
    <row r="351" spans="1:33" ht="21" customHeight="1">
      <c r="A351" s="26"/>
      <c r="B351" s="26"/>
      <c r="C351" s="26"/>
      <c r="D351" s="32"/>
      <c r="E351" s="33"/>
      <c r="F351" s="3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32"/>
      <c r="AA351" s="32"/>
      <c r="AB351" s="32"/>
      <c r="AC351" s="32"/>
      <c r="AD351" s="32"/>
      <c r="AE351" s="32"/>
      <c r="AF351" s="35"/>
      <c r="AG351" s="35"/>
    </row>
    <row r="352" spans="1:33" ht="21" customHeight="1">
      <c r="A352" s="26"/>
      <c r="B352" s="26"/>
      <c r="C352" s="26"/>
      <c r="D352" s="32"/>
      <c r="E352" s="33"/>
      <c r="F352" s="3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32"/>
      <c r="AA352" s="32"/>
      <c r="AB352" s="32"/>
      <c r="AC352" s="32"/>
      <c r="AD352" s="32"/>
      <c r="AE352" s="32"/>
      <c r="AF352" s="35"/>
      <c r="AG352" s="35"/>
    </row>
    <row r="353" spans="1:33" ht="21" customHeight="1">
      <c r="A353" s="26"/>
      <c r="B353" s="26"/>
      <c r="C353" s="26"/>
      <c r="D353" s="32"/>
      <c r="E353" s="33"/>
      <c r="F353" s="3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32"/>
      <c r="AA353" s="32"/>
      <c r="AB353" s="32"/>
      <c r="AC353" s="32"/>
      <c r="AD353" s="32"/>
      <c r="AE353" s="32"/>
      <c r="AF353" s="35"/>
      <c r="AG353" s="35"/>
    </row>
    <row r="354" spans="1:33" ht="21" customHeight="1">
      <c r="A354" s="26"/>
      <c r="B354" s="26"/>
      <c r="C354" s="26"/>
      <c r="D354" s="32"/>
      <c r="E354" s="33"/>
      <c r="F354" s="3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32"/>
      <c r="AA354" s="32"/>
      <c r="AB354" s="32"/>
      <c r="AC354" s="32"/>
      <c r="AD354" s="32"/>
      <c r="AE354" s="32"/>
      <c r="AF354" s="35"/>
      <c r="AG354" s="35"/>
    </row>
    <row r="355" spans="1:33" ht="21" customHeight="1">
      <c r="A355" s="26"/>
      <c r="B355" s="26"/>
      <c r="C355" s="26"/>
      <c r="D355" s="32"/>
      <c r="E355" s="33"/>
      <c r="F355" s="3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32"/>
      <c r="AA355" s="32"/>
      <c r="AB355" s="32"/>
      <c r="AC355" s="32"/>
      <c r="AD355" s="32"/>
      <c r="AE355" s="32"/>
      <c r="AF355" s="35"/>
      <c r="AG355" s="35"/>
    </row>
    <row r="356" spans="1:33" ht="21" customHeight="1">
      <c r="A356" s="26"/>
      <c r="B356" s="26"/>
      <c r="C356" s="26"/>
      <c r="D356" s="32"/>
      <c r="E356" s="33"/>
      <c r="F356" s="3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32"/>
      <c r="AA356" s="32"/>
      <c r="AB356" s="32"/>
      <c r="AC356" s="32"/>
      <c r="AD356" s="32"/>
      <c r="AE356" s="32"/>
      <c r="AF356" s="35"/>
      <c r="AG356" s="35"/>
    </row>
    <row r="357" spans="1:33" ht="21" customHeight="1">
      <c r="A357" s="26"/>
      <c r="B357" s="26"/>
      <c r="C357" s="26"/>
      <c r="D357" s="32"/>
      <c r="E357" s="33"/>
      <c r="F357" s="3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32"/>
      <c r="AA357" s="32"/>
      <c r="AB357" s="32"/>
      <c r="AC357" s="32"/>
      <c r="AD357" s="32"/>
      <c r="AE357" s="32"/>
      <c r="AF357" s="35"/>
      <c r="AG357" s="35"/>
    </row>
    <row r="358" spans="1:33" ht="21" customHeight="1">
      <c r="A358" s="26"/>
      <c r="B358" s="26"/>
      <c r="C358" s="26"/>
      <c r="D358" s="32"/>
      <c r="E358" s="33"/>
      <c r="F358" s="3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32"/>
      <c r="AA358" s="32"/>
      <c r="AB358" s="32"/>
      <c r="AC358" s="32"/>
      <c r="AD358" s="32"/>
      <c r="AE358" s="32"/>
      <c r="AF358" s="35"/>
      <c r="AG358" s="35"/>
    </row>
    <row r="359" spans="1:33" ht="21" customHeight="1">
      <c r="A359" s="26"/>
      <c r="B359" s="26"/>
      <c r="C359" s="26"/>
      <c r="D359" s="32"/>
      <c r="E359" s="33"/>
      <c r="F359" s="3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32"/>
      <c r="AA359" s="32"/>
      <c r="AB359" s="32"/>
      <c r="AC359" s="32"/>
      <c r="AD359" s="32"/>
      <c r="AE359" s="32"/>
      <c r="AF359" s="35"/>
      <c r="AG359" s="35"/>
    </row>
    <row r="360" spans="1:33" ht="21" customHeight="1">
      <c r="A360" s="26"/>
      <c r="B360" s="26"/>
      <c r="C360" s="26"/>
      <c r="D360" s="32"/>
      <c r="E360" s="33"/>
      <c r="F360" s="3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32"/>
      <c r="AA360" s="32"/>
      <c r="AB360" s="32"/>
      <c r="AC360" s="32"/>
      <c r="AD360" s="32"/>
      <c r="AE360" s="32"/>
      <c r="AF360" s="35"/>
      <c r="AG360" s="35"/>
    </row>
    <row r="361" spans="1:33" ht="21" customHeight="1">
      <c r="A361" s="26"/>
      <c r="B361" s="26"/>
      <c r="C361" s="26"/>
      <c r="D361" s="32"/>
      <c r="E361" s="33"/>
      <c r="F361" s="3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32"/>
      <c r="AA361" s="32"/>
      <c r="AB361" s="32"/>
      <c r="AC361" s="32"/>
      <c r="AD361" s="32"/>
      <c r="AE361" s="32"/>
      <c r="AF361" s="35"/>
      <c r="AG361" s="35"/>
    </row>
    <row r="362" spans="1:33" ht="21" customHeight="1">
      <c r="A362" s="26"/>
      <c r="B362" s="26"/>
      <c r="C362" s="26"/>
      <c r="D362" s="32"/>
      <c r="E362" s="33"/>
      <c r="F362" s="3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32"/>
      <c r="AA362" s="32"/>
      <c r="AB362" s="32"/>
      <c r="AC362" s="32"/>
      <c r="AD362" s="32"/>
      <c r="AE362" s="32"/>
      <c r="AF362" s="35"/>
      <c r="AG362" s="35"/>
    </row>
    <row r="363" spans="1:33" ht="21" customHeight="1">
      <c r="A363" s="26"/>
      <c r="B363" s="26"/>
      <c r="C363" s="26"/>
      <c r="D363" s="32"/>
      <c r="E363" s="33"/>
      <c r="F363" s="3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32"/>
      <c r="AA363" s="32"/>
      <c r="AB363" s="32"/>
      <c r="AC363" s="32"/>
      <c r="AD363" s="32"/>
      <c r="AE363" s="32"/>
      <c r="AF363" s="35"/>
      <c r="AG363" s="35"/>
    </row>
    <row r="364" spans="1:33" ht="21" customHeight="1">
      <c r="A364" s="26"/>
      <c r="B364" s="26"/>
      <c r="C364" s="26"/>
      <c r="D364" s="32"/>
      <c r="E364" s="33"/>
      <c r="F364" s="3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32"/>
      <c r="AA364" s="32"/>
      <c r="AB364" s="32"/>
      <c r="AC364" s="32"/>
      <c r="AD364" s="32"/>
      <c r="AE364" s="32"/>
      <c r="AF364" s="35"/>
      <c r="AG364" s="35"/>
    </row>
    <row r="365" spans="1:33" ht="21" customHeight="1">
      <c r="A365" s="26"/>
      <c r="B365" s="26"/>
      <c r="C365" s="26"/>
      <c r="D365" s="32"/>
      <c r="E365" s="33"/>
      <c r="F365" s="3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32"/>
      <c r="AA365" s="32"/>
      <c r="AB365" s="32"/>
      <c r="AC365" s="32"/>
      <c r="AD365" s="32"/>
      <c r="AE365" s="32"/>
      <c r="AF365" s="35"/>
      <c r="AG365" s="35"/>
    </row>
    <row r="366" spans="1:33" ht="21" customHeight="1">
      <c r="A366" s="26"/>
      <c r="B366" s="26"/>
      <c r="C366" s="26"/>
      <c r="D366" s="32"/>
      <c r="E366" s="33"/>
      <c r="F366" s="3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32"/>
      <c r="AA366" s="32"/>
      <c r="AB366" s="32"/>
      <c r="AC366" s="32"/>
      <c r="AD366" s="32"/>
      <c r="AE366" s="32"/>
      <c r="AF366" s="35"/>
      <c r="AG366" s="35"/>
    </row>
    <row r="367" spans="1:33" ht="21" customHeight="1">
      <c r="A367" s="26"/>
      <c r="B367" s="26"/>
      <c r="C367" s="26"/>
      <c r="D367" s="32"/>
      <c r="E367" s="33"/>
      <c r="F367" s="3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32"/>
      <c r="AA367" s="32"/>
      <c r="AB367" s="32"/>
      <c r="AC367" s="32"/>
      <c r="AD367" s="32"/>
      <c r="AE367" s="32"/>
      <c r="AF367" s="35"/>
      <c r="AG367" s="35"/>
    </row>
    <row r="368" spans="1:33" ht="21" customHeight="1">
      <c r="A368" s="26"/>
      <c r="B368" s="26"/>
      <c r="C368" s="26"/>
      <c r="D368" s="32"/>
      <c r="E368" s="33"/>
      <c r="F368" s="3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32"/>
      <c r="AA368" s="32"/>
      <c r="AB368" s="32"/>
      <c r="AC368" s="32"/>
      <c r="AD368" s="32"/>
      <c r="AE368" s="32"/>
      <c r="AF368" s="35"/>
      <c r="AG368" s="35"/>
    </row>
    <row r="369" spans="1:33" ht="21" customHeight="1">
      <c r="A369" s="26"/>
      <c r="B369" s="26"/>
      <c r="C369" s="26"/>
      <c r="D369" s="32"/>
      <c r="E369" s="33"/>
      <c r="F369" s="3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32"/>
      <c r="AA369" s="32"/>
      <c r="AB369" s="32"/>
      <c r="AC369" s="32"/>
      <c r="AD369" s="32"/>
      <c r="AE369" s="32"/>
      <c r="AF369" s="35"/>
      <c r="AG369" s="35"/>
    </row>
    <row r="370" spans="1:33" ht="21" customHeight="1">
      <c r="A370" s="26"/>
      <c r="B370" s="26"/>
      <c r="C370" s="26"/>
      <c r="D370" s="32"/>
      <c r="E370" s="33"/>
      <c r="F370" s="3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32"/>
      <c r="AA370" s="32"/>
      <c r="AB370" s="32"/>
      <c r="AC370" s="32"/>
      <c r="AD370" s="32"/>
      <c r="AE370" s="32"/>
      <c r="AF370" s="35"/>
      <c r="AG370" s="35"/>
    </row>
    <row r="371" spans="1:33" ht="21" customHeight="1">
      <c r="A371" s="26"/>
      <c r="B371" s="26"/>
      <c r="C371" s="26"/>
      <c r="D371" s="32"/>
      <c r="E371" s="33"/>
      <c r="F371" s="3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32"/>
      <c r="AA371" s="32"/>
      <c r="AB371" s="32"/>
      <c r="AC371" s="32"/>
      <c r="AD371" s="32"/>
      <c r="AE371" s="32"/>
      <c r="AF371" s="35"/>
      <c r="AG371" s="35"/>
    </row>
    <row r="372" spans="1:33" ht="21" customHeight="1">
      <c r="A372" s="26"/>
      <c r="B372" s="26"/>
      <c r="C372" s="26"/>
      <c r="D372" s="32"/>
      <c r="E372" s="33"/>
      <c r="F372" s="3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32"/>
      <c r="AA372" s="32"/>
      <c r="AB372" s="32"/>
      <c r="AC372" s="32"/>
      <c r="AD372" s="32"/>
      <c r="AE372" s="32"/>
      <c r="AF372" s="35"/>
      <c r="AG372" s="35"/>
    </row>
    <row r="373" spans="1:33" ht="21" customHeight="1">
      <c r="A373" s="26"/>
      <c r="B373" s="26"/>
      <c r="C373" s="26"/>
      <c r="D373" s="32"/>
      <c r="E373" s="33"/>
      <c r="F373" s="3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32"/>
      <c r="AA373" s="32"/>
      <c r="AB373" s="32"/>
      <c r="AC373" s="32"/>
      <c r="AD373" s="32"/>
      <c r="AE373" s="32"/>
      <c r="AF373" s="35"/>
      <c r="AG373" s="35"/>
    </row>
    <row r="374" spans="1:33" ht="21" customHeight="1">
      <c r="A374" s="26"/>
      <c r="B374" s="26"/>
      <c r="C374" s="26"/>
      <c r="D374" s="32"/>
      <c r="E374" s="33"/>
      <c r="F374" s="3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32"/>
      <c r="AA374" s="32"/>
      <c r="AB374" s="32"/>
      <c r="AC374" s="32"/>
      <c r="AD374" s="32"/>
      <c r="AE374" s="32"/>
      <c r="AF374" s="35"/>
      <c r="AG374" s="35"/>
    </row>
    <row r="375" spans="1:33" ht="21" customHeight="1">
      <c r="A375" s="26"/>
      <c r="B375" s="26"/>
      <c r="C375" s="26"/>
      <c r="D375" s="32"/>
      <c r="E375" s="33"/>
      <c r="F375" s="3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32"/>
      <c r="AA375" s="32"/>
      <c r="AB375" s="32"/>
      <c r="AC375" s="32"/>
      <c r="AD375" s="32"/>
      <c r="AE375" s="32"/>
      <c r="AF375" s="35"/>
      <c r="AG375" s="35"/>
    </row>
    <row r="376" spans="1:33" ht="21" customHeight="1">
      <c r="A376" s="26"/>
      <c r="B376" s="26"/>
      <c r="C376" s="26"/>
      <c r="D376" s="32"/>
      <c r="E376" s="33"/>
      <c r="F376" s="3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32"/>
      <c r="AA376" s="32"/>
      <c r="AB376" s="32"/>
      <c r="AC376" s="32"/>
      <c r="AD376" s="32"/>
      <c r="AE376" s="32"/>
      <c r="AF376" s="35"/>
      <c r="AG376" s="35"/>
    </row>
    <row r="377" spans="1:33" ht="21" customHeight="1">
      <c r="A377" s="26"/>
      <c r="B377" s="26"/>
      <c r="C377" s="26"/>
      <c r="D377" s="32"/>
      <c r="E377" s="33"/>
      <c r="F377" s="3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32"/>
      <c r="AA377" s="32"/>
      <c r="AB377" s="32"/>
      <c r="AC377" s="32"/>
      <c r="AD377" s="32"/>
      <c r="AE377" s="32"/>
      <c r="AF377" s="35"/>
      <c r="AG377" s="35"/>
    </row>
    <row r="378" spans="1:33" ht="21" customHeight="1">
      <c r="A378" s="26"/>
      <c r="B378" s="26"/>
      <c r="C378" s="26"/>
      <c r="D378" s="32"/>
      <c r="E378" s="33"/>
      <c r="F378" s="3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32"/>
      <c r="AA378" s="32"/>
      <c r="AB378" s="32"/>
      <c r="AC378" s="32"/>
      <c r="AD378" s="32"/>
      <c r="AE378" s="32"/>
      <c r="AF378" s="35"/>
      <c r="AG378" s="35"/>
    </row>
    <row r="379" spans="1:33" ht="21" customHeight="1">
      <c r="A379" s="26"/>
      <c r="B379" s="26"/>
      <c r="C379" s="26"/>
      <c r="D379" s="32"/>
      <c r="E379" s="33"/>
      <c r="F379" s="3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32"/>
      <c r="AA379" s="32"/>
      <c r="AB379" s="32"/>
      <c r="AC379" s="32"/>
      <c r="AD379" s="32"/>
      <c r="AE379" s="32"/>
      <c r="AF379" s="35"/>
      <c r="AG379" s="35"/>
    </row>
    <row r="380" spans="1:33" ht="21" customHeight="1">
      <c r="A380" s="26"/>
      <c r="B380" s="26"/>
      <c r="C380" s="26"/>
      <c r="D380" s="32"/>
      <c r="E380" s="33"/>
      <c r="F380" s="3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32"/>
      <c r="AA380" s="32"/>
      <c r="AB380" s="32"/>
      <c r="AC380" s="32"/>
      <c r="AD380" s="32"/>
      <c r="AE380" s="32"/>
      <c r="AF380" s="35"/>
      <c r="AG380" s="35"/>
    </row>
    <row r="381" spans="1:33" ht="21" customHeight="1">
      <c r="A381" s="26"/>
      <c r="B381" s="26"/>
      <c r="C381" s="26"/>
      <c r="D381" s="32"/>
      <c r="E381" s="33"/>
      <c r="F381" s="3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32"/>
      <c r="AA381" s="32"/>
      <c r="AB381" s="32"/>
      <c r="AC381" s="32"/>
      <c r="AD381" s="32"/>
      <c r="AE381" s="32"/>
      <c r="AF381" s="35"/>
      <c r="AG381" s="35"/>
    </row>
    <row r="382" spans="1:33" ht="21" customHeight="1">
      <c r="A382" s="26"/>
      <c r="B382" s="26"/>
      <c r="C382" s="26"/>
      <c r="D382" s="32"/>
      <c r="E382" s="33"/>
      <c r="F382" s="3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32"/>
      <c r="AA382" s="32"/>
      <c r="AB382" s="32"/>
      <c r="AC382" s="32"/>
      <c r="AD382" s="32"/>
      <c r="AE382" s="32"/>
      <c r="AF382" s="35"/>
      <c r="AG382" s="35"/>
    </row>
    <row r="383" spans="1:33" ht="21" customHeight="1">
      <c r="A383" s="26"/>
      <c r="B383" s="26"/>
      <c r="C383" s="26"/>
      <c r="D383" s="32"/>
      <c r="E383" s="33"/>
      <c r="F383" s="3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32"/>
      <c r="AA383" s="32"/>
      <c r="AB383" s="32"/>
      <c r="AC383" s="32"/>
      <c r="AD383" s="32"/>
      <c r="AE383" s="32"/>
      <c r="AF383" s="35"/>
      <c r="AG383" s="35"/>
    </row>
    <row r="384" spans="1:33" ht="21" customHeight="1">
      <c r="A384" s="26"/>
      <c r="B384" s="26"/>
      <c r="C384" s="26"/>
      <c r="D384" s="32"/>
      <c r="E384" s="33"/>
      <c r="F384" s="3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32"/>
      <c r="AA384" s="32"/>
      <c r="AB384" s="32"/>
      <c r="AC384" s="32"/>
      <c r="AD384" s="32"/>
      <c r="AE384" s="32"/>
      <c r="AF384" s="35"/>
      <c r="AG384" s="35"/>
    </row>
    <row r="385" spans="1:33" ht="21" customHeight="1">
      <c r="A385" s="26"/>
      <c r="B385" s="26"/>
      <c r="C385" s="26"/>
      <c r="D385" s="32"/>
      <c r="E385" s="33"/>
      <c r="F385" s="3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32"/>
      <c r="AA385" s="32"/>
      <c r="AB385" s="32"/>
      <c r="AC385" s="32"/>
      <c r="AD385" s="32"/>
      <c r="AE385" s="32"/>
      <c r="AF385" s="35"/>
      <c r="AG385" s="35"/>
    </row>
    <row r="386" spans="1:33" ht="21" customHeight="1">
      <c r="A386" s="26"/>
      <c r="B386" s="26"/>
      <c r="C386" s="26"/>
      <c r="D386" s="32"/>
      <c r="E386" s="33"/>
      <c r="F386" s="3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32"/>
      <c r="AA386" s="32"/>
      <c r="AB386" s="32"/>
      <c r="AC386" s="32"/>
      <c r="AD386" s="32"/>
      <c r="AE386" s="32"/>
      <c r="AF386" s="35"/>
      <c r="AG386" s="35"/>
    </row>
    <row r="387" spans="1:33" ht="21" customHeight="1">
      <c r="A387" s="26"/>
      <c r="B387" s="26"/>
      <c r="C387" s="26"/>
      <c r="D387" s="32"/>
      <c r="E387" s="33"/>
      <c r="F387" s="3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32"/>
      <c r="AA387" s="32"/>
      <c r="AB387" s="32"/>
      <c r="AC387" s="32"/>
      <c r="AD387" s="32"/>
      <c r="AE387" s="32"/>
      <c r="AF387" s="35"/>
      <c r="AG387" s="35"/>
    </row>
    <row r="388" spans="1:33" ht="21" customHeight="1">
      <c r="A388" s="26"/>
      <c r="B388" s="26"/>
      <c r="C388" s="26"/>
      <c r="D388" s="32"/>
      <c r="E388" s="33"/>
      <c r="F388" s="3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32"/>
      <c r="AA388" s="32"/>
      <c r="AB388" s="32"/>
      <c r="AC388" s="32"/>
      <c r="AD388" s="32"/>
      <c r="AE388" s="32"/>
      <c r="AF388" s="35"/>
      <c r="AG388" s="35"/>
    </row>
    <row r="389" spans="1:33" ht="21" customHeight="1">
      <c r="A389" s="26"/>
      <c r="B389" s="26"/>
      <c r="C389" s="26"/>
      <c r="D389" s="32"/>
      <c r="E389" s="33"/>
      <c r="F389" s="3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32"/>
      <c r="AA389" s="32"/>
      <c r="AB389" s="32"/>
      <c r="AC389" s="32"/>
      <c r="AD389" s="32"/>
      <c r="AE389" s="32"/>
      <c r="AF389" s="35"/>
      <c r="AG389" s="35"/>
    </row>
    <row r="390" spans="1:33" ht="21" customHeight="1">
      <c r="A390" s="26"/>
      <c r="B390" s="26"/>
      <c r="C390" s="26"/>
      <c r="D390" s="32"/>
      <c r="E390" s="33"/>
      <c r="F390" s="3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32"/>
      <c r="AA390" s="32"/>
      <c r="AB390" s="32"/>
      <c r="AC390" s="32"/>
      <c r="AD390" s="32"/>
      <c r="AE390" s="32"/>
      <c r="AF390" s="35"/>
      <c r="AG390" s="35"/>
    </row>
    <row r="391" spans="1:33" ht="21" customHeight="1">
      <c r="A391" s="26"/>
      <c r="B391" s="26"/>
      <c r="C391" s="26"/>
      <c r="D391" s="32"/>
      <c r="E391" s="33"/>
      <c r="F391" s="3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32"/>
      <c r="AA391" s="32"/>
      <c r="AB391" s="32"/>
      <c r="AC391" s="32"/>
      <c r="AD391" s="32"/>
      <c r="AE391" s="32"/>
      <c r="AF391" s="35"/>
      <c r="AG391" s="35"/>
    </row>
    <row r="392" spans="1:33" ht="21" customHeight="1">
      <c r="A392" s="26"/>
      <c r="B392" s="26"/>
      <c r="C392" s="26"/>
      <c r="D392" s="32"/>
      <c r="E392" s="33"/>
      <c r="F392" s="3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32"/>
      <c r="AA392" s="32"/>
      <c r="AB392" s="32"/>
      <c r="AC392" s="32"/>
      <c r="AD392" s="32"/>
      <c r="AE392" s="32"/>
      <c r="AF392" s="35"/>
      <c r="AG392" s="35"/>
    </row>
    <row r="393" spans="1:33" ht="21" customHeight="1">
      <c r="A393" s="26"/>
      <c r="B393" s="26"/>
      <c r="C393" s="26"/>
      <c r="D393" s="32"/>
      <c r="E393" s="33"/>
      <c r="F393" s="3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32"/>
      <c r="AA393" s="32"/>
      <c r="AB393" s="32"/>
      <c r="AC393" s="32"/>
      <c r="AD393" s="32"/>
      <c r="AE393" s="32"/>
      <c r="AF393" s="35"/>
      <c r="AG393" s="35"/>
    </row>
    <row r="394" spans="1:33" ht="21" customHeight="1">
      <c r="A394" s="26"/>
      <c r="B394" s="26"/>
      <c r="C394" s="26"/>
      <c r="D394" s="32"/>
      <c r="E394" s="33"/>
      <c r="F394" s="3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32"/>
      <c r="AA394" s="32"/>
      <c r="AB394" s="32"/>
      <c r="AC394" s="32"/>
      <c r="AD394" s="32"/>
      <c r="AE394" s="32"/>
      <c r="AF394" s="35"/>
      <c r="AG394" s="35"/>
    </row>
    <row r="395" spans="1:33" ht="21" customHeight="1">
      <c r="A395" s="26"/>
      <c r="B395" s="26"/>
      <c r="C395" s="26"/>
      <c r="D395" s="32"/>
      <c r="E395" s="33"/>
      <c r="F395" s="3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32"/>
      <c r="AA395" s="32"/>
      <c r="AB395" s="32"/>
      <c r="AC395" s="32"/>
      <c r="AD395" s="32"/>
      <c r="AE395" s="32"/>
      <c r="AF395" s="35"/>
      <c r="AG395" s="35"/>
    </row>
    <row r="396" spans="1:33" ht="21" customHeight="1">
      <c r="A396" s="26"/>
      <c r="B396" s="26"/>
      <c r="C396" s="26"/>
      <c r="D396" s="32"/>
      <c r="E396" s="33"/>
      <c r="F396" s="3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32"/>
      <c r="AA396" s="32"/>
      <c r="AB396" s="32"/>
      <c r="AC396" s="32"/>
      <c r="AD396" s="32"/>
      <c r="AE396" s="32"/>
      <c r="AF396" s="35"/>
      <c r="AG396" s="35"/>
    </row>
    <row r="397" spans="1:33" ht="21" customHeight="1">
      <c r="A397" s="26"/>
      <c r="B397" s="26"/>
      <c r="C397" s="26"/>
      <c r="D397" s="32"/>
      <c r="E397" s="33"/>
      <c r="F397" s="3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32"/>
      <c r="AA397" s="32"/>
      <c r="AB397" s="32"/>
      <c r="AC397" s="32"/>
      <c r="AD397" s="32"/>
      <c r="AE397" s="32"/>
      <c r="AF397" s="35"/>
      <c r="AG397" s="35"/>
    </row>
    <row r="398" spans="1:33" ht="21" customHeight="1">
      <c r="A398" s="26"/>
      <c r="B398" s="26"/>
      <c r="C398" s="26"/>
      <c r="D398" s="32"/>
      <c r="E398" s="33"/>
      <c r="F398" s="3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32"/>
      <c r="AA398" s="32"/>
      <c r="AB398" s="32"/>
      <c r="AC398" s="32"/>
      <c r="AD398" s="32"/>
      <c r="AE398" s="32"/>
      <c r="AF398" s="35"/>
      <c r="AG398" s="35"/>
    </row>
    <row r="399" spans="1:33" ht="21" customHeight="1">
      <c r="A399" s="26"/>
      <c r="B399" s="26"/>
      <c r="C399" s="26"/>
      <c r="D399" s="32"/>
      <c r="E399" s="33"/>
      <c r="F399" s="3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32"/>
      <c r="AA399" s="32"/>
      <c r="AB399" s="32"/>
      <c r="AC399" s="32"/>
      <c r="AD399" s="32"/>
      <c r="AE399" s="32"/>
      <c r="AF399" s="35"/>
      <c r="AG399" s="35"/>
    </row>
    <row r="400" spans="1:33" ht="21" customHeight="1">
      <c r="A400" s="26"/>
      <c r="B400" s="26"/>
      <c r="C400" s="26"/>
      <c r="D400" s="32"/>
      <c r="E400" s="33"/>
      <c r="F400" s="3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32"/>
      <c r="AA400" s="32"/>
      <c r="AB400" s="32"/>
      <c r="AC400" s="32"/>
      <c r="AD400" s="32"/>
      <c r="AE400" s="32"/>
      <c r="AF400" s="35"/>
      <c r="AG400" s="35"/>
    </row>
    <row r="401" spans="1:33" ht="21" customHeight="1">
      <c r="A401" s="26"/>
      <c r="B401" s="26"/>
      <c r="C401" s="26"/>
      <c r="D401" s="32"/>
      <c r="E401" s="33"/>
      <c r="F401" s="3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32"/>
      <c r="AA401" s="32"/>
      <c r="AB401" s="32"/>
      <c r="AC401" s="32"/>
      <c r="AD401" s="32"/>
      <c r="AE401" s="32"/>
      <c r="AF401" s="35"/>
      <c r="AG401" s="35"/>
    </row>
    <row r="402" spans="1:33" ht="21" customHeight="1">
      <c r="A402" s="26"/>
      <c r="B402" s="26"/>
      <c r="C402" s="26"/>
      <c r="D402" s="32"/>
      <c r="E402" s="33"/>
      <c r="F402" s="3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32"/>
      <c r="AA402" s="32"/>
      <c r="AB402" s="32"/>
      <c r="AC402" s="32"/>
      <c r="AD402" s="32"/>
      <c r="AE402" s="32"/>
      <c r="AF402" s="35"/>
      <c r="AG402" s="35"/>
    </row>
    <row r="403" spans="1:33" ht="21" customHeight="1">
      <c r="A403" s="26"/>
      <c r="B403" s="26"/>
      <c r="C403" s="26"/>
      <c r="D403" s="32"/>
      <c r="E403" s="33"/>
      <c r="F403" s="3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32"/>
      <c r="AA403" s="32"/>
      <c r="AB403" s="32"/>
      <c r="AC403" s="32"/>
      <c r="AD403" s="32"/>
      <c r="AE403" s="32"/>
      <c r="AF403" s="35"/>
      <c r="AG403" s="35"/>
    </row>
    <row r="404" spans="1:33" ht="21" customHeight="1">
      <c r="A404" s="26"/>
      <c r="B404" s="26"/>
      <c r="C404" s="26"/>
      <c r="D404" s="32"/>
      <c r="E404" s="33"/>
      <c r="F404" s="3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32"/>
      <c r="AA404" s="32"/>
      <c r="AB404" s="32"/>
      <c r="AC404" s="32"/>
      <c r="AD404" s="32"/>
      <c r="AE404" s="32"/>
      <c r="AF404" s="35"/>
      <c r="AG404" s="35"/>
    </row>
    <row r="405" spans="1:33" ht="21" customHeight="1">
      <c r="A405" s="26"/>
      <c r="B405" s="26"/>
      <c r="C405" s="26"/>
      <c r="D405" s="32"/>
      <c r="E405" s="33"/>
      <c r="F405" s="3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32"/>
      <c r="AA405" s="32"/>
      <c r="AB405" s="32"/>
      <c r="AC405" s="32"/>
      <c r="AD405" s="32"/>
      <c r="AE405" s="32"/>
      <c r="AF405" s="35"/>
      <c r="AG405" s="35"/>
    </row>
    <row r="406" spans="1:33" ht="21" customHeight="1">
      <c r="A406" s="26"/>
      <c r="B406" s="26"/>
      <c r="C406" s="26"/>
      <c r="D406" s="32"/>
      <c r="E406" s="33"/>
      <c r="F406" s="3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32"/>
      <c r="AA406" s="32"/>
      <c r="AB406" s="32"/>
      <c r="AC406" s="32"/>
      <c r="AD406" s="32"/>
      <c r="AE406" s="32"/>
      <c r="AF406" s="35"/>
      <c r="AG406" s="35"/>
    </row>
    <row r="407" spans="1:33" ht="21" customHeight="1">
      <c r="A407" s="26"/>
      <c r="B407" s="26"/>
      <c r="C407" s="26"/>
      <c r="D407" s="32"/>
      <c r="E407" s="33"/>
      <c r="F407" s="3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32"/>
      <c r="AA407" s="32"/>
      <c r="AB407" s="32"/>
      <c r="AC407" s="32"/>
      <c r="AD407" s="32"/>
      <c r="AE407" s="32"/>
      <c r="AF407" s="35"/>
      <c r="AG407" s="35"/>
    </row>
    <row r="408" spans="1:33" ht="21" customHeight="1">
      <c r="A408" s="26"/>
      <c r="B408" s="26"/>
      <c r="C408" s="26"/>
      <c r="D408" s="32"/>
      <c r="E408" s="33"/>
      <c r="F408" s="3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32"/>
      <c r="AA408" s="32"/>
      <c r="AB408" s="32"/>
      <c r="AC408" s="32"/>
      <c r="AD408" s="32"/>
      <c r="AE408" s="32"/>
      <c r="AF408" s="35"/>
      <c r="AG408" s="35"/>
    </row>
    <row r="409" spans="1:33" ht="21" customHeight="1">
      <c r="A409" s="26"/>
      <c r="B409" s="26"/>
      <c r="C409" s="26"/>
      <c r="D409" s="32"/>
      <c r="E409" s="33"/>
      <c r="F409" s="3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32"/>
      <c r="AA409" s="32"/>
      <c r="AB409" s="32"/>
      <c r="AC409" s="32"/>
      <c r="AD409" s="32"/>
      <c r="AE409" s="32"/>
      <c r="AF409" s="35"/>
      <c r="AG409" s="35"/>
    </row>
    <row r="410" spans="1:33" ht="21" customHeight="1">
      <c r="A410" s="26"/>
      <c r="B410" s="26"/>
      <c r="C410" s="26"/>
      <c r="D410" s="32"/>
      <c r="E410" s="33"/>
      <c r="F410" s="3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32"/>
      <c r="AA410" s="32"/>
      <c r="AB410" s="32"/>
      <c r="AC410" s="32"/>
      <c r="AD410" s="32"/>
      <c r="AE410" s="32"/>
      <c r="AF410" s="35"/>
      <c r="AG410" s="35"/>
    </row>
    <row r="411" spans="1:33" ht="21" customHeight="1">
      <c r="A411" s="26"/>
      <c r="B411" s="26"/>
      <c r="C411" s="26"/>
      <c r="D411" s="32"/>
      <c r="E411" s="33"/>
      <c r="F411" s="3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32"/>
      <c r="AA411" s="32"/>
      <c r="AB411" s="32"/>
      <c r="AC411" s="32"/>
      <c r="AD411" s="32"/>
      <c r="AE411" s="32"/>
      <c r="AF411" s="35"/>
      <c r="AG411" s="35"/>
    </row>
    <row r="412" spans="1:33" ht="21" customHeight="1">
      <c r="A412" s="26"/>
      <c r="B412" s="26"/>
      <c r="C412" s="26"/>
      <c r="D412" s="32"/>
      <c r="E412" s="33"/>
      <c r="F412" s="3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32"/>
      <c r="AA412" s="32"/>
      <c r="AB412" s="32"/>
      <c r="AC412" s="32"/>
      <c r="AD412" s="32"/>
      <c r="AE412" s="32"/>
      <c r="AF412" s="35"/>
      <c r="AG412" s="35"/>
    </row>
    <row r="413" spans="1:33" ht="21" customHeight="1">
      <c r="A413" s="26"/>
      <c r="B413" s="26"/>
      <c r="C413" s="26"/>
      <c r="D413" s="32"/>
      <c r="E413" s="33"/>
      <c r="F413" s="3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32"/>
      <c r="AA413" s="32"/>
      <c r="AB413" s="32"/>
      <c r="AC413" s="32"/>
      <c r="AD413" s="32"/>
      <c r="AE413" s="32"/>
      <c r="AF413" s="35"/>
      <c r="AG413" s="35"/>
    </row>
    <row r="414" spans="1:33" ht="21" customHeight="1">
      <c r="A414" s="26"/>
      <c r="B414" s="26"/>
      <c r="C414" s="26"/>
      <c r="D414" s="32"/>
      <c r="E414" s="33"/>
      <c r="F414" s="3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32"/>
      <c r="AA414" s="32"/>
      <c r="AB414" s="32"/>
      <c r="AC414" s="32"/>
      <c r="AD414" s="32"/>
      <c r="AE414" s="32"/>
      <c r="AF414" s="35"/>
      <c r="AG414" s="35"/>
    </row>
    <row r="415" spans="1:33" ht="21" customHeight="1">
      <c r="A415" s="26"/>
      <c r="B415" s="26"/>
      <c r="C415" s="26"/>
      <c r="D415" s="32"/>
      <c r="E415" s="33"/>
      <c r="F415" s="3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32"/>
      <c r="AA415" s="32"/>
      <c r="AB415" s="32"/>
      <c r="AC415" s="32"/>
      <c r="AD415" s="32"/>
      <c r="AE415" s="32"/>
      <c r="AF415" s="35"/>
      <c r="AG415" s="35"/>
    </row>
    <row r="416" spans="1:33" ht="21" customHeight="1">
      <c r="A416" s="26"/>
      <c r="B416" s="26"/>
      <c r="C416" s="26"/>
      <c r="D416" s="32"/>
      <c r="E416" s="33"/>
      <c r="F416" s="3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32"/>
      <c r="AA416" s="32"/>
      <c r="AB416" s="32"/>
      <c r="AC416" s="32"/>
      <c r="AD416" s="32"/>
      <c r="AE416" s="32"/>
      <c r="AF416" s="35"/>
      <c r="AG416" s="35"/>
    </row>
    <row r="417" spans="1:33" ht="21" customHeight="1">
      <c r="A417" s="26"/>
      <c r="B417" s="26"/>
      <c r="C417" s="26"/>
      <c r="D417" s="32"/>
      <c r="E417" s="33"/>
      <c r="F417" s="3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32"/>
      <c r="AA417" s="32"/>
      <c r="AB417" s="32"/>
      <c r="AC417" s="32"/>
      <c r="AD417" s="32"/>
      <c r="AE417" s="32"/>
      <c r="AF417" s="35"/>
      <c r="AG417" s="35"/>
    </row>
    <row r="418" spans="1:33" ht="21" customHeight="1">
      <c r="A418" s="26"/>
      <c r="B418" s="26"/>
      <c r="C418" s="26"/>
      <c r="D418" s="32"/>
      <c r="E418" s="33"/>
      <c r="F418" s="3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32"/>
      <c r="AA418" s="32"/>
      <c r="AB418" s="32"/>
      <c r="AC418" s="32"/>
      <c r="AD418" s="32"/>
      <c r="AE418" s="32"/>
      <c r="AF418" s="35"/>
      <c r="AG418" s="35"/>
    </row>
    <row r="419" spans="1:33" ht="21" customHeight="1">
      <c r="A419" s="26"/>
      <c r="B419" s="26"/>
      <c r="C419" s="26"/>
      <c r="D419" s="32"/>
      <c r="E419" s="33"/>
      <c r="F419" s="3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32"/>
      <c r="AA419" s="32"/>
      <c r="AB419" s="32"/>
      <c r="AC419" s="32"/>
      <c r="AD419" s="32"/>
      <c r="AE419" s="32"/>
      <c r="AF419" s="35"/>
      <c r="AG419" s="35"/>
    </row>
    <row r="420" spans="1:33" ht="21" customHeight="1">
      <c r="A420" s="26"/>
      <c r="B420" s="26"/>
      <c r="C420" s="26"/>
      <c r="D420" s="32"/>
      <c r="E420" s="33"/>
      <c r="F420" s="3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32"/>
      <c r="AA420" s="32"/>
      <c r="AB420" s="32"/>
      <c r="AC420" s="32"/>
      <c r="AD420" s="32"/>
      <c r="AE420" s="32"/>
      <c r="AF420" s="35"/>
      <c r="AG420" s="35"/>
    </row>
    <row r="421" spans="1:33" ht="21" customHeight="1">
      <c r="A421" s="26"/>
      <c r="B421" s="26"/>
      <c r="C421" s="26"/>
      <c r="D421" s="32"/>
      <c r="E421" s="33"/>
      <c r="F421" s="3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32"/>
      <c r="AA421" s="32"/>
      <c r="AB421" s="32"/>
      <c r="AC421" s="32"/>
      <c r="AD421" s="32"/>
      <c r="AE421" s="32"/>
      <c r="AF421" s="35"/>
      <c r="AG421" s="35"/>
    </row>
    <row r="422" spans="1:33" ht="21" customHeight="1">
      <c r="A422" s="26"/>
      <c r="B422" s="26"/>
      <c r="C422" s="26"/>
      <c r="D422" s="32"/>
      <c r="E422" s="33"/>
      <c r="F422" s="3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32"/>
      <c r="AA422" s="32"/>
      <c r="AB422" s="32"/>
      <c r="AC422" s="32"/>
      <c r="AD422" s="32"/>
      <c r="AE422" s="32"/>
      <c r="AF422" s="35"/>
      <c r="AG422" s="35"/>
    </row>
    <row r="423" spans="1:33" ht="21" customHeight="1">
      <c r="A423" s="26"/>
      <c r="B423" s="26"/>
      <c r="C423" s="26"/>
      <c r="D423" s="32"/>
      <c r="E423" s="33"/>
      <c r="F423" s="3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32"/>
      <c r="AA423" s="32"/>
      <c r="AB423" s="32"/>
      <c r="AC423" s="32"/>
      <c r="AD423" s="32"/>
      <c r="AE423" s="32"/>
      <c r="AF423" s="35"/>
      <c r="AG423" s="35"/>
    </row>
    <row r="424" spans="1:33" ht="21" customHeight="1">
      <c r="A424" s="26"/>
      <c r="B424" s="26"/>
      <c r="C424" s="26"/>
      <c r="D424" s="32"/>
      <c r="E424" s="33"/>
      <c r="F424" s="3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32"/>
      <c r="AA424" s="32"/>
      <c r="AB424" s="32"/>
      <c r="AC424" s="32"/>
      <c r="AD424" s="32"/>
      <c r="AE424" s="32"/>
      <c r="AF424" s="35"/>
      <c r="AG424" s="35"/>
    </row>
    <row r="425" spans="1:33" ht="21" customHeight="1">
      <c r="A425" s="26"/>
      <c r="B425" s="26"/>
      <c r="C425" s="26"/>
      <c r="D425" s="32"/>
      <c r="E425" s="33"/>
      <c r="F425" s="3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32"/>
      <c r="AA425" s="32"/>
      <c r="AB425" s="32"/>
      <c r="AC425" s="32"/>
      <c r="AD425" s="32"/>
      <c r="AE425" s="32"/>
      <c r="AF425" s="35"/>
      <c r="AG425" s="35"/>
    </row>
    <row r="426" spans="1:33" ht="21" customHeight="1">
      <c r="A426" s="26"/>
      <c r="B426" s="26"/>
      <c r="C426" s="26"/>
      <c r="D426" s="32"/>
      <c r="E426" s="33"/>
      <c r="F426" s="3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32"/>
      <c r="AA426" s="32"/>
      <c r="AB426" s="32"/>
      <c r="AC426" s="32"/>
      <c r="AD426" s="32"/>
      <c r="AE426" s="32"/>
      <c r="AF426" s="35"/>
      <c r="AG426" s="35"/>
    </row>
    <row r="427" spans="1:33" ht="21" customHeight="1">
      <c r="A427" s="26"/>
      <c r="B427" s="26"/>
      <c r="C427" s="26"/>
      <c r="D427" s="32"/>
      <c r="E427" s="33"/>
      <c r="F427" s="3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32"/>
      <c r="AA427" s="32"/>
      <c r="AB427" s="32"/>
      <c r="AC427" s="32"/>
      <c r="AD427" s="32"/>
      <c r="AE427" s="32"/>
      <c r="AF427" s="35"/>
      <c r="AG427" s="35"/>
    </row>
    <row r="428" spans="1:33" ht="21" customHeight="1">
      <c r="A428" s="26"/>
      <c r="B428" s="26"/>
      <c r="C428" s="26"/>
      <c r="D428" s="32"/>
      <c r="E428" s="33"/>
      <c r="F428" s="3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32"/>
      <c r="AA428" s="32"/>
      <c r="AB428" s="32"/>
      <c r="AC428" s="32"/>
      <c r="AD428" s="32"/>
      <c r="AE428" s="32"/>
      <c r="AF428" s="35"/>
      <c r="AG428" s="35"/>
    </row>
    <row r="429" spans="1:33" ht="21" customHeight="1">
      <c r="A429" s="26"/>
      <c r="B429" s="26"/>
      <c r="C429" s="26"/>
      <c r="D429" s="32"/>
      <c r="E429" s="33"/>
      <c r="F429" s="3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32"/>
      <c r="AA429" s="32"/>
      <c r="AB429" s="32"/>
      <c r="AC429" s="32"/>
      <c r="AD429" s="32"/>
      <c r="AE429" s="32"/>
      <c r="AF429" s="35"/>
      <c r="AG429" s="35"/>
    </row>
    <row r="430" spans="1:33" ht="21" customHeight="1">
      <c r="A430" s="26"/>
      <c r="B430" s="26"/>
      <c r="C430" s="26"/>
      <c r="D430" s="32"/>
      <c r="E430" s="33"/>
      <c r="F430" s="3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32"/>
      <c r="AA430" s="32"/>
      <c r="AB430" s="32"/>
      <c r="AC430" s="32"/>
      <c r="AD430" s="32"/>
      <c r="AE430" s="32"/>
      <c r="AF430" s="35"/>
      <c r="AG430" s="35"/>
    </row>
    <row r="431" spans="1:33" ht="21" customHeight="1">
      <c r="A431" s="26"/>
      <c r="B431" s="26"/>
      <c r="C431" s="26"/>
      <c r="D431" s="32"/>
      <c r="E431" s="33"/>
      <c r="F431" s="3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32"/>
      <c r="AA431" s="32"/>
      <c r="AB431" s="32"/>
      <c r="AC431" s="32"/>
      <c r="AD431" s="32"/>
      <c r="AE431" s="32"/>
      <c r="AF431" s="35"/>
      <c r="AG431" s="35"/>
    </row>
    <row r="432" spans="1:33" ht="21" customHeight="1">
      <c r="A432" s="26"/>
      <c r="B432" s="26"/>
      <c r="C432" s="26"/>
      <c r="D432" s="32"/>
      <c r="E432" s="33"/>
      <c r="F432" s="3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32"/>
      <c r="AA432" s="32"/>
      <c r="AB432" s="32"/>
      <c r="AC432" s="32"/>
      <c r="AD432" s="32"/>
      <c r="AE432" s="32"/>
      <c r="AF432" s="35"/>
      <c r="AG432" s="35"/>
    </row>
    <row r="433" spans="1:33" ht="21" customHeight="1">
      <c r="A433" s="26"/>
      <c r="B433" s="26"/>
      <c r="C433" s="26"/>
      <c r="D433" s="32"/>
      <c r="E433" s="33"/>
      <c r="F433" s="3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32"/>
      <c r="AA433" s="32"/>
      <c r="AB433" s="32"/>
      <c r="AC433" s="32"/>
      <c r="AD433" s="32"/>
      <c r="AE433" s="32"/>
      <c r="AF433" s="35"/>
      <c r="AG433" s="35"/>
    </row>
    <row r="434" spans="1:33" ht="21" customHeight="1">
      <c r="A434" s="26"/>
      <c r="B434" s="26"/>
      <c r="C434" s="26"/>
      <c r="D434" s="32"/>
      <c r="E434" s="33"/>
      <c r="F434" s="3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32"/>
      <c r="AA434" s="32"/>
      <c r="AB434" s="32"/>
      <c r="AC434" s="32"/>
      <c r="AD434" s="32"/>
      <c r="AE434" s="32"/>
      <c r="AF434" s="35"/>
      <c r="AG434" s="35"/>
    </row>
    <row r="435" spans="1:33" ht="21" customHeight="1">
      <c r="A435" s="26"/>
      <c r="B435" s="26"/>
      <c r="C435" s="26"/>
      <c r="D435" s="32"/>
      <c r="E435" s="33"/>
      <c r="F435" s="3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32"/>
      <c r="AA435" s="32"/>
      <c r="AB435" s="32"/>
      <c r="AC435" s="32"/>
      <c r="AD435" s="32"/>
      <c r="AE435" s="32"/>
      <c r="AF435" s="35"/>
      <c r="AG435" s="35"/>
    </row>
    <row r="436" spans="1:33" ht="21" customHeight="1">
      <c r="A436" s="26"/>
      <c r="B436" s="26"/>
      <c r="C436" s="26"/>
      <c r="D436" s="32"/>
      <c r="E436" s="33"/>
      <c r="F436" s="3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32"/>
      <c r="AA436" s="32"/>
      <c r="AB436" s="32"/>
      <c r="AC436" s="32"/>
      <c r="AD436" s="32"/>
      <c r="AE436" s="32"/>
      <c r="AF436" s="35"/>
      <c r="AG436" s="35"/>
    </row>
    <row r="437" spans="1:33" ht="21" customHeight="1">
      <c r="A437" s="26"/>
      <c r="B437" s="26"/>
      <c r="C437" s="26"/>
      <c r="D437" s="32"/>
      <c r="E437" s="33"/>
      <c r="F437" s="3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32"/>
      <c r="AA437" s="32"/>
      <c r="AB437" s="32"/>
      <c r="AC437" s="32"/>
      <c r="AD437" s="32"/>
      <c r="AE437" s="32"/>
      <c r="AF437" s="35"/>
      <c r="AG437" s="35"/>
    </row>
    <row r="438" spans="1:33" ht="21" customHeight="1">
      <c r="A438" s="26"/>
      <c r="B438" s="26"/>
      <c r="C438" s="26"/>
      <c r="D438" s="32"/>
      <c r="E438" s="33"/>
      <c r="F438" s="3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32"/>
      <c r="AA438" s="32"/>
      <c r="AB438" s="32"/>
      <c r="AC438" s="32"/>
      <c r="AD438" s="32"/>
      <c r="AE438" s="32"/>
      <c r="AF438" s="35"/>
      <c r="AG438" s="35"/>
    </row>
    <row r="439" spans="1:33" ht="21" customHeight="1">
      <c r="A439" s="26"/>
      <c r="B439" s="26"/>
      <c r="C439" s="26"/>
      <c r="D439" s="32"/>
      <c r="E439" s="33"/>
      <c r="F439" s="3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32"/>
      <c r="AA439" s="32"/>
      <c r="AB439" s="32"/>
      <c r="AC439" s="32"/>
      <c r="AD439" s="32"/>
      <c r="AE439" s="32"/>
      <c r="AF439" s="35"/>
      <c r="AG439" s="35"/>
    </row>
    <row r="440" spans="1:33" ht="21" customHeight="1">
      <c r="A440" s="26"/>
      <c r="B440" s="26"/>
      <c r="C440" s="26"/>
      <c r="D440" s="32"/>
      <c r="E440" s="33"/>
      <c r="F440" s="3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32"/>
      <c r="AA440" s="32"/>
      <c r="AB440" s="32"/>
      <c r="AC440" s="32"/>
      <c r="AD440" s="32"/>
      <c r="AE440" s="32"/>
      <c r="AF440" s="35"/>
      <c r="AG440" s="35"/>
    </row>
    <row r="441" spans="1:33" ht="21" customHeight="1">
      <c r="A441" s="26"/>
      <c r="B441" s="26"/>
      <c r="C441" s="26"/>
      <c r="D441" s="32"/>
      <c r="E441" s="33"/>
      <c r="F441" s="3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32"/>
      <c r="AA441" s="32"/>
      <c r="AB441" s="32"/>
      <c r="AC441" s="32"/>
      <c r="AD441" s="32"/>
      <c r="AE441" s="32"/>
      <c r="AF441" s="35"/>
      <c r="AG441" s="35"/>
    </row>
    <row r="442" spans="1:33" ht="21" customHeight="1">
      <c r="A442" s="26"/>
      <c r="B442" s="26"/>
      <c r="C442" s="26"/>
      <c r="D442" s="32"/>
      <c r="E442" s="33"/>
      <c r="F442" s="3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32"/>
      <c r="AA442" s="32"/>
      <c r="AB442" s="32"/>
      <c r="AC442" s="32"/>
      <c r="AD442" s="32"/>
      <c r="AE442" s="32"/>
      <c r="AF442" s="35"/>
      <c r="AG442" s="35"/>
    </row>
    <row r="443" spans="1:33" ht="21" customHeight="1">
      <c r="A443" s="26"/>
      <c r="B443" s="26"/>
      <c r="C443" s="26"/>
      <c r="D443" s="32"/>
      <c r="E443" s="33"/>
      <c r="F443" s="3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32"/>
      <c r="AA443" s="32"/>
      <c r="AB443" s="32"/>
      <c r="AC443" s="32"/>
      <c r="AD443" s="32"/>
      <c r="AE443" s="32"/>
      <c r="AF443" s="35"/>
      <c r="AG443" s="35"/>
    </row>
    <row r="444" spans="1:33" ht="21" customHeight="1">
      <c r="A444" s="26"/>
      <c r="B444" s="26"/>
      <c r="C444" s="26"/>
      <c r="D444" s="32"/>
      <c r="E444" s="33"/>
      <c r="F444" s="3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32"/>
      <c r="AA444" s="32"/>
      <c r="AB444" s="32"/>
      <c r="AC444" s="32"/>
      <c r="AD444" s="32"/>
      <c r="AE444" s="32"/>
      <c r="AF444" s="35"/>
      <c r="AG444" s="35"/>
    </row>
    <row r="445" spans="1:33" ht="21" customHeight="1">
      <c r="A445" s="26"/>
      <c r="B445" s="26"/>
      <c r="C445" s="26"/>
      <c r="D445" s="32"/>
      <c r="E445" s="33"/>
      <c r="F445" s="3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32"/>
      <c r="AA445" s="32"/>
      <c r="AB445" s="32"/>
      <c r="AC445" s="32"/>
      <c r="AD445" s="32"/>
      <c r="AE445" s="32"/>
      <c r="AF445" s="35"/>
      <c r="AG445" s="35"/>
    </row>
    <row r="446" spans="1:33" ht="21" customHeight="1">
      <c r="A446" s="26"/>
      <c r="B446" s="26"/>
      <c r="C446" s="26"/>
      <c r="D446" s="32"/>
      <c r="E446" s="33"/>
      <c r="F446" s="3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32"/>
      <c r="AA446" s="32"/>
      <c r="AB446" s="32"/>
      <c r="AC446" s="32"/>
      <c r="AD446" s="32"/>
      <c r="AE446" s="32"/>
      <c r="AF446" s="35"/>
      <c r="AG446" s="35"/>
    </row>
    <row r="447" spans="1:33" ht="21" customHeight="1">
      <c r="A447" s="26"/>
      <c r="B447" s="26"/>
      <c r="C447" s="26"/>
      <c r="D447" s="32"/>
      <c r="E447" s="33"/>
      <c r="F447" s="3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32"/>
      <c r="AA447" s="32"/>
      <c r="AB447" s="32"/>
      <c r="AC447" s="32"/>
      <c r="AD447" s="32"/>
      <c r="AE447" s="32"/>
      <c r="AF447" s="35"/>
      <c r="AG447" s="35"/>
    </row>
    <row r="448" spans="1:33" ht="21" customHeight="1">
      <c r="A448" s="26"/>
      <c r="B448" s="26"/>
      <c r="C448" s="26"/>
      <c r="D448" s="32"/>
      <c r="E448" s="33"/>
      <c r="F448" s="3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32"/>
      <c r="AA448" s="32"/>
      <c r="AB448" s="32"/>
      <c r="AC448" s="32"/>
      <c r="AD448" s="32"/>
      <c r="AE448" s="32"/>
      <c r="AF448" s="35"/>
      <c r="AG448" s="35"/>
    </row>
    <row r="449" spans="1:33" ht="21" customHeight="1">
      <c r="A449" s="26"/>
      <c r="B449" s="26"/>
      <c r="C449" s="26"/>
      <c r="D449" s="32"/>
      <c r="E449" s="33"/>
      <c r="F449" s="3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32"/>
      <c r="AA449" s="32"/>
      <c r="AB449" s="32"/>
      <c r="AC449" s="32"/>
      <c r="AD449" s="32"/>
      <c r="AE449" s="32"/>
      <c r="AF449" s="35"/>
      <c r="AG449" s="35"/>
    </row>
    <row r="450" spans="1:33" ht="21" customHeight="1">
      <c r="A450" s="26"/>
      <c r="B450" s="26"/>
      <c r="C450" s="26"/>
      <c r="D450" s="32"/>
      <c r="E450" s="33"/>
      <c r="F450" s="3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32"/>
      <c r="AA450" s="32"/>
      <c r="AB450" s="32"/>
      <c r="AC450" s="32"/>
      <c r="AD450" s="32"/>
      <c r="AE450" s="32"/>
      <c r="AF450" s="35"/>
      <c r="AG450" s="35"/>
    </row>
    <row r="451" spans="1:33" ht="21" customHeight="1">
      <c r="A451" s="26"/>
      <c r="B451" s="26"/>
      <c r="C451" s="26"/>
      <c r="D451" s="32"/>
      <c r="E451" s="33"/>
      <c r="F451" s="3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32"/>
      <c r="AA451" s="32"/>
      <c r="AB451" s="32"/>
      <c r="AC451" s="32"/>
      <c r="AD451" s="32"/>
      <c r="AE451" s="32"/>
      <c r="AF451" s="35"/>
      <c r="AG451" s="35"/>
    </row>
    <row r="452" spans="1:33" ht="21" customHeight="1">
      <c r="A452" s="26"/>
      <c r="B452" s="26"/>
      <c r="C452" s="26"/>
      <c r="D452" s="32"/>
      <c r="E452" s="33"/>
      <c r="F452" s="3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32"/>
      <c r="AA452" s="32"/>
      <c r="AB452" s="32"/>
      <c r="AC452" s="32"/>
      <c r="AD452" s="32"/>
      <c r="AE452" s="32"/>
      <c r="AF452" s="35"/>
      <c r="AG452" s="35"/>
    </row>
    <row r="453" spans="1:33" ht="21" customHeight="1">
      <c r="A453" s="26"/>
      <c r="B453" s="26"/>
      <c r="C453" s="26"/>
      <c r="D453" s="32"/>
      <c r="E453" s="33"/>
      <c r="F453" s="3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32"/>
      <c r="AA453" s="32"/>
      <c r="AB453" s="32"/>
      <c r="AC453" s="32"/>
      <c r="AD453" s="32"/>
      <c r="AE453" s="32"/>
      <c r="AF453" s="35"/>
      <c r="AG453" s="35"/>
    </row>
    <row r="454" spans="1:33" ht="21" customHeight="1">
      <c r="A454" s="26"/>
      <c r="B454" s="26"/>
      <c r="C454" s="26"/>
      <c r="D454" s="32"/>
      <c r="E454" s="33"/>
      <c r="F454" s="3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32"/>
      <c r="AA454" s="32"/>
      <c r="AB454" s="32"/>
      <c r="AC454" s="32"/>
      <c r="AD454" s="32"/>
      <c r="AE454" s="32"/>
      <c r="AF454" s="35"/>
      <c r="AG454" s="35"/>
    </row>
    <row r="455" spans="1:33" ht="21" customHeight="1">
      <c r="A455" s="26"/>
      <c r="B455" s="26"/>
      <c r="C455" s="26"/>
      <c r="D455" s="32"/>
      <c r="E455" s="33"/>
      <c r="F455" s="3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32"/>
      <c r="AA455" s="32"/>
      <c r="AB455" s="32"/>
      <c r="AC455" s="32"/>
      <c r="AD455" s="32"/>
      <c r="AE455" s="32"/>
      <c r="AF455" s="35"/>
      <c r="AG455" s="35"/>
    </row>
    <row r="456" spans="1:33" ht="21" customHeight="1">
      <c r="A456" s="26"/>
      <c r="B456" s="26"/>
      <c r="C456" s="26"/>
      <c r="D456" s="32"/>
      <c r="E456" s="33"/>
      <c r="F456" s="3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32"/>
      <c r="AA456" s="32"/>
      <c r="AB456" s="32"/>
      <c r="AC456" s="32"/>
      <c r="AD456" s="32"/>
      <c r="AE456" s="32"/>
      <c r="AF456" s="35"/>
      <c r="AG456" s="35"/>
    </row>
    <row r="457" spans="1:33" ht="21" customHeight="1">
      <c r="A457" s="26"/>
      <c r="B457" s="26"/>
      <c r="C457" s="26"/>
      <c r="D457" s="32"/>
      <c r="E457" s="33"/>
      <c r="F457" s="3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32"/>
      <c r="AA457" s="32"/>
      <c r="AB457" s="32"/>
      <c r="AC457" s="32"/>
      <c r="AD457" s="32"/>
      <c r="AE457" s="32"/>
      <c r="AF457" s="35"/>
      <c r="AG457" s="35"/>
    </row>
    <row r="458" spans="1:33" ht="21" customHeight="1">
      <c r="A458" s="26"/>
      <c r="B458" s="26"/>
      <c r="C458" s="26"/>
      <c r="D458" s="32"/>
      <c r="E458" s="33"/>
      <c r="F458" s="3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32"/>
      <c r="AA458" s="32"/>
      <c r="AB458" s="32"/>
      <c r="AC458" s="32"/>
      <c r="AD458" s="32"/>
      <c r="AE458" s="32"/>
      <c r="AF458" s="35"/>
      <c r="AG458" s="35"/>
    </row>
    <row r="459" spans="1:33" ht="21" customHeight="1">
      <c r="A459" s="26"/>
      <c r="B459" s="26"/>
      <c r="C459" s="26"/>
      <c r="D459" s="32"/>
      <c r="E459" s="33"/>
      <c r="F459" s="3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32"/>
      <c r="AA459" s="32"/>
      <c r="AB459" s="32"/>
      <c r="AC459" s="32"/>
      <c r="AD459" s="32"/>
      <c r="AE459" s="32"/>
      <c r="AF459" s="35"/>
      <c r="AG459" s="35"/>
    </row>
    <row r="460" spans="1:33" ht="21" customHeight="1">
      <c r="A460" s="26"/>
      <c r="B460" s="26"/>
      <c r="C460" s="26"/>
      <c r="D460" s="32"/>
      <c r="E460" s="33"/>
      <c r="F460" s="3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32"/>
      <c r="AA460" s="32"/>
      <c r="AB460" s="32"/>
      <c r="AC460" s="32"/>
      <c r="AD460" s="32"/>
      <c r="AE460" s="32"/>
      <c r="AF460" s="35"/>
      <c r="AG460" s="35"/>
    </row>
    <row r="461" spans="1:33" ht="21" customHeight="1">
      <c r="A461" s="26"/>
      <c r="B461" s="26"/>
      <c r="C461" s="26"/>
      <c r="D461" s="32"/>
      <c r="E461" s="33"/>
      <c r="F461" s="3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32"/>
      <c r="AA461" s="32"/>
      <c r="AB461" s="32"/>
      <c r="AC461" s="32"/>
      <c r="AD461" s="32"/>
      <c r="AE461" s="32"/>
      <c r="AF461" s="35"/>
      <c r="AG461" s="35"/>
    </row>
    <row r="462" spans="1:33" ht="21" customHeight="1">
      <c r="A462" s="26"/>
      <c r="B462" s="26"/>
      <c r="C462" s="26"/>
      <c r="D462" s="32"/>
      <c r="E462" s="33"/>
      <c r="F462" s="3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32"/>
      <c r="AA462" s="32"/>
      <c r="AB462" s="32"/>
      <c r="AC462" s="32"/>
      <c r="AD462" s="32"/>
      <c r="AE462" s="32"/>
      <c r="AF462" s="35"/>
      <c r="AG462" s="35"/>
    </row>
    <row r="463" spans="1:33" ht="21" customHeight="1">
      <c r="A463" s="26"/>
      <c r="B463" s="26"/>
      <c r="C463" s="26"/>
      <c r="D463" s="32"/>
      <c r="E463" s="33"/>
      <c r="F463" s="3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32"/>
      <c r="AA463" s="32"/>
      <c r="AB463" s="32"/>
      <c r="AC463" s="32"/>
      <c r="AD463" s="32"/>
      <c r="AE463" s="32"/>
      <c r="AF463" s="35"/>
      <c r="AG463" s="35"/>
    </row>
    <row r="464" spans="1:33" ht="21" customHeight="1">
      <c r="A464" s="26"/>
      <c r="B464" s="26"/>
      <c r="C464" s="26"/>
      <c r="D464" s="32"/>
      <c r="E464" s="33"/>
      <c r="F464" s="3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32"/>
      <c r="AA464" s="32"/>
      <c r="AB464" s="32"/>
      <c r="AC464" s="32"/>
      <c r="AD464" s="32"/>
      <c r="AE464" s="32"/>
      <c r="AF464" s="35"/>
      <c r="AG464" s="35"/>
    </row>
    <row r="465" spans="1:33" ht="21" customHeight="1">
      <c r="A465" s="26"/>
      <c r="B465" s="26"/>
      <c r="C465" s="26"/>
      <c r="D465" s="32"/>
      <c r="E465" s="33"/>
      <c r="F465" s="3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32"/>
      <c r="AA465" s="32"/>
      <c r="AB465" s="32"/>
      <c r="AC465" s="32"/>
      <c r="AD465" s="32"/>
      <c r="AE465" s="32"/>
      <c r="AF465" s="35"/>
      <c r="AG465" s="35"/>
    </row>
    <row r="466" spans="1:33" ht="21" customHeight="1">
      <c r="A466" s="26"/>
      <c r="B466" s="26"/>
      <c r="C466" s="26"/>
      <c r="D466" s="32"/>
      <c r="E466" s="33"/>
      <c r="F466" s="3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32"/>
      <c r="AA466" s="32"/>
      <c r="AB466" s="32"/>
      <c r="AC466" s="32"/>
      <c r="AD466" s="32"/>
      <c r="AE466" s="32"/>
      <c r="AF466" s="35"/>
      <c r="AG466" s="35"/>
    </row>
    <row r="467" spans="1:33" ht="21" customHeight="1">
      <c r="A467" s="26"/>
      <c r="B467" s="26"/>
      <c r="C467" s="26"/>
      <c r="D467" s="32"/>
      <c r="E467" s="33"/>
      <c r="F467" s="3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32"/>
      <c r="AA467" s="32"/>
      <c r="AB467" s="32"/>
      <c r="AC467" s="32"/>
      <c r="AD467" s="32"/>
      <c r="AE467" s="32"/>
      <c r="AF467" s="35"/>
      <c r="AG467" s="35"/>
    </row>
    <row r="468" spans="1:33" ht="21" customHeight="1">
      <c r="A468" s="26"/>
      <c r="B468" s="26"/>
      <c r="C468" s="26"/>
      <c r="D468" s="32"/>
      <c r="E468" s="33"/>
      <c r="F468" s="3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32"/>
      <c r="AA468" s="32"/>
      <c r="AB468" s="32"/>
      <c r="AC468" s="32"/>
      <c r="AD468" s="32"/>
      <c r="AE468" s="32"/>
      <c r="AF468" s="35"/>
      <c r="AG468" s="35"/>
    </row>
    <row r="469" spans="1:33" ht="21" customHeight="1">
      <c r="A469" s="26"/>
      <c r="B469" s="26"/>
      <c r="C469" s="26"/>
      <c r="D469" s="32"/>
      <c r="E469" s="33"/>
      <c r="F469" s="3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32"/>
      <c r="AA469" s="32"/>
      <c r="AB469" s="32"/>
      <c r="AC469" s="32"/>
      <c r="AD469" s="32"/>
      <c r="AE469" s="32"/>
      <c r="AF469" s="35"/>
      <c r="AG469" s="35"/>
    </row>
    <row r="470" spans="1:33" ht="21" customHeight="1">
      <c r="A470" s="26"/>
      <c r="B470" s="26"/>
      <c r="C470" s="26"/>
      <c r="D470" s="32"/>
      <c r="E470" s="33"/>
      <c r="F470" s="3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32"/>
      <c r="AA470" s="32"/>
      <c r="AB470" s="32"/>
      <c r="AC470" s="32"/>
      <c r="AD470" s="32"/>
      <c r="AE470" s="32"/>
      <c r="AF470" s="35"/>
      <c r="AG470" s="35"/>
    </row>
    <row r="471" spans="1:33" ht="21" customHeight="1">
      <c r="A471" s="26"/>
      <c r="B471" s="26"/>
      <c r="C471" s="26"/>
      <c r="D471" s="32"/>
      <c r="E471" s="33"/>
      <c r="F471" s="3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32"/>
      <c r="AA471" s="32"/>
      <c r="AB471" s="32"/>
      <c r="AC471" s="32"/>
      <c r="AD471" s="32"/>
      <c r="AE471" s="32"/>
      <c r="AF471" s="35"/>
      <c r="AG471" s="35"/>
    </row>
    <row r="472" spans="1:33" ht="21" customHeight="1">
      <c r="A472" s="26"/>
      <c r="B472" s="26"/>
      <c r="C472" s="26"/>
      <c r="D472" s="32"/>
      <c r="E472" s="33"/>
      <c r="F472" s="3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32"/>
      <c r="AA472" s="32"/>
      <c r="AB472" s="32"/>
      <c r="AC472" s="32"/>
      <c r="AD472" s="32"/>
      <c r="AE472" s="32"/>
      <c r="AF472" s="35"/>
      <c r="AG472" s="35"/>
    </row>
    <row r="473" spans="1:33" ht="21" customHeight="1">
      <c r="A473" s="26"/>
      <c r="B473" s="26"/>
      <c r="C473" s="26"/>
      <c r="D473" s="32"/>
      <c r="E473" s="33"/>
      <c r="F473" s="3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32"/>
      <c r="AA473" s="32"/>
      <c r="AB473" s="32"/>
      <c r="AC473" s="32"/>
      <c r="AD473" s="32"/>
      <c r="AE473" s="32"/>
      <c r="AF473" s="35"/>
      <c r="AG473" s="35"/>
    </row>
    <row r="474" spans="1:33" ht="21" customHeight="1">
      <c r="A474" s="26"/>
      <c r="B474" s="26"/>
      <c r="C474" s="26"/>
      <c r="D474" s="32"/>
      <c r="E474" s="33"/>
      <c r="F474" s="3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32"/>
      <c r="AA474" s="32"/>
      <c r="AB474" s="32"/>
      <c r="AC474" s="32"/>
      <c r="AD474" s="32"/>
      <c r="AE474" s="32"/>
      <c r="AF474" s="35"/>
      <c r="AG474" s="35"/>
    </row>
    <row r="475" spans="1:33" ht="21" customHeight="1">
      <c r="A475" s="26"/>
      <c r="B475" s="26"/>
      <c r="C475" s="26"/>
      <c r="D475" s="32"/>
      <c r="E475" s="33"/>
      <c r="F475" s="3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32"/>
      <c r="AA475" s="32"/>
      <c r="AB475" s="32"/>
      <c r="AC475" s="32"/>
      <c r="AD475" s="32"/>
      <c r="AE475" s="32"/>
      <c r="AF475" s="35"/>
      <c r="AG475" s="35"/>
    </row>
    <row r="476" spans="1:33" ht="21" customHeight="1">
      <c r="A476" s="26"/>
      <c r="B476" s="26"/>
      <c r="C476" s="26"/>
      <c r="D476" s="32"/>
      <c r="E476" s="33"/>
      <c r="F476" s="3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32"/>
      <c r="AA476" s="32"/>
      <c r="AB476" s="32"/>
      <c r="AC476" s="32"/>
      <c r="AD476" s="32"/>
      <c r="AE476" s="32"/>
      <c r="AF476" s="35"/>
      <c r="AG476" s="35"/>
    </row>
    <row r="477" spans="1:33" ht="21" customHeight="1">
      <c r="A477" s="26"/>
      <c r="B477" s="26"/>
      <c r="C477" s="26"/>
      <c r="D477" s="32"/>
      <c r="E477" s="33"/>
      <c r="F477" s="3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32"/>
      <c r="AA477" s="32"/>
      <c r="AB477" s="32"/>
      <c r="AC477" s="32"/>
      <c r="AD477" s="32"/>
      <c r="AE477" s="32"/>
      <c r="AF477" s="35"/>
      <c r="AG477" s="35"/>
    </row>
    <row r="478" spans="1:33" ht="21" customHeight="1">
      <c r="A478" s="26"/>
      <c r="B478" s="26"/>
      <c r="C478" s="26"/>
      <c r="D478" s="32"/>
      <c r="E478" s="33"/>
      <c r="F478" s="3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32"/>
      <c r="AA478" s="32"/>
      <c r="AB478" s="32"/>
      <c r="AC478" s="32"/>
      <c r="AD478" s="32"/>
      <c r="AE478" s="32"/>
      <c r="AF478" s="35"/>
      <c r="AG478" s="35"/>
    </row>
    <row r="479" spans="1:33" ht="21" customHeight="1">
      <c r="A479" s="26"/>
      <c r="B479" s="26"/>
      <c r="C479" s="26"/>
      <c r="D479" s="32"/>
      <c r="E479" s="33"/>
      <c r="F479" s="3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32"/>
      <c r="AA479" s="32"/>
      <c r="AB479" s="32"/>
      <c r="AC479" s="32"/>
      <c r="AD479" s="32"/>
      <c r="AE479" s="32"/>
      <c r="AF479" s="35"/>
      <c r="AG479" s="35"/>
    </row>
    <row r="480" spans="1:33" ht="21" customHeight="1">
      <c r="A480" s="26"/>
      <c r="B480" s="26"/>
      <c r="C480" s="26"/>
      <c r="D480" s="32"/>
      <c r="E480" s="33"/>
      <c r="F480" s="3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32"/>
      <c r="AA480" s="32"/>
      <c r="AB480" s="32"/>
      <c r="AC480" s="32"/>
      <c r="AD480" s="32"/>
      <c r="AE480" s="32"/>
      <c r="AF480" s="35"/>
      <c r="AG480" s="35"/>
    </row>
    <row r="481" spans="1:33" ht="21" customHeight="1">
      <c r="A481" s="26"/>
      <c r="B481" s="26"/>
      <c r="C481" s="26"/>
      <c r="D481" s="32"/>
      <c r="E481" s="33"/>
      <c r="F481" s="3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32"/>
      <c r="AA481" s="32"/>
      <c r="AB481" s="32"/>
      <c r="AC481" s="32"/>
      <c r="AD481" s="32"/>
      <c r="AE481" s="32"/>
      <c r="AF481" s="35"/>
      <c r="AG481" s="35"/>
    </row>
    <row r="482" spans="1:33" ht="21" customHeight="1">
      <c r="A482" s="26"/>
      <c r="B482" s="26"/>
      <c r="C482" s="26"/>
      <c r="D482" s="32"/>
      <c r="E482" s="33"/>
      <c r="F482" s="3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32"/>
      <c r="AA482" s="32"/>
      <c r="AB482" s="32"/>
      <c r="AC482" s="32"/>
      <c r="AD482" s="32"/>
      <c r="AE482" s="32"/>
      <c r="AF482" s="35"/>
      <c r="AG482" s="35"/>
    </row>
    <row r="483" spans="1:33" ht="21" customHeight="1">
      <c r="A483" s="26"/>
      <c r="B483" s="26"/>
      <c r="C483" s="26"/>
      <c r="D483" s="32"/>
      <c r="E483" s="33"/>
      <c r="F483" s="3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32"/>
      <c r="AA483" s="32"/>
      <c r="AB483" s="32"/>
      <c r="AC483" s="32"/>
      <c r="AD483" s="32"/>
      <c r="AE483" s="32"/>
      <c r="AF483" s="35"/>
      <c r="AG483" s="35"/>
    </row>
    <row r="484" spans="1:33" ht="21" customHeight="1">
      <c r="A484" s="26"/>
      <c r="B484" s="26"/>
      <c r="C484" s="26"/>
      <c r="D484" s="32"/>
      <c r="E484" s="33"/>
      <c r="F484" s="3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32"/>
      <c r="AA484" s="32"/>
      <c r="AB484" s="32"/>
      <c r="AC484" s="32"/>
      <c r="AD484" s="32"/>
      <c r="AE484" s="32"/>
      <c r="AF484" s="35"/>
      <c r="AG484" s="35"/>
    </row>
    <row r="485" spans="1:33" ht="21" customHeight="1">
      <c r="A485" s="26"/>
      <c r="B485" s="26"/>
      <c r="C485" s="26"/>
      <c r="D485" s="32"/>
      <c r="E485" s="33"/>
      <c r="F485" s="3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32"/>
      <c r="AA485" s="32"/>
      <c r="AB485" s="32"/>
      <c r="AC485" s="32"/>
      <c r="AD485" s="32"/>
      <c r="AE485" s="32"/>
      <c r="AF485" s="35"/>
      <c r="AG485" s="35"/>
    </row>
    <row r="486" spans="1:33" ht="21" customHeight="1">
      <c r="A486" s="26"/>
      <c r="B486" s="26"/>
      <c r="C486" s="26"/>
      <c r="D486" s="32"/>
      <c r="E486" s="33"/>
      <c r="F486" s="3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32"/>
      <c r="AA486" s="32"/>
      <c r="AB486" s="32"/>
      <c r="AC486" s="32"/>
      <c r="AD486" s="32"/>
      <c r="AE486" s="32"/>
      <c r="AF486" s="35"/>
      <c r="AG486" s="35"/>
    </row>
    <row r="487" spans="1:33" ht="21" customHeight="1">
      <c r="A487" s="26"/>
      <c r="B487" s="26"/>
      <c r="C487" s="26"/>
      <c r="D487" s="32"/>
      <c r="E487" s="33"/>
      <c r="F487" s="3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32"/>
      <c r="AA487" s="32"/>
      <c r="AB487" s="32"/>
      <c r="AC487" s="32"/>
      <c r="AD487" s="32"/>
      <c r="AE487" s="32"/>
      <c r="AF487" s="35"/>
      <c r="AG487" s="35"/>
    </row>
    <row r="488" spans="1:33" ht="21" customHeight="1">
      <c r="A488" s="26"/>
      <c r="B488" s="26"/>
      <c r="C488" s="26"/>
      <c r="D488" s="32"/>
      <c r="E488" s="33"/>
      <c r="F488" s="3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32"/>
      <c r="AA488" s="32"/>
      <c r="AB488" s="32"/>
      <c r="AC488" s="32"/>
      <c r="AD488" s="32"/>
      <c r="AE488" s="32"/>
      <c r="AF488" s="35"/>
      <c r="AG488" s="35"/>
    </row>
    <row r="489" spans="1:33" ht="21" customHeight="1">
      <c r="A489" s="26"/>
      <c r="B489" s="26"/>
      <c r="C489" s="26"/>
      <c r="D489" s="32"/>
      <c r="E489" s="33"/>
      <c r="F489" s="3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32"/>
      <c r="AA489" s="32"/>
      <c r="AB489" s="32"/>
      <c r="AC489" s="32"/>
      <c r="AD489" s="32"/>
      <c r="AE489" s="32"/>
      <c r="AF489" s="35"/>
      <c r="AG489" s="35"/>
    </row>
    <row r="490" spans="1:33" ht="21" customHeight="1">
      <c r="A490" s="26"/>
      <c r="B490" s="26"/>
      <c r="C490" s="26"/>
      <c r="D490" s="32"/>
      <c r="E490" s="33"/>
      <c r="F490" s="3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32"/>
      <c r="AA490" s="32"/>
      <c r="AB490" s="32"/>
      <c r="AC490" s="32"/>
      <c r="AD490" s="32"/>
      <c r="AE490" s="32"/>
      <c r="AF490" s="35"/>
      <c r="AG490" s="35"/>
    </row>
    <row r="491" spans="1:33" ht="21" customHeight="1">
      <c r="A491" s="26"/>
      <c r="B491" s="26"/>
      <c r="C491" s="26"/>
      <c r="D491" s="32"/>
      <c r="E491" s="33"/>
      <c r="F491" s="3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32"/>
      <c r="AA491" s="32"/>
      <c r="AB491" s="32"/>
      <c r="AC491" s="32"/>
      <c r="AD491" s="32"/>
      <c r="AE491" s="32"/>
      <c r="AF491" s="35"/>
      <c r="AG491" s="35"/>
    </row>
    <row r="492" spans="1:33" ht="21" customHeight="1">
      <c r="A492" s="26"/>
      <c r="B492" s="26"/>
      <c r="C492" s="26"/>
      <c r="D492" s="32"/>
      <c r="E492" s="33"/>
      <c r="F492" s="3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32"/>
      <c r="AA492" s="32"/>
      <c r="AB492" s="32"/>
      <c r="AC492" s="32"/>
      <c r="AD492" s="32"/>
      <c r="AE492" s="32"/>
      <c r="AF492" s="35"/>
      <c r="AG492" s="35"/>
    </row>
    <row r="493" spans="1:33" ht="21" customHeight="1">
      <c r="A493" s="26"/>
      <c r="B493" s="26"/>
      <c r="C493" s="26"/>
      <c r="D493" s="32"/>
      <c r="E493" s="33"/>
      <c r="F493" s="3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32"/>
      <c r="AA493" s="32"/>
      <c r="AB493" s="32"/>
      <c r="AC493" s="32"/>
      <c r="AD493" s="32"/>
      <c r="AE493" s="32"/>
      <c r="AF493" s="35"/>
      <c r="AG493" s="35"/>
    </row>
    <row r="494" spans="1:33" ht="21" customHeight="1">
      <c r="A494" s="26"/>
      <c r="B494" s="26"/>
      <c r="C494" s="26"/>
      <c r="D494" s="32"/>
      <c r="E494" s="33"/>
      <c r="F494" s="3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32"/>
      <c r="AA494" s="32"/>
      <c r="AB494" s="32"/>
      <c r="AC494" s="32"/>
      <c r="AD494" s="32"/>
      <c r="AE494" s="32"/>
      <c r="AF494" s="35"/>
      <c r="AG494" s="35"/>
    </row>
    <row r="495" spans="1:33" ht="21" customHeight="1">
      <c r="A495" s="26"/>
      <c r="B495" s="26"/>
      <c r="C495" s="26"/>
      <c r="D495" s="32"/>
      <c r="E495" s="33"/>
      <c r="F495" s="3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32"/>
      <c r="AA495" s="32"/>
      <c r="AB495" s="32"/>
      <c r="AC495" s="32"/>
      <c r="AD495" s="32"/>
      <c r="AE495" s="32"/>
      <c r="AF495" s="35"/>
      <c r="AG495" s="35"/>
    </row>
    <row r="496" spans="1:33" ht="21" customHeight="1">
      <c r="A496" s="26"/>
      <c r="B496" s="26"/>
      <c r="C496" s="26"/>
      <c r="D496" s="32"/>
      <c r="E496" s="33"/>
      <c r="F496" s="3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32"/>
      <c r="AA496" s="32"/>
      <c r="AB496" s="32"/>
      <c r="AC496" s="32"/>
      <c r="AD496" s="32"/>
      <c r="AE496" s="32"/>
      <c r="AF496" s="35"/>
      <c r="AG496" s="35"/>
    </row>
    <row r="497" spans="1:33" ht="21" customHeight="1">
      <c r="A497" s="26"/>
      <c r="B497" s="26"/>
      <c r="C497" s="26"/>
      <c r="D497" s="32"/>
      <c r="E497" s="33"/>
      <c r="F497" s="3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32"/>
      <c r="AA497" s="32"/>
      <c r="AB497" s="32"/>
      <c r="AC497" s="32"/>
      <c r="AD497" s="32"/>
      <c r="AE497" s="32"/>
      <c r="AF497" s="35"/>
      <c r="AG497" s="35"/>
    </row>
    <row r="498" spans="1:33" ht="21" customHeight="1">
      <c r="A498" s="26"/>
      <c r="B498" s="26"/>
      <c r="C498" s="26"/>
      <c r="D498" s="32"/>
      <c r="E498" s="33"/>
      <c r="F498" s="3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32"/>
      <c r="AA498" s="32"/>
      <c r="AB498" s="32"/>
      <c r="AC498" s="32"/>
      <c r="AD498" s="32"/>
      <c r="AE498" s="32"/>
      <c r="AF498" s="35"/>
      <c r="AG498" s="35"/>
    </row>
    <row r="499" spans="1:33" ht="21" customHeight="1">
      <c r="A499" s="26"/>
      <c r="B499" s="26"/>
      <c r="C499" s="26"/>
      <c r="D499" s="32"/>
      <c r="E499" s="33"/>
      <c r="F499" s="3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32"/>
      <c r="AA499" s="32"/>
      <c r="AB499" s="32"/>
      <c r="AC499" s="32"/>
      <c r="AD499" s="32"/>
      <c r="AE499" s="32"/>
      <c r="AF499" s="35"/>
      <c r="AG499" s="35"/>
    </row>
    <row r="500" spans="1:33" ht="21" customHeight="1">
      <c r="A500" s="26"/>
      <c r="B500" s="26"/>
      <c r="C500" s="26"/>
      <c r="D500" s="32"/>
      <c r="E500" s="33"/>
      <c r="F500" s="3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32"/>
      <c r="AA500" s="32"/>
      <c r="AB500" s="32"/>
      <c r="AC500" s="32"/>
      <c r="AD500" s="32"/>
      <c r="AE500" s="32"/>
      <c r="AF500" s="35"/>
      <c r="AG500" s="35"/>
    </row>
    <row r="501" spans="1:33" ht="21" customHeight="1">
      <c r="A501" s="26"/>
      <c r="B501" s="26"/>
      <c r="C501" s="26"/>
      <c r="D501" s="32"/>
      <c r="E501" s="33"/>
      <c r="F501" s="3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32"/>
      <c r="AA501" s="32"/>
      <c r="AB501" s="32"/>
      <c r="AC501" s="32"/>
      <c r="AD501" s="32"/>
      <c r="AE501" s="32"/>
      <c r="AF501" s="35"/>
      <c r="AG501" s="35"/>
    </row>
    <row r="502" spans="1:33" ht="21" customHeight="1">
      <c r="A502" s="26"/>
      <c r="B502" s="26"/>
      <c r="C502" s="26"/>
      <c r="D502" s="32"/>
      <c r="E502" s="33"/>
      <c r="F502" s="3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32"/>
      <c r="AA502" s="32"/>
      <c r="AB502" s="32"/>
      <c r="AC502" s="32"/>
      <c r="AD502" s="32"/>
      <c r="AE502" s="32"/>
      <c r="AF502" s="35"/>
      <c r="AG502" s="35"/>
    </row>
    <row r="503" spans="1:33" ht="21" customHeight="1">
      <c r="A503" s="26"/>
      <c r="B503" s="26"/>
      <c r="C503" s="26"/>
      <c r="D503" s="32"/>
      <c r="E503" s="33"/>
      <c r="F503" s="3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32"/>
      <c r="AA503" s="32"/>
      <c r="AB503" s="32"/>
      <c r="AC503" s="32"/>
      <c r="AD503" s="32"/>
      <c r="AE503" s="32"/>
      <c r="AF503" s="35"/>
      <c r="AG503" s="35"/>
    </row>
    <row r="504" spans="1:33" ht="21" customHeight="1">
      <c r="A504" s="26"/>
      <c r="B504" s="26"/>
      <c r="C504" s="26"/>
      <c r="D504" s="32"/>
      <c r="E504" s="33"/>
      <c r="F504" s="3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32"/>
      <c r="AA504" s="32"/>
      <c r="AB504" s="32"/>
      <c r="AC504" s="32"/>
      <c r="AD504" s="32"/>
      <c r="AE504" s="32"/>
      <c r="AF504" s="35"/>
      <c r="AG504" s="35"/>
    </row>
    <row r="505" spans="1:33" ht="21" customHeight="1">
      <c r="A505" s="26"/>
      <c r="B505" s="26"/>
      <c r="C505" s="26"/>
      <c r="D505" s="32"/>
      <c r="E505" s="33"/>
      <c r="F505" s="3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32"/>
      <c r="AA505" s="32"/>
      <c r="AB505" s="32"/>
      <c r="AC505" s="32"/>
      <c r="AD505" s="32"/>
      <c r="AE505" s="32"/>
      <c r="AF505" s="35"/>
      <c r="AG505" s="35"/>
    </row>
    <row r="506" spans="1:33" ht="21" customHeight="1">
      <c r="A506" s="26"/>
      <c r="B506" s="26"/>
      <c r="C506" s="26"/>
      <c r="D506" s="32"/>
      <c r="E506" s="33"/>
      <c r="F506" s="3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32"/>
      <c r="AA506" s="32"/>
      <c r="AB506" s="32"/>
      <c r="AC506" s="32"/>
      <c r="AD506" s="32"/>
      <c r="AE506" s="32"/>
      <c r="AF506" s="35"/>
      <c r="AG506" s="35"/>
    </row>
    <row r="507" spans="1:33" ht="21" customHeight="1">
      <c r="A507" s="26"/>
      <c r="B507" s="26"/>
      <c r="C507" s="26"/>
      <c r="D507" s="32"/>
      <c r="E507" s="33"/>
      <c r="F507" s="3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32"/>
      <c r="AA507" s="32"/>
      <c r="AB507" s="32"/>
      <c r="AC507" s="32"/>
      <c r="AD507" s="32"/>
      <c r="AE507" s="32"/>
      <c r="AF507" s="35"/>
      <c r="AG507" s="35"/>
    </row>
    <row r="508" spans="1:33" ht="21" customHeight="1">
      <c r="A508" s="26"/>
      <c r="B508" s="26"/>
      <c r="C508" s="26"/>
      <c r="D508" s="32"/>
      <c r="E508" s="33"/>
      <c r="F508" s="3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32"/>
      <c r="AA508" s="32"/>
      <c r="AB508" s="32"/>
      <c r="AC508" s="32"/>
      <c r="AD508" s="32"/>
      <c r="AE508" s="32"/>
      <c r="AF508" s="35"/>
      <c r="AG508" s="35"/>
    </row>
    <row r="509" spans="1:33" ht="21" customHeight="1">
      <c r="A509" s="26"/>
      <c r="B509" s="26"/>
      <c r="C509" s="26"/>
      <c r="D509" s="32"/>
      <c r="E509" s="33"/>
      <c r="F509" s="3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32"/>
      <c r="AA509" s="32"/>
      <c r="AB509" s="32"/>
      <c r="AC509" s="32"/>
      <c r="AD509" s="32"/>
      <c r="AE509" s="32"/>
      <c r="AF509" s="35"/>
      <c r="AG509" s="35"/>
    </row>
    <row r="510" spans="1:33" ht="21" customHeight="1">
      <c r="A510" s="26"/>
      <c r="B510" s="26"/>
      <c r="C510" s="26"/>
      <c r="D510" s="32"/>
      <c r="E510" s="33"/>
      <c r="F510" s="3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32"/>
      <c r="AA510" s="32"/>
      <c r="AB510" s="32"/>
      <c r="AC510" s="32"/>
      <c r="AD510" s="32"/>
      <c r="AE510" s="32"/>
      <c r="AF510" s="35"/>
      <c r="AG510" s="35"/>
    </row>
    <row r="511" spans="1:33" ht="21" customHeight="1">
      <c r="A511" s="26"/>
      <c r="B511" s="26"/>
      <c r="C511" s="26"/>
      <c r="D511" s="32"/>
      <c r="E511" s="33"/>
      <c r="F511" s="3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32"/>
      <c r="AA511" s="32"/>
      <c r="AB511" s="32"/>
      <c r="AC511" s="32"/>
      <c r="AD511" s="32"/>
      <c r="AE511" s="32"/>
      <c r="AF511" s="35"/>
      <c r="AG511" s="35"/>
    </row>
    <row r="512" spans="1:33" ht="21" customHeight="1">
      <c r="A512" s="26"/>
      <c r="B512" s="26"/>
      <c r="C512" s="26"/>
      <c r="D512" s="32"/>
      <c r="E512" s="33"/>
      <c r="F512" s="3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32"/>
      <c r="AA512" s="32"/>
      <c r="AB512" s="32"/>
      <c r="AC512" s="32"/>
      <c r="AD512" s="32"/>
      <c r="AE512" s="32"/>
      <c r="AF512" s="35"/>
      <c r="AG512" s="35"/>
    </row>
    <row r="513" spans="1:33" ht="21" customHeight="1">
      <c r="A513" s="26"/>
      <c r="B513" s="26"/>
      <c r="C513" s="26"/>
      <c r="D513" s="32"/>
      <c r="E513" s="33"/>
      <c r="F513" s="3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32"/>
      <c r="AA513" s="32"/>
      <c r="AB513" s="32"/>
      <c r="AC513" s="32"/>
      <c r="AD513" s="32"/>
      <c r="AE513" s="32"/>
      <c r="AF513" s="35"/>
      <c r="AG513" s="35"/>
    </row>
    <row r="514" spans="1:33" ht="21" customHeight="1">
      <c r="A514" s="26"/>
      <c r="B514" s="26"/>
      <c r="C514" s="26"/>
      <c r="D514" s="32"/>
      <c r="E514" s="33"/>
      <c r="F514" s="3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32"/>
      <c r="AA514" s="32"/>
      <c r="AB514" s="32"/>
      <c r="AC514" s="32"/>
      <c r="AD514" s="32"/>
      <c r="AE514" s="32"/>
      <c r="AF514" s="35"/>
      <c r="AG514" s="35"/>
    </row>
    <row r="515" spans="1:33" ht="21" customHeight="1">
      <c r="A515" s="26"/>
      <c r="B515" s="26"/>
      <c r="C515" s="26"/>
      <c r="D515" s="32"/>
      <c r="E515" s="33"/>
      <c r="F515" s="3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32"/>
      <c r="AA515" s="32"/>
      <c r="AB515" s="32"/>
      <c r="AC515" s="32"/>
      <c r="AD515" s="32"/>
      <c r="AE515" s="32"/>
      <c r="AF515" s="35"/>
      <c r="AG515" s="35"/>
    </row>
    <row r="516" spans="1:33" ht="21" customHeight="1">
      <c r="A516" s="26"/>
      <c r="B516" s="26"/>
      <c r="C516" s="26"/>
      <c r="D516" s="32"/>
      <c r="E516" s="33"/>
      <c r="F516" s="3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32"/>
      <c r="AA516" s="32"/>
      <c r="AB516" s="32"/>
      <c r="AC516" s="32"/>
      <c r="AD516" s="32"/>
      <c r="AE516" s="32"/>
      <c r="AF516" s="35"/>
      <c r="AG516" s="35"/>
    </row>
    <row r="517" spans="1:33" ht="21" customHeight="1">
      <c r="A517" s="26"/>
      <c r="B517" s="26"/>
      <c r="C517" s="26"/>
      <c r="D517" s="32"/>
      <c r="E517" s="33"/>
      <c r="F517" s="3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32"/>
      <c r="AA517" s="32"/>
      <c r="AB517" s="32"/>
      <c r="AC517" s="32"/>
      <c r="AD517" s="32"/>
      <c r="AE517" s="32"/>
      <c r="AF517" s="35"/>
      <c r="AG517" s="35"/>
    </row>
    <row r="518" spans="1:33" ht="21" customHeight="1">
      <c r="A518" s="26"/>
      <c r="B518" s="26"/>
      <c r="C518" s="26"/>
      <c r="D518" s="32"/>
      <c r="E518" s="33"/>
      <c r="F518" s="3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32"/>
      <c r="AA518" s="32"/>
      <c r="AB518" s="32"/>
      <c r="AC518" s="32"/>
      <c r="AD518" s="32"/>
      <c r="AE518" s="32"/>
      <c r="AF518" s="35"/>
      <c r="AG518" s="35"/>
    </row>
    <row r="519" spans="1:33" ht="21" customHeight="1">
      <c r="A519" s="26"/>
      <c r="B519" s="26"/>
      <c r="C519" s="26"/>
      <c r="D519" s="32"/>
      <c r="E519" s="33"/>
      <c r="F519" s="3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32"/>
      <c r="AA519" s="32"/>
      <c r="AB519" s="32"/>
      <c r="AC519" s="32"/>
      <c r="AD519" s="32"/>
      <c r="AE519" s="32"/>
      <c r="AF519" s="35"/>
      <c r="AG519" s="35"/>
    </row>
    <row r="520" spans="1:33" ht="21" customHeight="1">
      <c r="A520" s="26"/>
      <c r="B520" s="26"/>
      <c r="C520" s="26"/>
      <c r="D520" s="32"/>
      <c r="E520" s="33"/>
      <c r="F520" s="3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32"/>
      <c r="AA520" s="32"/>
      <c r="AB520" s="32"/>
      <c r="AC520" s="32"/>
      <c r="AD520" s="32"/>
      <c r="AE520" s="32"/>
      <c r="AF520" s="35"/>
      <c r="AG520" s="35"/>
    </row>
    <row r="521" spans="1:33" ht="21" customHeight="1">
      <c r="A521" s="26"/>
      <c r="B521" s="26"/>
      <c r="C521" s="26"/>
      <c r="D521" s="32"/>
      <c r="E521" s="33"/>
      <c r="F521" s="3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32"/>
      <c r="AA521" s="32"/>
      <c r="AB521" s="32"/>
      <c r="AC521" s="32"/>
      <c r="AD521" s="32"/>
      <c r="AE521" s="32"/>
      <c r="AF521" s="35"/>
      <c r="AG521" s="35"/>
    </row>
    <row r="522" spans="1:33" ht="21" customHeight="1">
      <c r="A522" s="26"/>
      <c r="B522" s="26"/>
      <c r="C522" s="26"/>
      <c r="D522" s="32"/>
      <c r="E522" s="33"/>
      <c r="F522" s="3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32"/>
      <c r="AA522" s="32"/>
      <c r="AB522" s="32"/>
      <c r="AC522" s="32"/>
      <c r="AD522" s="32"/>
      <c r="AE522" s="32"/>
      <c r="AF522" s="35"/>
      <c r="AG522" s="35"/>
    </row>
    <row r="523" spans="1:33" ht="21" customHeight="1">
      <c r="A523" s="26"/>
      <c r="B523" s="26"/>
      <c r="C523" s="26"/>
      <c r="D523" s="32"/>
      <c r="E523" s="33"/>
      <c r="F523" s="3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32"/>
      <c r="AA523" s="32"/>
      <c r="AB523" s="32"/>
      <c r="AC523" s="32"/>
      <c r="AD523" s="32"/>
      <c r="AE523" s="32"/>
      <c r="AF523" s="35"/>
      <c r="AG523" s="35"/>
    </row>
    <row r="524" spans="1:33" ht="21" customHeight="1">
      <c r="A524" s="26"/>
      <c r="B524" s="26"/>
      <c r="C524" s="26"/>
      <c r="D524" s="32"/>
      <c r="E524" s="33"/>
      <c r="F524" s="3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32"/>
      <c r="AA524" s="32"/>
      <c r="AB524" s="32"/>
      <c r="AC524" s="32"/>
      <c r="AD524" s="32"/>
      <c r="AE524" s="32"/>
      <c r="AF524" s="35"/>
      <c r="AG524" s="35"/>
    </row>
    <row r="525" spans="1:33" ht="21" customHeight="1">
      <c r="A525" s="26"/>
      <c r="B525" s="26"/>
      <c r="C525" s="26"/>
      <c r="D525" s="32"/>
      <c r="E525" s="33"/>
      <c r="F525" s="3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32"/>
      <c r="AA525" s="32"/>
      <c r="AB525" s="32"/>
      <c r="AC525" s="32"/>
      <c r="AD525" s="32"/>
      <c r="AE525" s="32"/>
      <c r="AF525" s="35"/>
      <c r="AG525" s="35"/>
    </row>
    <row r="526" spans="1:33" ht="21" customHeight="1">
      <c r="A526" s="26"/>
      <c r="B526" s="26"/>
      <c r="C526" s="26"/>
      <c r="D526" s="32"/>
      <c r="E526" s="33"/>
      <c r="F526" s="3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32"/>
      <c r="AA526" s="32"/>
      <c r="AB526" s="32"/>
      <c r="AC526" s="32"/>
      <c r="AD526" s="32"/>
      <c r="AE526" s="32"/>
      <c r="AF526" s="35"/>
      <c r="AG526" s="35"/>
    </row>
    <row r="527" spans="1:33" ht="21" customHeight="1">
      <c r="A527" s="26"/>
      <c r="B527" s="26"/>
      <c r="C527" s="26"/>
      <c r="D527" s="32"/>
      <c r="E527" s="33"/>
      <c r="F527" s="3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32"/>
      <c r="AA527" s="32"/>
      <c r="AB527" s="32"/>
      <c r="AC527" s="32"/>
      <c r="AD527" s="32"/>
      <c r="AE527" s="32"/>
      <c r="AF527" s="35"/>
      <c r="AG527" s="35"/>
    </row>
    <row r="528" spans="1:33" ht="21" customHeight="1">
      <c r="A528" s="26"/>
      <c r="B528" s="26"/>
      <c r="C528" s="26"/>
      <c r="D528" s="32"/>
      <c r="E528" s="33"/>
      <c r="F528" s="3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32"/>
      <c r="AA528" s="32"/>
      <c r="AB528" s="32"/>
      <c r="AC528" s="32"/>
      <c r="AD528" s="32"/>
      <c r="AE528" s="32"/>
      <c r="AF528" s="35"/>
      <c r="AG528" s="35"/>
    </row>
    <row r="529" spans="1:33" ht="21" customHeight="1">
      <c r="A529" s="26"/>
      <c r="B529" s="26"/>
      <c r="C529" s="26"/>
      <c r="D529" s="32"/>
      <c r="E529" s="33"/>
      <c r="F529" s="3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32"/>
      <c r="AA529" s="32"/>
      <c r="AB529" s="32"/>
      <c r="AC529" s="32"/>
      <c r="AD529" s="32"/>
      <c r="AE529" s="32"/>
      <c r="AF529" s="35"/>
      <c r="AG529" s="35"/>
    </row>
    <row r="530" spans="1:33" ht="21" customHeight="1">
      <c r="A530" s="26"/>
      <c r="B530" s="26"/>
      <c r="C530" s="26"/>
      <c r="D530" s="32"/>
      <c r="E530" s="33"/>
      <c r="F530" s="3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32"/>
      <c r="AA530" s="32"/>
      <c r="AB530" s="32"/>
      <c r="AC530" s="32"/>
      <c r="AD530" s="32"/>
      <c r="AE530" s="32"/>
      <c r="AF530" s="35"/>
      <c r="AG530" s="35"/>
    </row>
    <row r="531" spans="1:33" ht="21" customHeight="1">
      <c r="A531" s="26"/>
      <c r="B531" s="26"/>
      <c r="C531" s="26"/>
      <c r="D531" s="32"/>
      <c r="E531" s="33"/>
      <c r="F531" s="3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32"/>
      <c r="AA531" s="32"/>
      <c r="AB531" s="32"/>
      <c r="AC531" s="32"/>
      <c r="AD531" s="32"/>
      <c r="AE531" s="32"/>
      <c r="AF531" s="35"/>
      <c r="AG531" s="35"/>
    </row>
    <row r="532" spans="1:33" ht="21" customHeight="1">
      <c r="A532" s="26"/>
      <c r="B532" s="26"/>
      <c r="C532" s="26"/>
      <c r="D532" s="32"/>
      <c r="E532" s="33"/>
      <c r="F532" s="3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32"/>
      <c r="AA532" s="32"/>
      <c r="AB532" s="32"/>
      <c r="AC532" s="32"/>
      <c r="AD532" s="32"/>
      <c r="AE532" s="32"/>
      <c r="AF532" s="35"/>
      <c r="AG532" s="35"/>
    </row>
    <row r="533" spans="1:33" ht="21" customHeight="1">
      <c r="A533" s="26"/>
      <c r="B533" s="26"/>
      <c r="C533" s="26"/>
      <c r="D533" s="32"/>
      <c r="E533" s="33"/>
      <c r="F533" s="3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32"/>
      <c r="AA533" s="32"/>
      <c r="AB533" s="32"/>
      <c r="AC533" s="32"/>
      <c r="AD533" s="32"/>
      <c r="AE533" s="32"/>
      <c r="AF533" s="35"/>
      <c r="AG533" s="35"/>
    </row>
    <row r="534" spans="1:33" ht="21" customHeight="1">
      <c r="A534" s="26"/>
      <c r="B534" s="26"/>
      <c r="C534" s="26"/>
      <c r="D534" s="32"/>
      <c r="E534" s="33"/>
      <c r="F534" s="3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32"/>
      <c r="AA534" s="32"/>
      <c r="AB534" s="32"/>
      <c r="AC534" s="32"/>
      <c r="AD534" s="32"/>
      <c r="AE534" s="32"/>
      <c r="AF534" s="35"/>
      <c r="AG534" s="35"/>
    </row>
    <row r="535" spans="1:33" ht="21" customHeight="1">
      <c r="A535" s="26"/>
      <c r="B535" s="26"/>
      <c r="C535" s="26"/>
      <c r="D535" s="32"/>
      <c r="E535" s="33"/>
      <c r="F535" s="3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32"/>
      <c r="AA535" s="32"/>
      <c r="AB535" s="32"/>
      <c r="AC535" s="32"/>
      <c r="AD535" s="32"/>
      <c r="AE535" s="32"/>
      <c r="AF535" s="35"/>
      <c r="AG535" s="35"/>
    </row>
    <row r="536" spans="1:33" ht="21" customHeight="1">
      <c r="A536" s="26"/>
      <c r="B536" s="26"/>
      <c r="C536" s="26"/>
      <c r="D536" s="32"/>
      <c r="E536" s="33"/>
      <c r="F536" s="3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32"/>
      <c r="AA536" s="32"/>
      <c r="AB536" s="32"/>
      <c r="AC536" s="32"/>
      <c r="AD536" s="32"/>
      <c r="AE536" s="32"/>
      <c r="AF536" s="35"/>
      <c r="AG536" s="35"/>
    </row>
    <row r="537" spans="1:33" ht="21" customHeight="1">
      <c r="A537" s="26"/>
      <c r="B537" s="26"/>
      <c r="C537" s="26"/>
      <c r="D537" s="32"/>
      <c r="E537" s="33"/>
      <c r="F537" s="3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32"/>
      <c r="AA537" s="32"/>
      <c r="AB537" s="32"/>
      <c r="AC537" s="32"/>
      <c r="AD537" s="32"/>
      <c r="AE537" s="32"/>
      <c r="AF537" s="35"/>
      <c r="AG537" s="35"/>
    </row>
    <row r="538" spans="1:33" ht="21" customHeight="1">
      <c r="A538" s="26"/>
      <c r="B538" s="26"/>
      <c r="C538" s="26"/>
      <c r="D538" s="32"/>
      <c r="E538" s="33"/>
      <c r="F538" s="3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32"/>
      <c r="AA538" s="32"/>
      <c r="AB538" s="32"/>
      <c r="AC538" s="32"/>
      <c r="AD538" s="32"/>
      <c r="AE538" s="32"/>
      <c r="AF538" s="35"/>
      <c r="AG538" s="35"/>
    </row>
    <row r="539" spans="1:33" ht="21" customHeight="1">
      <c r="A539" s="26"/>
      <c r="B539" s="26"/>
      <c r="C539" s="26"/>
      <c r="D539" s="32"/>
      <c r="E539" s="33"/>
      <c r="F539" s="3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32"/>
      <c r="AA539" s="32"/>
      <c r="AB539" s="32"/>
      <c r="AC539" s="32"/>
      <c r="AD539" s="32"/>
      <c r="AE539" s="32"/>
      <c r="AF539" s="35"/>
      <c r="AG539" s="35"/>
    </row>
    <row r="540" spans="1:33" ht="21" customHeight="1">
      <c r="A540" s="26"/>
      <c r="B540" s="26"/>
      <c r="C540" s="26"/>
      <c r="D540" s="32"/>
      <c r="E540" s="33"/>
      <c r="F540" s="3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32"/>
      <c r="AA540" s="32"/>
      <c r="AB540" s="32"/>
      <c r="AC540" s="32"/>
      <c r="AD540" s="32"/>
      <c r="AE540" s="32"/>
      <c r="AF540" s="35"/>
      <c r="AG540" s="35"/>
    </row>
    <row r="541" spans="1:33" ht="21" customHeight="1">
      <c r="A541" s="26"/>
      <c r="B541" s="26"/>
      <c r="C541" s="26"/>
      <c r="D541" s="32"/>
      <c r="E541" s="33"/>
      <c r="F541" s="3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32"/>
      <c r="AA541" s="32"/>
      <c r="AB541" s="32"/>
      <c r="AC541" s="32"/>
      <c r="AD541" s="32"/>
      <c r="AE541" s="32"/>
      <c r="AF541" s="35"/>
      <c r="AG541" s="35"/>
    </row>
    <row r="542" spans="1:33" ht="21" customHeight="1">
      <c r="A542" s="26"/>
      <c r="B542" s="26"/>
      <c r="C542" s="26"/>
      <c r="D542" s="32"/>
      <c r="E542" s="33"/>
      <c r="F542" s="3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32"/>
      <c r="AA542" s="32"/>
      <c r="AB542" s="32"/>
      <c r="AC542" s="32"/>
      <c r="AD542" s="32"/>
      <c r="AE542" s="32"/>
      <c r="AF542" s="35"/>
      <c r="AG542" s="35"/>
    </row>
    <row r="543" spans="1:33" ht="21" customHeight="1">
      <c r="A543" s="26"/>
      <c r="B543" s="26"/>
      <c r="C543" s="26"/>
      <c r="D543" s="32"/>
      <c r="E543" s="33"/>
      <c r="F543" s="3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32"/>
      <c r="AA543" s="32"/>
      <c r="AB543" s="32"/>
      <c r="AC543" s="32"/>
      <c r="AD543" s="32"/>
      <c r="AE543" s="32"/>
      <c r="AF543" s="35"/>
      <c r="AG543" s="35"/>
    </row>
    <row r="544" spans="1:33" ht="21" customHeight="1">
      <c r="A544" s="26"/>
      <c r="B544" s="26"/>
      <c r="C544" s="26"/>
      <c r="D544" s="32"/>
      <c r="E544" s="33"/>
      <c r="F544" s="3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32"/>
      <c r="AA544" s="32"/>
      <c r="AB544" s="32"/>
      <c r="AC544" s="32"/>
      <c r="AD544" s="32"/>
      <c r="AE544" s="32"/>
      <c r="AF544" s="35"/>
      <c r="AG544" s="35"/>
    </row>
    <row r="545" spans="1:33" ht="21" customHeight="1">
      <c r="A545" s="26"/>
      <c r="B545" s="26"/>
      <c r="C545" s="26"/>
      <c r="D545" s="32"/>
      <c r="E545" s="33"/>
      <c r="F545" s="3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32"/>
      <c r="AA545" s="32"/>
      <c r="AB545" s="32"/>
      <c r="AC545" s="32"/>
      <c r="AD545" s="32"/>
      <c r="AE545" s="32"/>
      <c r="AF545" s="35"/>
      <c r="AG545" s="35"/>
    </row>
    <row r="546" spans="1:33" ht="21" customHeight="1">
      <c r="A546" s="26"/>
      <c r="B546" s="26"/>
      <c r="C546" s="26"/>
      <c r="D546" s="32"/>
      <c r="E546" s="33"/>
      <c r="F546" s="3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32"/>
      <c r="AA546" s="32"/>
      <c r="AB546" s="32"/>
      <c r="AC546" s="32"/>
      <c r="AD546" s="32"/>
      <c r="AE546" s="32"/>
      <c r="AF546" s="35"/>
      <c r="AG546" s="35"/>
    </row>
    <row r="547" spans="1:33" ht="21" customHeight="1">
      <c r="A547" s="26"/>
      <c r="B547" s="26"/>
      <c r="C547" s="26"/>
      <c r="D547" s="32"/>
      <c r="E547" s="33"/>
      <c r="F547" s="3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32"/>
      <c r="AA547" s="32"/>
      <c r="AB547" s="32"/>
      <c r="AC547" s="32"/>
      <c r="AD547" s="32"/>
      <c r="AE547" s="32"/>
      <c r="AF547" s="35"/>
      <c r="AG547" s="35"/>
    </row>
    <row r="548" spans="1:33" ht="21" customHeight="1">
      <c r="A548" s="26"/>
      <c r="B548" s="26"/>
      <c r="C548" s="26"/>
      <c r="D548" s="32"/>
      <c r="E548" s="33"/>
      <c r="F548" s="3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32"/>
      <c r="AA548" s="32"/>
      <c r="AB548" s="32"/>
      <c r="AC548" s="32"/>
      <c r="AD548" s="32"/>
      <c r="AE548" s="32"/>
      <c r="AF548" s="35"/>
      <c r="AG548" s="35"/>
    </row>
    <row r="549" spans="1:33" ht="21" customHeight="1">
      <c r="A549" s="26"/>
      <c r="B549" s="26"/>
      <c r="C549" s="26"/>
      <c r="D549" s="32"/>
      <c r="E549" s="33"/>
      <c r="F549" s="3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32"/>
      <c r="AA549" s="32"/>
      <c r="AB549" s="32"/>
      <c r="AC549" s="32"/>
      <c r="AD549" s="32"/>
      <c r="AE549" s="32"/>
      <c r="AF549" s="35"/>
      <c r="AG549" s="35"/>
    </row>
    <row r="550" spans="1:33" ht="21" customHeight="1">
      <c r="A550" s="26"/>
      <c r="B550" s="26"/>
      <c r="C550" s="26"/>
      <c r="D550" s="32"/>
      <c r="E550" s="33"/>
      <c r="F550" s="3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32"/>
      <c r="AA550" s="32"/>
      <c r="AB550" s="32"/>
      <c r="AC550" s="32"/>
      <c r="AD550" s="32"/>
      <c r="AE550" s="32"/>
      <c r="AF550" s="35"/>
      <c r="AG550" s="35"/>
    </row>
    <row r="551" spans="1:33" ht="21" customHeight="1">
      <c r="A551" s="26"/>
      <c r="B551" s="26"/>
      <c r="C551" s="26"/>
      <c r="D551" s="32"/>
      <c r="E551" s="33"/>
      <c r="F551" s="3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32"/>
      <c r="AA551" s="32"/>
      <c r="AB551" s="32"/>
      <c r="AC551" s="32"/>
      <c r="AD551" s="32"/>
      <c r="AE551" s="32"/>
      <c r="AF551" s="35"/>
      <c r="AG551" s="35"/>
    </row>
    <row r="552" spans="1:33" ht="21" customHeight="1">
      <c r="A552" s="26"/>
      <c r="B552" s="26"/>
      <c r="C552" s="26"/>
      <c r="D552" s="32"/>
      <c r="E552" s="33"/>
      <c r="F552" s="3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32"/>
      <c r="AA552" s="32"/>
      <c r="AB552" s="32"/>
      <c r="AC552" s="32"/>
      <c r="AD552" s="32"/>
      <c r="AE552" s="32"/>
      <c r="AF552" s="35"/>
      <c r="AG552" s="35"/>
    </row>
    <row r="553" spans="1:33" ht="21" customHeight="1">
      <c r="A553" s="26"/>
      <c r="B553" s="26"/>
      <c r="C553" s="26"/>
      <c r="D553" s="32"/>
      <c r="E553" s="33"/>
      <c r="F553" s="3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32"/>
      <c r="AA553" s="32"/>
      <c r="AB553" s="32"/>
      <c r="AC553" s="32"/>
      <c r="AD553" s="32"/>
      <c r="AE553" s="32"/>
      <c r="AF553" s="35"/>
      <c r="AG553" s="35"/>
    </row>
    <row r="554" spans="1:33" ht="21" customHeight="1">
      <c r="A554" s="26"/>
      <c r="B554" s="26"/>
      <c r="C554" s="26"/>
      <c r="D554" s="32"/>
      <c r="E554" s="33"/>
      <c r="F554" s="3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32"/>
      <c r="AA554" s="32"/>
      <c r="AB554" s="32"/>
      <c r="AC554" s="32"/>
      <c r="AD554" s="32"/>
      <c r="AE554" s="32"/>
      <c r="AF554" s="35"/>
      <c r="AG554" s="35"/>
    </row>
    <row r="555" spans="1:33" ht="21" customHeight="1">
      <c r="A555" s="26"/>
      <c r="B555" s="26"/>
      <c r="C555" s="26"/>
      <c r="D555" s="32"/>
      <c r="E555" s="33"/>
      <c r="F555" s="3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32"/>
      <c r="AA555" s="32"/>
      <c r="AB555" s="32"/>
      <c r="AC555" s="32"/>
      <c r="AD555" s="32"/>
      <c r="AE555" s="32"/>
      <c r="AF555" s="35"/>
      <c r="AG555" s="35"/>
    </row>
    <row r="556" spans="1:33" ht="21" customHeight="1">
      <c r="A556" s="26"/>
      <c r="B556" s="26"/>
      <c r="C556" s="26"/>
      <c r="D556" s="32"/>
      <c r="E556" s="33"/>
      <c r="F556" s="3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32"/>
      <c r="AA556" s="32"/>
      <c r="AB556" s="32"/>
      <c r="AC556" s="32"/>
      <c r="AD556" s="32"/>
      <c r="AE556" s="32"/>
      <c r="AF556" s="35"/>
      <c r="AG556" s="35"/>
    </row>
    <row r="557" spans="1:33" ht="21" customHeight="1">
      <c r="A557" s="26"/>
      <c r="B557" s="26"/>
      <c r="C557" s="26"/>
      <c r="D557" s="32"/>
      <c r="E557" s="33"/>
      <c r="F557" s="3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32"/>
      <c r="AA557" s="32"/>
      <c r="AB557" s="32"/>
      <c r="AC557" s="32"/>
      <c r="AD557" s="32"/>
      <c r="AE557" s="32"/>
      <c r="AF557" s="35"/>
      <c r="AG557" s="35"/>
    </row>
    <row r="558" spans="1:33" ht="21" customHeight="1">
      <c r="A558" s="26"/>
      <c r="B558" s="26"/>
      <c r="C558" s="26"/>
      <c r="D558" s="32"/>
      <c r="E558" s="33"/>
      <c r="F558" s="3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32"/>
      <c r="AA558" s="32"/>
      <c r="AB558" s="32"/>
      <c r="AC558" s="32"/>
      <c r="AD558" s="32"/>
      <c r="AE558" s="32"/>
      <c r="AF558" s="35"/>
      <c r="AG558" s="35"/>
    </row>
    <row r="559" spans="1:33" ht="21" customHeight="1">
      <c r="A559" s="26"/>
      <c r="B559" s="26"/>
      <c r="C559" s="26"/>
      <c r="D559" s="32"/>
      <c r="E559" s="33"/>
      <c r="F559" s="3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32"/>
      <c r="AA559" s="32"/>
      <c r="AB559" s="32"/>
      <c r="AC559" s="32"/>
      <c r="AD559" s="32"/>
      <c r="AE559" s="32"/>
      <c r="AF559" s="35"/>
      <c r="AG559" s="35"/>
    </row>
    <row r="560" spans="1:33" ht="21" customHeight="1">
      <c r="A560" s="26"/>
      <c r="B560" s="26"/>
      <c r="C560" s="26"/>
      <c r="D560" s="32"/>
      <c r="E560" s="33"/>
      <c r="F560" s="3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32"/>
      <c r="AA560" s="32"/>
      <c r="AB560" s="32"/>
      <c r="AC560" s="32"/>
      <c r="AD560" s="32"/>
      <c r="AE560" s="32"/>
      <c r="AF560" s="35"/>
      <c r="AG560" s="35"/>
    </row>
    <row r="561" spans="1:33" ht="21" customHeight="1">
      <c r="A561" s="26"/>
      <c r="B561" s="26"/>
      <c r="C561" s="26"/>
      <c r="D561" s="32"/>
      <c r="E561" s="33"/>
      <c r="F561" s="3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32"/>
      <c r="AA561" s="32"/>
      <c r="AB561" s="32"/>
      <c r="AC561" s="32"/>
      <c r="AD561" s="32"/>
      <c r="AE561" s="32"/>
      <c r="AF561" s="35"/>
      <c r="AG561" s="35"/>
    </row>
    <row r="562" spans="1:33" ht="21" customHeight="1">
      <c r="A562" s="26"/>
      <c r="B562" s="26"/>
      <c r="C562" s="26"/>
      <c r="D562" s="32"/>
      <c r="E562" s="33"/>
      <c r="F562" s="3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32"/>
      <c r="AA562" s="32"/>
      <c r="AB562" s="32"/>
      <c r="AC562" s="32"/>
      <c r="AD562" s="32"/>
      <c r="AE562" s="32"/>
      <c r="AF562" s="35"/>
      <c r="AG562" s="35"/>
    </row>
    <row r="563" spans="1:33" ht="21" customHeight="1">
      <c r="A563" s="26"/>
      <c r="B563" s="26"/>
      <c r="C563" s="26"/>
      <c r="D563" s="32"/>
      <c r="E563" s="33"/>
      <c r="F563" s="3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32"/>
      <c r="AA563" s="32"/>
      <c r="AB563" s="32"/>
      <c r="AC563" s="32"/>
      <c r="AD563" s="32"/>
      <c r="AE563" s="32"/>
      <c r="AF563" s="35"/>
      <c r="AG563" s="35"/>
    </row>
    <row r="564" spans="1:33" ht="21" customHeight="1">
      <c r="A564" s="26"/>
      <c r="B564" s="26"/>
      <c r="C564" s="26"/>
      <c r="D564" s="32"/>
      <c r="E564" s="33"/>
      <c r="F564" s="3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32"/>
      <c r="AA564" s="32"/>
      <c r="AB564" s="32"/>
      <c r="AC564" s="32"/>
      <c r="AD564" s="32"/>
      <c r="AE564" s="32"/>
      <c r="AF564" s="35"/>
      <c r="AG564" s="35"/>
    </row>
    <row r="565" spans="1:33" ht="21" customHeight="1">
      <c r="A565" s="26"/>
      <c r="B565" s="26"/>
      <c r="C565" s="26"/>
      <c r="D565" s="32"/>
      <c r="E565" s="33"/>
      <c r="F565" s="3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32"/>
      <c r="AA565" s="32"/>
      <c r="AB565" s="32"/>
      <c r="AC565" s="32"/>
      <c r="AD565" s="32"/>
      <c r="AE565" s="32"/>
      <c r="AF565" s="35"/>
      <c r="AG565" s="35"/>
    </row>
    <row r="566" spans="1:33" ht="21" customHeight="1">
      <c r="A566" s="26"/>
      <c r="B566" s="26"/>
      <c r="C566" s="26"/>
      <c r="D566" s="32"/>
      <c r="E566" s="33"/>
      <c r="F566" s="3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32"/>
      <c r="AA566" s="32"/>
      <c r="AB566" s="32"/>
      <c r="AC566" s="32"/>
      <c r="AD566" s="32"/>
      <c r="AE566" s="32"/>
      <c r="AF566" s="35"/>
      <c r="AG566" s="35"/>
    </row>
    <row r="567" spans="1:33" ht="21" customHeight="1">
      <c r="A567" s="26"/>
      <c r="B567" s="26"/>
      <c r="C567" s="26"/>
      <c r="D567" s="32"/>
      <c r="E567" s="33"/>
      <c r="F567" s="3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32"/>
      <c r="AA567" s="32"/>
      <c r="AB567" s="32"/>
      <c r="AC567" s="32"/>
      <c r="AD567" s="32"/>
      <c r="AE567" s="32"/>
      <c r="AF567" s="35"/>
      <c r="AG567" s="35"/>
    </row>
    <row r="568" spans="1:33" ht="21" customHeight="1">
      <c r="A568" s="26"/>
      <c r="B568" s="26"/>
      <c r="C568" s="26"/>
      <c r="D568" s="32"/>
      <c r="E568" s="33"/>
      <c r="F568" s="3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32"/>
      <c r="AA568" s="32"/>
      <c r="AB568" s="32"/>
      <c r="AC568" s="32"/>
      <c r="AD568" s="32"/>
      <c r="AE568" s="32"/>
      <c r="AF568" s="35"/>
      <c r="AG568" s="35"/>
    </row>
    <row r="569" spans="1:33" ht="21" customHeight="1">
      <c r="A569" s="26"/>
      <c r="B569" s="26"/>
      <c r="C569" s="26"/>
      <c r="D569" s="32"/>
      <c r="E569" s="33"/>
      <c r="F569" s="3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32"/>
      <c r="AA569" s="32"/>
      <c r="AB569" s="32"/>
      <c r="AC569" s="32"/>
      <c r="AD569" s="32"/>
      <c r="AE569" s="32"/>
      <c r="AF569" s="35"/>
      <c r="AG569" s="35"/>
    </row>
    <row r="570" spans="1:33" ht="21" customHeight="1">
      <c r="A570" s="26"/>
      <c r="B570" s="26"/>
      <c r="C570" s="26"/>
      <c r="D570" s="32"/>
      <c r="E570" s="33"/>
      <c r="F570" s="3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32"/>
      <c r="AA570" s="32"/>
      <c r="AB570" s="32"/>
      <c r="AC570" s="32"/>
      <c r="AD570" s="32"/>
      <c r="AE570" s="32"/>
      <c r="AF570" s="35"/>
      <c r="AG570" s="35"/>
    </row>
    <row r="571" spans="1:33" ht="21" customHeight="1">
      <c r="A571" s="26"/>
      <c r="B571" s="26"/>
      <c r="C571" s="26"/>
      <c r="D571" s="32"/>
      <c r="E571" s="33"/>
      <c r="F571" s="3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32"/>
      <c r="AA571" s="32"/>
      <c r="AB571" s="32"/>
      <c r="AC571" s="32"/>
      <c r="AD571" s="32"/>
      <c r="AE571" s="32"/>
      <c r="AF571" s="35"/>
      <c r="AG571" s="35"/>
    </row>
    <row r="572" spans="1:33" ht="21" customHeight="1">
      <c r="A572" s="26"/>
      <c r="B572" s="26"/>
      <c r="C572" s="26"/>
      <c r="D572" s="32"/>
      <c r="E572" s="33"/>
      <c r="F572" s="3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32"/>
      <c r="AA572" s="32"/>
      <c r="AB572" s="32"/>
      <c r="AC572" s="32"/>
      <c r="AD572" s="32"/>
      <c r="AE572" s="32"/>
      <c r="AF572" s="35"/>
      <c r="AG572" s="35"/>
    </row>
    <row r="573" spans="1:33" ht="21" customHeight="1">
      <c r="A573" s="26"/>
      <c r="B573" s="26"/>
      <c r="C573" s="26"/>
      <c r="D573" s="32"/>
      <c r="E573" s="33"/>
      <c r="F573" s="3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32"/>
      <c r="AA573" s="32"/>
      <c r="AB573" s="32"/>
      <c r="AC573" s="32"/>
      <c r="AD573" s="32"/>
      <c r="AE573" s="32"/>
      <c r="AF573" s="35"/>
      <c r="AG573" s="35"/>
    </row>
    <row r="574" spans="1:33" ht="21" customHeight="1">
      <c r="A574" s="26"/>
      <c r="B574" s="26"/>
      <c r="C574" s="26"/>
      <c r="D574" s="32"/>
      <c r="E574" s="33"/>
      <c r="F574" s="3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32"/>
      <c r="AA574" s="32"/>
      <c r="AB574" s="32"/>
      <c r="AC574" s="32"/>
      <c r="AD574" s="32"/>
      <c r="AE574" s="32"/>
      <c r="AF574" s="35"/>
      <c r="AG574" s="35"/>
    </row>
    <row r="575" spans="1:33" ht="21" customHeight="1">
      <c r="A575" s="26"/>
      <c r="B575" s="26"/>
      <c r="C575" s="26"/>
      <c r="D575" s="32"/>
      <c r="E575" s="33"/>
      <c r="F575" s="3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32"/>
      <c r="AA575" s="32"/>
      <c r="AB575" s="32"/>
      <c r="AC575" s="32"/>
      <c r="AD575" s="32"/>
      <c r="AE575" s="32"/>
      <c r="AF575" s="35"/>
      <c r="AG575" s="35"/>
    </row>
    <row r="576" spans="1:33" ht="21" customHeight="1">
      <c r="A576" s="26"/>
      <c r="B576" s="26"/>
      <c r="C576" s="26"/>
      <c r="D576" s="32"/>
      <c r="E576" s="33"/>
      <c r="F576" s="3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32"/>
      <c r="AA576" s="32"/>
      <c r="AB576" s="32"/>
      <c r="AC576" s="32"/>
      <c r="AD576" s="32"/>
      <c r="AE576" s="32"/>
      <c r="AF576" s="35"/>
      <c r="AG576" s="35"/>
    </row>
    <row r="577" spans="1:33" ht="21" customHeight="1">
      <c r="A577" s="26"/>
      <c r="B577" s="26"/>
      <c r="C577" s="26"/>
      <c r="D577" s="32"/>
      <c r="E577" s="33"/>
      <c r="F577" s="3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32"/>
      <c r="AA577" s="32"/>
      <c r="AB577" s="32"/>
      <c r="AC577" s="32"/>
      <c r="AD577" s="32"/>
      <c r="AE577" s="32"/>
      <c r="AF577" s="35"/>
      <c r="AG577" s="35"/>
    </row>
    <row r="578" spans="1:33" ht="21" customHeight="1">
      <c r="A578" s="26"/>
      <c r="B578" s="26"/>
      <c r="C578" s="26"/>
      <c r="D578" s="32"/>
      <c r="E578" s="33"/>
      <c r="F578" s="3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32"/>
      <c r="AA578" s="32"/>
      <c r="AB578" s="32"/>
      <c r="AC578" s="32"/>
      <c r="AD578" s="32"/>
      <c r="AE578" s="32"/>
      <c r="AF578" s="35"/>
      <c r="AG578" s="35"/>
    </row>
    <row r="579" spans="1:33" ht="21" customHeight="1">
      <c r="A579" s="26"/>
      <c r="B579" s="26"/>
      <c r="C579" s="26"/>
      <c r="D579" s="32"/>
      <c r="E579" s="33"/>
      <c r="F579" s="3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32"/>
      <c r="AA579" s="32"/>
      <c r="AB579" s="32"/>
      <c r="AC579" s="32"/>
      <c r="AD579" s="32"/>
      <c r="AE579" s="32"/>
      <c r="AF579" s="35"/>
      <c r="AG579" s="35"/>
    </row>
    <row r="580" spans="1:33" ht="21" customHeight="1">
      <c r="A580" s="26"/>
      <c r="B580" s="26"/>
      <c r="C580" s="26"/>
      <c r="D580" s="32"/>
      <c r="E580" s="33"/>
      <c r="F580" s="3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32"/>
      <c r="AA580" s="32"/>
      <c r="AB580" s="32"/>
      <c r="AC580" s="32"/>
      <c r="AD580" s="32"/>
      <c r="AE580" s="32"/>
      <c r="AF580" s="35"/>
      <c r="AG580" s="35"/>
    </row>
    <row r="581" spans="1:33" ht="21" customHeight="1">
      <c r="A581" s="26"/>
      <c r="B581" s="26"/>
      <c r="C581" s="26"/>
      <c r="D581" s="32"/>
      <c r="E581" s="33"/>
      <c r="F581" s="3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32"/>
      <c r="AA581" s="32"/>
      <c r="AB581" s="32"/>
      <c r="AC581" s="32"/>
      <c r="AD581" s="32"/>
      <c r="AE581" s="32"/>
      <c r="AF581" s="35"/>
      <c r="AG581" s="35"/>
    </row>
    <row r="582" spans="1:33" ht="21" customHeight="1">
      <c r="A582" s="26"/>
      <c r="B582" s="26"/>
      <c r="C582" s="26"/>
      <c r="D582" s="32"/>
      <c r="E582" s="33"/>
      <c r="F582" s="3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32"/>
      <c r="AA582" s="32"/>
      <c r="AB582" s="32"/>
      <c r="AC582" s="32"/>
      <c r="AD582" s="32"/>
      <c r="AE582" s="32"/>
      <c r="AF582" s="35"/>
      <c r="AG582" s="35"/>
    </row>
    <row r="583" spans="1:33" ht="21" customHeight="1">
      <c r="A583" s="26"/>
      <c r="B583" s="26"/>
      <c r="C583" s="26"/>
      <c r="D583" s="32"/>
      <c r="E583" s="33"/>
      <c r="F583" s="3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32"/>
      <c r="AA583" s="32"/>
      <c r="AB583" s="32"/>
      <c r="AC583" s="32"/>
      <c r="AD583" s="32"/>
      <c r="AE583" s="32"/>
      <c r="AF583" s="35"/>
      <c r="AG583" s="35"/>
    </row>
    <row r="584" spans="1:33" ht="21" customHeight="1">
      <c r="A584" s="26"/>
      <c r="B584" s="26"/>
      <c r="C584" s="26"/>
      <c r="D584" s="32"/>
      <c r="E584" s="33"/>
      <c r="F584" s="3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32"/>
      <c r="AA584" s="32"/>
      <c r="AB584" s="32"/>
      <c r="AC584" s="32"/>
      <c r="AD584" s="32"/>
      <c r="AE584" s="32"/>
      <c r="AF584" s="35"/>
      <c r="AG584" s="35"/>
    </row>
    <row r="585" spans="1:33" ht="21" customHeight="1">
      <c r="A585" s="26"/>
      <c r="B585" s="26"/>
      <c r="C585" s="26"/>
      <c r="D585" s="32"/>
      <c r="E585" s="33"/>
      <c r="F585" s="3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32"/>
      <c r="AA585" s="32"/>
      <c r="AB585" s="32"/>
      <c r="AC585" s="32"/>
      <c r="AD585" s="32"/>
      <c r="AE585" s="32"/>
      <c r="AF585" s="35"/>
      <c r="AG585" s="35"/>
    </row>
    <row r="586" spans="1:33" ht="21" customHeight="1">
      <c r="A586" s="26"/>
      <c r="B586" s="26"/>
      <c r="C586" s="26"/>
      <c r="D586" s="32"/>
      <c r="E586" s="33"/>
      <c r="F586" s="3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32"/>
      <c r="AA586" s="32"/>
      <c r="AB586" s="32"/>
      <c r="AC586" s="32"/>
      <c r="AD586" s="32"/>
      <c r="AE586" s="32"/>
      <c r="AF586" s="35"/>
      <c r="AG586" s="35"/>
    </row>
    <row r="587" spans="1:33" ht="21" customHeight="1">
      <c r="A587" s="26"/>
      <c r="B587" s="26"/>
      <c r="C587" s="26"/>
      <c r="D587" s="32"/>
      <c r="E587" s="33"/>
      <c r="F587" s="3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32"/>
      <c r="AA587" s="32"/>
      <c r="AB587" s="32"/>
      <c r="AC587" s="32"/>
      <c r="AD587" s="32"/>
      <c r="AE587" s="32"/>
      <c r="AF587" s="35"/>
      <c r="AG587" s="35"/>
    </row>
    <row r="588" spans="1:33" ht="21" customHeight="1">
      <c r="A588" s="26"/>
      <c r="B588" s="26"/>
      <c r="C588" s="26"/>
      <c r="D588" s="32"/>
      <c r="E588" s="33"/>
      <c r="F588" s="3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32"/>
      <c r="AA588" s="32"/>
      <c r="AB588" s="32"/>
      <c r="AC588" s="32"/>
      <c r="AD588" s="32"/>
      <c r="AE588" s="32"/>
      <c r="AF588" s="35"/>
      <c r="AG588" s="35"/>
    </row>
    <row r="589" spans="1:33" ht="21" customHeight="1">
      <c r="A589" s="26"/>
      <c r="B589" s="26"/>
      <c r="C589" s="26"/>
      <c r="D589" s="32"/>
      <c r="E589" s="33"/>
      <c r="F589" s="3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32"/>
      <c r="AA589" s="32"/>
      <c r="AB589" s="32"/>
      <c r="AC589" s="32"/>
      <c r="AD589" s="32"/>
      <c r="AE589" s="32"/>
      <c r="AF589" s="35"/>
      <c r="AG589" s="35"/>
    </row>
    <row r="590" spans="1:33" ht="21" customHeight="1">
      <c r="A590" s="26"/>
      <c r="B590" s="26"/>
      <c r="C590" s="26"/>
      <c r="D590" s="32"/>
      <c r="E590" s="33"/>
      <c r="F590" s="3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32"/>
      <c r="AA590" s="32"/>
      <c r="AB590" s="32"/>
      <c r="AC590" s="32"/>
      <c r="AD590" s="32"/>
      <c r="AE590" s="32"/>
      <c r="AF590" s="35"/>
      <c r="AG590" s="35"/>
    </row>
    <row r="591" spans="1:33" ht="21" customHeight="1">
      <c r="A591" s="26"/>
      <c r="B591" s="26"/>
      <c r="C591" s="26"/>
      <c r="D591" s="32"/>
      <c r="E591" s="33"/>
      <c r="F591" s="3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32"/>
      <c r="AA591" s="32"/>
      <c r="AB591" s="32"/>
      <c r="AC591" s="32"/>
      <c r="AD591" s="32"/>
      <c r="AE591" s="32"/>
      <c r="AF591" s="35"/>
      <c r="AG591" s="35"/>
    </row>
    <row r="592" spans="1:33" ht="21" customHeight="1">
      <c r="A592" s="26"/>
      <c r="B592" s="26"/>
      <c r="C592" s="26"/>
      <c r="D592" s="32"/>
      <c r="E592" s="33"/>
      <c r="F592" s="3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32"/>
      <c r="AA592" s="32"/>
      <c r="AB592" s="32"/>
      <c r="AC592" s="32"/>
      <c r="AD592" s="32"/>
      <c r="AE592" s="32"/>
      <c r="AF592" s="35"/>
      <c r="AG592" s="35"/>
    </row>
    <row r="593" spans="1:33" ht="21" customHeight="1">
      <c r="A593" s="26"/>
      <c r="B593" s="26"/>
      <c r="C593" s="26"/>
      <c r="D593" s="32"/>
      <c r="E593" s="33"/>
      <c r="F593" s="3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32"/>
      <c r="AA593" s="32"/>
      <c r="AB593" s="32"/>
      <c r="AC593" s="32"/>
      <c r="AD593" s="32"/>
      <c r="AE593" s="32"/>
      <c r="AF593" s="35"/>
      <c r="AG593" s="35"/>
    </row>
    <row r="594" spans="1:33" ht="21" customHeight="1">
      <c r="A594" s="26"/>
      <c r="B594" s="26"/>
      <c r="C594" s="26"/>
      <c r="D594" s="32"/>
      <c r="E594" s="33"/>
      <c r="F594" s="3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32"/>
      <c r="AA594" s="32"/>
      <c r="AB594" s="32"/>
      <c r="AC594" s="32"/>
      <c r="AD594" s="32"/>
      <c r="AE594" s="32"/>
      <c r="AF594" s="35"/>
      <c r="AG594" s="35"/>
    </row>
    <row r="595" spans="1:33" ht="21" customHeight="1">
      <c r="A595" s="26"/>
      <c r="B595" s="26"/>
      <c r="C595" s="26"/>
      <c r="D595" s="32"/>
      <c r="E595" s="33"/>
      <c r="F595" s="3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32"/>
      <c r="AA595" s="32"/>
      <c r="AB595" s="32"/>
      <c r="AC595" s="32"/>
      <c r="AD595" s="32"/>
      <c r="AE595" s="32"/>
      <c r="AF595" s="35"/>
      <c r="AG595" s="35"/>
    </row>
    <row r="596" spans="1:33" ht="21" customHeight="1">
      <c r="A596" s="26"/>
      <c r="B596" s="26"/>
      <c r="C596" s="26"/>
      <c r="D596" s="32"/>
      <c r="E596" s="33"/>
      <c r="F596" s="3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32"/>
      <c r="AA596" s="32"/>
      <c r="AB596" s="32"/>
      <c r="AC596" s="32"/>
      <c r="AD596" s="32"/>
      <c r="AE596" s="32"/>
      <c r="AF596" s="35"/>
      <c r="AG596" s="35"/>
    </row>
    <row r="597" spans="1:33" ht="21" customHeight="1">
      <c r="A597" s="26"/>
      <c r="B597" s="26"/>
      <c r="C597" s="26"/>
      <c r="D597" s="32"/>
      <c r="E597" s="33"/>
      <c r="F597" s="3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32"/>
      <c r="AA597" s="32"/>
      <c r="AB597" s="32"/>
      <c r="AC597" s="32"/>
      <c r="AD597" s="32"/>
      <c r="AE597" s="32"/>
      <c r="AF597" s="35"/>
      <c r="AG597" s="35"/>
    </row>
    <row r="598" spans="1:33" ht="21" customHeight="1">
      <c r="A598" s="26"/>
      <c r="B598" s="26"/>
      <c r="C598" s="26"/>
      <c r="D598" s="32"/>
      <c r="E598" s="33"/>
      <c r="F598" s="3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32"/>
      <c r="AA598" s="32"/>
      <c r="AB598" s="32"/>
      <c r="AC598" s="32"/>
      <c r="AD598" s="32"/>
      <c r="AE598" s="32"/>
      <c r="AF598" s="35"/>
      <c r="AG598" s="35"/>
    </row>
    <row r="599" spans="1:33" ht="21" customHeight="1">
      <c r="A599" s="26"/>
      <c r="B599" s="26"/>
      <c r="C599" s="26"/>
      <c r="D599" s="32"/>
      <c r="E599" s="33"/>
      <c r="F599" s="3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32"/>
      <c r="AA599" s="32"/>
      <c r="AB599" s="32"/>
      <c r="AC599" s="32"/>
      <c r="AD599" s="32"/>
      <c r="AE599" s="32"/>
      <c r="AF599" s="35"/>
      <c r="AG599" s="35"/>
    </row>
    <row r="600" spans="1:33" ht="21" customHeight="1">
      <c r="A600" s="26"/>
      <c r="B600" s="26"/>
      <c r="C600" s="26"/>
      <c r="D600" s="32"/>
      <c r="E600" s="33"/>
      <c r="F600" s="3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32"/>
      <c r="AA600" s="32"/>
      <c r="AB600" s="32"/>
      <c r="AC600" s="32"/>
      <c r="AD600" s="32"/>
      <c r="AE600" s="32"/>
      <c r="AF600" s="35"/>
      <c r="AG600" s="35"/>
    </row>
    <row r="601" spans="1:33" ht="21" customHeight="1">
      <c r="A601" s="26"/>
      <c r="B601" s="26"/>
      <c r="C601" s="26"/>
      <c r="D601" s="32"/>
      <c r="E601" s="33"/>
      <c r="F601" s="3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32"/>
      <c r="AA601" s="32"/>
      <c r="AB601" s="32"/>
      <c r="AC601" s="32"/>
      <c r="AD601" s="32"/>
      <c r="AE601" s="32"/>
      <c r="AF601" s="35"/>
      <c r="AG601" s="35"/>
    </row>
    <row r="602" spans="1:33" ht="21" customHeight="1">
      <c r="A602" s="26"/>
      <c r="B602" s="26"/>
      <c r="C602" s="26"/>
      <c r="D602" s="32"/>
      <c r="E602" s="33"/>
      <c r="F602" s="3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32"/>
      <c r="AA602" s="32"/>
      <c r="AB602" s="32"/>
      <c r="AC602" s="32"/>
      <c r="AD602" s="32"/>
      <c r="AE602" s="32"/>
      <c r="AF602" s="35"/>
      <c r="AG602" s="35"/>
    </row>
    <row r="603" spans="1:33" ht="21" customHeight="1">
      <c r="A603" s="26"/>
      <c r="B603" s="26"/>
      <c r="C603" s="26"/>
      <c r="D603" s="32"/>
      <c r="E603" s="33"/>
      <c r="F603" s="3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32"/>
      <c r="AA603" s="32"/>
      <c r="AB603" s="32"/>
      <c r="AC603" s="32"/>
      <c r="AD603" s="32"/>
      <c r="AE603" s="32"/>
      <c r="AF603" s="35"/>
      <c r="AG603" s="35"/>
    </row>
    <row r="604" spans="1:33" ht="21" customHeight="1">
      <c r="A604" s="26"/>
      <c r="B604" s="26"/>
      <c r="C604" s="26"/>
      <c r="D604" s="32"/>
      <c r="E604" s="33"/>
      <c r="F604" s="3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32"/>
      <c r="AA604" s="32"/>
      <c r="AB604" s="32"/>
      <c r="AC604" s="32"/>
      <c r="AD604" s="32"/>
      <c r="AE604" s="32"/>
      <c r="AF604" s="35"/>
      <c r="AG604" s="35"/>
    </row>
    <row r="605" spans="1:33" ht="21" customHeight="1">
      <c r="A605" s="26"/>
      <c r="B605" s="26"/>
      <c r="C605" s="26"/>
      <c r="D605" s="32"/>
      <c r="E605" s="33"/>
      <c r="F605" s="3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32"/>
      <c r="AA605" s="32"/>
      <c r="AB605" s="32"/>
      <c r="AC605" s="32"/>
      <c r="AD605" s="32"/>
      <c r="AE605" s="32"/>
      <c r="AF605" s="35"/>
      <c r="AG605" s="35"/>
    </row>
    <row r="606" spans="1:33" ht="21" customHeight="1">
      <c r="A606" s="26"/>
      <c r="B606" s="26"/>
      <c r="C606" s="26"/>
      <c r="D606" s="32"/>
      <c r="E606" s="33"/>
      <c r="F606" s="3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32"/>
      <c r="AA606" s="32"/>
      <c r="AB606" s="32"/>
      <c r="AC606" s="32"/>
      <c r="AD606" s="32"/>
      <c r="AE606" s="32"/>
      <c r="AF606" s="35"/>
      <c r="AG606" s="35"/>
    </row>
    <row r="607" spans="1:33" ht="21" customHeight="1">
      <c r="A607" s="26"/>
      <c r="B607" s="26"/>
      <c r="C607" s="26"/>
      <c r="D607" s="32"/>
      <c r="E607" s="33"/>
      <c r="F607" s="3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32"/>
      <c r="AA607" s="32"/>
      <c r="AB607" s="32"/>
      <c r="AC607" s="32"/>
      <c r="AD607" s="32"/>
      <c r="AE607" s="32"/>
      <c r="AF607" s="35"/>
      <c r="AG607" s="35"/>
    </row>
    <row r="608" spans="1:33" ht="21" customHeight="1">
      <c r="A608" s="26"/>
      <c r="B608" s="26"/>
      <c r="C608" s="26"/>
      <c r="D608" s="32"/>
      <c r="E608" s="33"/>
      <c r="F608" s="3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32"/>
      <c r="AA608" s="32"/>
      <c r="AB608" s="32"/>
      <c r="AC608" s="32"/>
      <c r="AD608" s="32"/>
      <c r="AE608" s="32"/>
      <c r="AF608" s="35"/>
      <c r="AG608" s="35"/>
    </row>
    <row r="609" spans="1:33" ht="21" customHeight="1">
      <c r="A609" s="26"/>
      <c r="B609" s="26"/>
      <c r="C609" s="26"/>
      <c r="D609" s="32"/>
      <c r="E609" s="33"/>
      <c r="F609" s="3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32"/>
      <c r="AA609" s="32"/>
      <c r="AB609" s="32"/>
      <c r="AC609" s="32"/>
      <c r="AD609" s="32"/>
      <c r="AE609" s="32"/>
      <c r="AF609" s="35"/>
      <c r="AG609" s="35"/>
    </row>
    <row r="610" spans="1:33" ht="21" customHeight="1">
      <c r="A610" s="26"/>
      <c r="B610" s="26"/>
      <c r="C610" s="26"/>
      <c r="D610" s="32"/>
      <c r="E610" s="33"/>
      <c r="F610" s="3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32"/>
      <c r="AA610" s="32"/>
      <c r="AB610" s="32"/>
      <c r="AC610" s="32"/>
      <c r="AD610" s="32"/>
      <c r="AE610" s="32"/>
      <c r="AF610" s="35"/>
      <c r="AG610" s="35"/>
    </row>
    <row r="611" spans="1:33" ht="21" customHeight="1">
      <c r="A611" s="26"/>
      <c r="B611" s="26"/>
      <c r="C611" s="26"/>
      <c r="D611" s="32"/>
      <c r="E611" s="33"/>
      <c r="F611" s="3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32"/>
      <c r="AA611" s="32"/>
      <c r="AB611" s="32"/>
      <c r="AC611" s="32"/>
      <c r="AD611" s="32"/>
      <c r="AE611" s="32"/>
      <c r="AF611" s="35"/>
      <c r="AG611" s="35"/>
    </row>
    <row r="612" spans="1:33" ht="21" customHeight="1">
      <c r="A612" s="26"/>
      <c r="B612" s="26"/>
      <c r="C612" s="26"/>
      <c r="D612" s="32"/>
      <c r="E612" s="33"/>
      <c r="F612" s="3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32"/>
      <c r="AA612" s="32"/>
      <c r="AB612" s="32"/>
      <c r="AC612" s="32"/>
      <c r="AD612" s="32"/>
      <c r="AE612" s="32"/>
      <c r="AF612" s="35"/>
      <c r="AG612" s="35"/>
    </row>
    <row r="613" spans="1:33" ht="21" customHeight="1">
      <c r="A613" s="26"/>
      <c r="B613" s="26"/>
      <c r="C613" s="26"/>
      <c r="D613" s="32"/>
      <c r="E613" s="33"/>
      <c r="F613" s="3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32"/>
      <c r="AA613" s="32"/>
      <c r="AB613" s="32"/>
      <c r="AC613" s="32"/>
      <c r="AD613" s="32"/>
      <c r="AE613" s="32"/>
      <c r="AF613" s="35"/>
      <c r="AG613" s="35"/>
    </row>
    <row r="614" spans="1:33" ht="21" customHeight="1">
      <c r="A614" s="26"/>
      <c r="B614" s="26"/>
      <c r="C614" s="26"/>
      <c r="D614" s="32"/>
      <c r="E614" s="33"/>
      <c r="F614" s="3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32"/>
      <c r="AA614" s="32"/>
      <c r="AB614" s="32"/>
      <c r="AC614" s="32"/>
      <c r="AD614" s="32"/>
      <c r="AE614" s="32"/>
      <c r="AF614" s="35"/>
      <c r="AG614" s="35"/>
    </row>
    <row r="615" spans="1:33" ht="21" customHeight="1">
      <c r="A615" s="26"/>
      <c r="B615" s="26"/>
      <c r="C615" s="26"/>
      <c r="D615" s="32"/>
      <c r="E615" s="33"/>
      <c r="F615" s="3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32"/>
      <c r="AA615" s="32"/>
      <c r="AB615" s="32"/>
      <c r="AC615" s="32"/>
      <c r="AD615" s="32"/>
      <c r="AE615" s="32"/>
      <c r="AF615" s="35"/>
      <c r="AG615" s="35"/>
    </row>
    <row r="616" spans="1:33" ht="21" customHeight="1">
      <c r="A616" s="26"/>
      <c r="B616" s="26"/>
      <c r="C616" s="26"/>
      <c r="D616" s="32"/>
      <c r="E616" s="33"/>
      <c r="F616" s="3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32"/>
      <c r="AA616" s="32"/>
      <c r="AB616" s="32"/>
      <c r="AC616" s="32"/>
      <c r="AD616" s="32"/>
      <c r="AE616" s="32"/>
      <c r="AF616" s="35"/>
      <c r="AG616" s="35"/>
    </row>
    <row r="617" spans="1:33" ht="21" customHeight="1">
      <c r="A617" s="26"/>
      <c r="B617" s="26"/>
      <c r="C617" s="26"/>
      <c r="D617" s="32"/>
      <c r="E617" s="33"/>
      <c r="F617" s="3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32"/>
      <c r="AA617" s="32"/>
      <c r="AB617" s="32"/>
      <c r="AC617" s="32"/>
      <c r="AD617" s="32"/>
      <c r="AE617" s="32"/>
      <c r="AF617" s="35"/>
      <c r="AG617" s="35"/>
    </row>
    <row r="618" spans="1:33" ht="21" customHeight="1">
      <c r="A618" s="26"/>
      <c r="B618" s="26"/>
      <c r="C618" s="26"/>
      <c r="D618" s="32"/>
      <c r="E618" s="33"/>
      <c r="F618" s="3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32"/>
      <c r="AA618" s="32"/>
      <c r="AB618" s="32"/>
      <c r="AC618" s="32"/>
      <c r="AD618" s="32"/>
      <c r="AE618" s="32"/>
      <c r="AF618" s="35"/>
      <c r="AG618" s="35"/>
    </row>
    <row r="619" spans="1:33" ht="21" customHeight="1">
      <c r="A619" s="26"/>
      <c r="B619" s="26"/>
      <c r="C619" s="26"/>
      <c r="D619" s="32"/>
      <c r="E619" s="33"/>
      <c r="F619" s="3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32"/>
      <c r="AA619" s="32"/>
      <c r="AB619" s="32"/>
      <c r="AC619" s="32"/>
      <c r="AD619" s="32"/>
      <c r="AE619" s="32"/>
      <c r="AF619" s="35"/>
      <c r="AG619" s="35"/>
    </row>
    <row r="620" spans="1:33" ht="21" customHeight="1">
      <c r="A620" s="26"/>
      <c r="B620" s="26"/>
      <c r="C620" s="26"/>
      <c r="D620" s="32"/>
      <c r="E620" s="33"/>
      <c r="F620" s="3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32"/>
      <c r="AA620" s="32"/>
      <c r="AB620" s="32"/>
      <c r="AC620" s="32"/>
      <c r="AD620" s="32"/>
      <c r="AE620" s="32"/>
      <c r="AF620" s="35"/>
      <c r="AG620" s="35"/>
    </row>
    <row r="621" spans="1:33" ht="21" customHeight="1">
      <c r="A621" s="26"/>
      <c r="B621" s="26"/>
      <c r="C621" s="26"/>
      <c r="D621" s="32"/>
      <c r="E621" s="33"/>
      <c r="F621" s="3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32"/>
      <c r="AA621" s="32"/>
      <c r="AB621" s="32"/>
      <c r="AC621" s="32"/>
      <c r="AD621" s="32"/>
      <c r="AE621" s="32"/>
      <c r="AF621" s="35"/>
      <c r="AG621" s="35"/>
    </row>
    <row r="622" spans="1:33" ht="21" customHeight="1">
      <c r="A622" s="26"/>
      <c r="B622" s="26"/>
      <c r="C622" s="26"/>
      <c r="D622" s="32"/>
      <c r="E622" s="33"/>
      <c r="F622" s="3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32"/>
      <c r="AA622" s="32"/>
      <c r="AB622" s="32"/>
      <c r="AC622" s="32"/>
      <c r="AD622" s="32"/>
      <c r="AE622" s="32"/>
      <c r="AF622" s="35"/>
      <c r="AG622" s="35"/>
    </row>
    <row r="623" spans="1:33" ht="21" customHeight="1">
      <c r="A623" s="26"/>
      <c r="B623" s="26"/>
      <c r="C623" s="26"/>
      <c r="D623" s="32"/>
      <c r="E623" s="33"/>
      <c r="F623" s="3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32"/>
      <c r="AA623" s="32"/>
      <c r="AB623" s="32"/>
      <c r="AC623" s="32"/>
      <c r="AD623" s="32"/>
      <c r="AE623" s="32"/>
      <c r="AF623" s="35"/>
      <c r="AG623" s="35"/>
    </row>
    <row r="624" spans="1:33" ht="21" customHeight="1">
      <c r="A624" s="26"/>
      <c r="B624" s="26"/>
      <c r="C624" s="26"/>
      <c r="D624" s="32"/>
      <c r="E624" s="33"/>
      <c r="F624" s="3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32"/>
      <c r="AA624" s="32"/>
      <c r="AB624" s="32"/>
      <c r="AC624" s="32"/>
      <c r="AD624" s="32"/>
      <c r="AE624" s="32"/>
      <c r="AF624" s="35"/>
      <c r="AG624" s="35"/>
    </row>
    <row r="625" spans="1:33" ht="21" customHeight="1">
      <c r="A625" s="26"/>
      <c r="B625" s="26"/>
      <c r="C625" s="26"/>
      <c r="D625" s="32"/>
      <c r="E625" s="33"/>
      <c r="F625" s="3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32"/>
      <c r="AA625" s="32"/>
      <c r="AB625" s="32"/>
      <c r="AC625" s="32"/>
      <c r="AD625" s="32"/>
      <c r="AE625" s="32"/>
      <c r="AF625" s="35"/>
      <c r="AG625" s="35"/>
    </row>
    <row r="626" spans="1:33" ht="21" customHeight="1">
      <c r="A626" s="26"/>
      <c r="B626" s="26"/>
      <c r="C626" s="26"/>
      <c r="D626" s="32"/>
      <c r="E626" s="33"/>
      <c r="F626" s="3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32"/>
      <c r="AA626" s="32"/>
      <c r="AB626" s="32"/>
      <c r="AC626" s="32"/>
      <c r="AD626" s="32"/>
      <c r="AE626" s="32"/>
      <c r="AF626" s="35"/>
      <c r="AG626" s="35"/>
    </row>
    <row r="627" spans="1:33" ht="21" customHeight="1">
      <c r="A627" s="26"/>
      <c r="B627" s="26"/>
      <c r="C627" s="26"/>
      <c r="D627" s="32"/>
      <c r="E627" s="33"/>
      <c r="F627" s="3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32"/>
      <c r="AA627" s="32"/>
      <c r="AB627" s="32"/>
      <c r="AC627" s="32"/>
      <c r="AD627" s="32"/>
      <c r="AE627" s="32"/>
      <c r="AF627" s="35"/>
      <c r="AG627" s="35"/>
    </row>
    <row r="628" spans="1:33" ht="21" customHeight="1">
      <c r="A628" s="26"/>
      <c r="B628" s="26"/>
      <c r="C628" s="26"/>
      <c r="D628" s="32"/>
      <c r="E628" s="33"/>
      <c r="F628" s="3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32"/>
      <c r="AA628" s="32"/>
      <c r="AB628" s="32"/>
      <c r="AC628" s="32"/>
      <c r="AD628" s="32"/>
      <c r="AE628" s="32"/>
      <c r="AF628" s="35"/>
      <c r="AG628" s="35"/>
    </row>
    <row r="629" spans="1:33" ht="21" customHeight="1">
      <c r="A629" s="26"/>
      <c r="B629" s="26"/>
      <c r="C629" s="26"/>
      <c r="D629" s="32"/>
      <c r="E629" s="33"/>
      <c r="F629" s="3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32"/>
      <c r="AA629" s="32"/>
      <c r="AB629" s="32"/>
      <c r="AC629" s="32"/>
      <c r="AD629" s="32"/>
      <c r="AE629" s="32"/>
      <c r="AF629" s="35"/>
      <c r="AG629" s="35"/>
    </row>
    <row r="630" spans="1:33" ht="21" customHeight="1">
      <c r="A630" s="26"/>
      <c r="B630" s="26"/>
      <c r="C630" s="26"/>
      <c r="D630" s="32"/>
      <c r="E630" s="33"/>
      <c r="F630" s="3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32"/>
      <c r="AA630" s="32"/>
      <c r="AB630" s="32"/>
      <c r="AC630" s="32"/>
      <c r="AD630" s="32"/>
      <c r="AE630" s="32"/>
      <c r="AF630" s="35"/>
      <c r="AG630" s="35"/>
    </row>
    <row r="631" spans="1:33" ht="21" customHeight="1">
      <c r="A631" s="26"/>
      <c r="B631" s="26"/>
      <c r="C631" s="26"/>
      <c r="D631" s="32"/>
      <c r="E631" s="33"/>
      <c r="F631" s="3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32"/>
      <c r="AA631" s="32"/>
      <c r="AB631" s="32"/>
      <c r="AC631" s="32"/>
      <c r="AD631" s="32"/>
      <c r="AE631" s="32"/>
      <c r="AF631" s="35"/>
      <c r="AG631" s="35"/>
    </row>
    <row r="632" spans="1:33" ht="21" customHeight="1">
      <c r="A632" s="26"/>
      <c r="B632" s="26"/>
      <c r="C632" s="26"/>
      <c r="D632" s="32"/>
      <c r="E632" s="33"/>
      <c r="F632" s="3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32"/>
      <c r="AA632" s="32"/>
      <c r="AB632" s="32"/>
      <c r="AC632" s="32"/>
      <c r="AD632" s="32"/>
      <c r="AE632" s="32"/>
      <c r="AF632" s="35"/>
      <c r="AG632" s="35"/>
    </row>
    <row r="633" spans="1:33" ht="21" customHeight="1">
      <c r="A633" s="26"/>
      <c r="B633" s="26"/>
      <c r="C633" s="26"/>
      <c r="D633" s="32"/>
      <c r="E633" s="33"/>
      <c r="F633" s="3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32"/>
      <c r="AA633" s="32"/>
      <c r="AB633" s="32"/>
      <c r="AC633" s="32"/>
      <c r="AD633" s="32"/>
      <c r="AE633" s="32"/>
      <c r="AF633" s="35"/>
      <c r="AG633" s="35"/>
    </row>
    <row r="634" spans="1:33" ht="21" customHeight="1">
      <c r="A634" s="26"/>
      <c r="B634" s="26"/>
      <c r="C634" s="26"/>
      <c r="D634" s="32"/>
      <c r="E634" s="33"/>
      <c r="F634" s="3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32"/>
      <c r="AA634" s="32"/>
      <c r="AB634" s="32"/>
      <c r="AC634" s="32"/>
      <c r="AD634" s="32"/>
      <c r="AE634" s="32"/>
      <c r="AF634" s="35"/>
      <c r="AG634" s="35"/>
    </row>
    <row r="635" spans="1:33" ht="21" customHeight="1">
      <c r="A635" s="26"/>
      <c r="B635" s="26"/>
      <c r="C635" s="26"/>
      <c r="D635" s="32"/>
      <c r="E635" s="33"/>
      <c r="F635" s="3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32"/>
      <c r="AA635" s="32"/>
      <c r="AB635" s="32"/>
      <c r="AC635" s="32"/>
      <c r="AD635" s="32"/>
      <c r="AE635" s="32"/>
      <c r="AF635" s="35"/>
      <c r="AG635" s="35"/>
    </row>
    <row r="636" spans="1:33" ht="21" customHeight="1">
      <c r="A636" s="26"/>
      <c r="B636" s="26"/>
      <c r="C636" s="26"/>
      <c r="D636" s="32"/>
      <c r="E636" s="33"/>
      <c r="F636" s="3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32"/>
      <c r="AA636" s="32"/>
      <c r="AB636" s="32"/>
      <c r="AC636" s="32"/>
      <c r="AD636" s="32"/>
      <c r="AE636" s="32"/>
      <c r="AF636" s="35"/>
      <c r="AG636" s="35"/>
    </row>
    <row r="637" spans="1:33" ht="21" customHeight="1">
      <c r="A637" s="26"/>
      <c r="B637" s="26"/>
      <c r="C637" s="26"/>
      <c r="D637" s="32"/>
      <c r="E637" s="33"/>
      <c r="F637" s="3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32"/>
      <c r="AA637" s="32"/>
      <c r="AB637" s="32"/>
      <c r="AC637" s="32"/>
      <c r="AD637" s="32"/>
      <c r="AE637" s="32"/>
      <c r="AF637" s="35"/>
      <c r="AG637" s="35"/>
    </row>
    <row r="638" spans="1:33" ht="21" customHeight="1">
      <c r="A638" s="26"/>
      <c r="B638" s="26"/>
      <c r="C638" s="26"/>
      <c r="D638" s="32"/>
      <c r="E638" s="33"/>
      <c r="F638" s="3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32"/>
      <c r="AA638" s="32"/>
      <c r="AB638" s="32"/>
      <c r="AC638" s="32"/>
      <c r="AD638" s="32"/>
      <c r="AE638" s="32"/>
      <c r="AF638" s="35"/>
      <c r="AG638" s="35"/>
    </row>
    <row r="639" spans="1:33" ht="21" customHeight="1">
      <c r="A639" s="26"/>
      <c r="B639" s="26"/>
      <c r="C639" s="26"/>
      <c r="D639" s="32"/>
      <c r="E639" s="33"/>
      <c r="F639" s="3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32"/>
      <c r="AA639" s="32"/>
      <c r="AB639" s="32"/>
      <c r="AC639" s="32"/>
      <c r="AD639" s="32"/>
      <c r="AE639" s="32"/>
      <c r="AF639" s="35"/>
      <c r="AG639" s="35"/>
    </row>
    <row r="640" spans="1:33" ht="21" customHeight="1">
      <c r="A640" s="26"/>
      <c r="B640" s="26"/>
      <c r="C640" s="26"/>
      <c r="D640" s="32"/>
      <c r="E640" s="33"/>
      <c r="F640" s="3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32"/>
      <c r="AA640" s="32"/>
      <c r="AB640" s="32"/>
      <c r="AC640" s="32"/>
      <c r="AD640" s="32"/>
      <c r="AE640" s="32"/>
      <c r="AF640" s="35"/>
      <c r="AG640" s="35"/>
    </row>
    <row r="641" spans="1:33" ht="21" customHeight="1">
      <c r="A641" s="26"/>
      <c r="B641" s="26"/>
      <c r="C641" s="26"/>
      <c r="D641" s="32"/>
      <c r="E641" s="33"/>
      <c r="F641" s="3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32"/>
      <c r="AA641" s="32"/>
      <c r="AB641" s="32"/>
      <c r="AC641" s="32"/>
      <c r="AD641" s="32"/>
      <c r="AE641" s="32"/>
      <c r="AF641" s="35"/>
      <c r="AG641" s="35"/>
    </row>
    <row r="642" spans="1:33" ht="21" customHeight="1">
      <c r="A642" s="26"/>
      <c r="B642" s="26"/>
      <c r="C642" s="26"/>
      <c r="D642" s="32"/>
      <c r="E642" s="33"/>
      <c r="F642" s="3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32"/>
      <c r="AA642" s="32"/>
      <c r="AB642" s="32"/>
      <c r="AC642" s="32"/>
      <c r="AD642" s="32"/>
      <c r="AE642" s="32"/>
      <c r="AF642" s="35"/>
      <c r="AG642" s="35"/>
    </row>
    <row r="643" spans="1:33" ht="21" customHeight="1">
      <c r="A643" s="26"/>
      <c r="B643" s="26"/>
      <c r="C643" s="26"/>
      <c r="D643" s="32"/>
      <c r="E643" s="33"/>
      <c r="F643" s="3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32"/>
      <c r="AA643" s="32"/>
      <c r="AB643" s="32"/>
      <c r="AC643" s="32"/>
      <c r="AD643" s="32"/>
      <c r="AE643" s="32"/>
      <c r="AF643" s="35"/>
      <c r="AG643" s="35"/>
    </row>
    <row r="644" spans="1:33" ht="21" customHeight="1">
      <c r="A644" s="26"/>
      <c r="B644" s="26"/>
      <c r="C644" s="26"/>
      <c r="D644" s="32"/>
      <c r="E644" s="33"/>
      <c r="F644" s="3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32"/>
      <c r="AA644" s="32"/>
      <c r="AB644" s="32"/>
      <c r="AC644" s="32"/>
      <c r="AD644" s="32"/>
      <c r="AE644" s="32"/>
      <c r="AF644" s="35"/>
      <c r="AG644" s="35"/>
    </row>
    <row r="645" spans="1:33" ht="21" customHeight="1">
      <c r="A645" s="26"/>
      <c r="B645" s="26"/>
      <c r="C645" s="26"/>
      <c r="D645" s="32"/>
      <c r="E645" s="33"/>
      <c r="F645" s="3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32"/>
      <c r="AA645" s="32"/>
      <c r="AB645" s="32"/>
      <c r="AC645" s="32"/>
      <c r="AD645" s="32"/>
      <c r="AE645" s="32"/>
      <c r="AF645" s="35"/>
      <c r="AG645" s="35"/>
    </row>
    <row r="646" spans="1:33" ht="21" customHeight="1">
      <c r="A646" s="26"/>
      <c r="B646" s="26"/>
      <c r="C646" s="26"/>
      <c r="D646" s="32"/>
      <c r="E646" s="33"/>
      <c r="F646" s="3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32"/>
      <c r="AA646" s="32"/>
      <c r="AB646" s="32"/>
      <c r="AC646" s="32"/>
      <c r="AD646" s="32"/>
      <c r="AE646" s="32"/>
      <c r="AF646" s="35"/>
      <c r="AG646" s="35"/>
    </row>
    <row r="647" spans="1:33" ht="21" customHeight="1">
      <c r="A647" s="26"/>
      <c r="B647" s="26"/>
      <c r="C647" s="26"/>
      <c r="D647" s="32"/>
      <c r="E647" s="33"/>
      <c r="F647" s="3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32"/>
      <c r="AA647" s="32"/>
      <c r="AB647" s="32"/>
      <c r="AC647" s="32"/>
      <c r="AD647" s="32"/>
      <c r="AE647" s="32"/>
      <c r="AF647" s="35"/>
      <c r="AG647" s="35"/>
    </row>
    <row r="648" spans="1:33" ht="21" customHeight="1">
      <c r="A648" s="26"/>
      <c r="B648" s="26"/>
      <c r="C648" s="26"/>
      <c r="D648" s="32"/>
      <c r="E648" s="33"/>
      <c r="F648" s="3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32"/>
      <c r="AA648" s="32"/>
      <c r="AB648" s="32"/>
      <c r="AC648" s="32"/>
      <c r="AD648" s="32"/>
      <c r="AE648" s="32"/>
      <c r="AF648" s="35"/>
      <c r="AG648" s="35"/>
    </row>
    <row r="649" spans="1:33" ht="21" customHeight="1">
      <c r="A649" s="26"/>
      <c r="B649" s="26"/>
      <c r="C649" s="26"/>
      <c r="D649" s="32"/>
      <c r="E649" s="33"/>
      <c r="F649" s="3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32"/>
      <c r="AA649" s="32"/>
      <c r="AB649" s="32"/>
      <c r="AC649" s="32"/>
      <c r="AD649" s="32"/>
      <c r="AE649" s="32"/>
      <c r="AF649" s="35"/>
      <c r="AG649" s="35"/>
    </row>
    <row r="650" spans="1:33" ht="21" customHeight="1">
      <c r="A650" s="26"/>
      <c r="B650" s="26"/>
      <c r="C650" s="26"/>
      <c r="D650" s="32"/>
      <c r="E650" s="33"/>
      <c r="F650" s="3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32"/>
      <c r="AA650" s="32"/>
      <c r="AB650" s="32"/>
      <c r="AC650" s="32"/>
      <c r="AD650" s="32"/>
      <c r="AE650" s="32"/>
      <c r="AF650" s="35"/>
      <c r="AG650" s="35"/>
    </row>
    <row r="651" spans="1:33" ht="21" customHeight="1">
      <c r="A651" s="26"/>
      <c r="B651" s="26"/>
      <c r="C651" s="26"/>
      <c r="D651" s="32"/>
      <c r="E651" s="33"/>
      <c r="F651" s="3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32"/>
      <c r="AA651" s="32"/>
      <c r="AB651" s="32"/>
      <c r="AC651" s="32"/>
      <c r="AD651" s="32"/>
      <c r="AE651" s="32"/>
      <c r="AF651" s="35"/>
      <c r="AG651" s="35"/>
    </row>
    <row r="652" spans="1:33" ht="21" customHeight="1">
      <c r="A652" s="26"/>
      <c r="B652" s="26"/>
      <c r="C652" s="26"/>
      <c r="D652" s="32"/>
      <c r="E652" s="33"/>
      <c r="F652" s="3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32"/>
      <c r="AA652" s="32"/>
      <c r="AB652" s="32"/>
      <c r="AC652" s="32"/>
      <c r="AD652" s="32"/>
      <c r="AE652" s="32"/>
      <c r="AF652" s="35"/>
      <c r="AG652" s="35"/>
    </row>
    <row r="653" spans="1:33" ht="21" customHeight="1">
      <c r="A653" s="26"/>
      <c r="B653" s="26"/>
      <c r="C653" s="26"/>
      <c r="D653" s="32"/>
      <c r="E653" s="33"/>
      <c r="F653" s="3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32"/>
      <c r="AA653" s="32"/>
      <c r="AB653" s="32"/>
      <c r="AC653" s="32"/>
      <c r="AD653" s="32"/>
      <c r="AE653" s="32"/>
      <c r="AF653" s="35"/>
      <c r="AG653" s="35"/>
    </row>
    <row r="654" spans="1:33" ht="21" customHeight="1">
      <c r="A654" s="26"/>
      <c r="B654" s="26"/>
      <c r="C654" s="26"/>
      <c r="D654" s="32"/>
      <c r="E654" s="33"/>
      <c r="F654" s="3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32"/>
      <c r="AA654" s="32"/>
      <c r="AB654" s="32"/>
      <c r="AC654" s="32"/>
      <c r="AD654" s="32"/>
      <c r="AE654" s="32"/>
      <c r="AF654" s="35"/>
      <c r="AG654" s="35"/>
    </row>
    <row r="655" spans="1:33" ht="21" customHeight="1">
      <c r="A655" s="26"/>
      <c r="B655" s="26"/>
      <c r="C655" s="26"/>
      <c r="D655" s="32"/>
      <c r="E655" s="33"/>
      <c r="F655" s="3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32"/>
      <c r="AA655" s="32"/>
      <c r="AB655" s="32"/>
      <c r="AC655" s="32"/>
      <c r="AD655" s="32"/>
      <c r="AE655" s="32"/>
      <c r="AF655" s="35"/>
      <c r="AG655" s="35"/>
    </row>
    <row r="656" spans="1:33" ht="21" customHeight="1">
      <c r="A656" s="26"/>
      <c r="B656" s="26"/>
      <c r="C656" s="26"/>
      <c r="D656" s="32"/>
      <c r="E656" s="33"/>
      <c r="F656" s="3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32"/>
      <c r="AA656" s="32"/>
      <c r="AB656" s="32"/>
      <c r="AC656" s="32"/>
      <c r="AD656" s="32"/>
      <c r="AE656" s="32"/>
      <c r="AF656" s="35"/>
      <c r="AG656" s="35"/>
    </row>
    <row r="657" spans="1:33" ht="21" customHeight="1">
      <c r="A657" s="26"/>
      <c r="B657" s="26"/>
      <c r="C657" s="26"/>
      <c r="D657" s="32"/>
      <c r="E657" s="33"/>
      <c r="F657" s="3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32"/>
      <c r="AA657" s="32"/>
      <c r="AB657" s="32"/>
      <c r="AC657" s="32"/>
      <c r="AD657" s="32"/>
      <c r="AE657" s="32"/>
      <c r="AF657" s="35"/>
      <c r="AG657" s="35"/>
    </row>
    <row r="658" spans="1:33" ht="21" customHeight="1">
      <c r="A658" s="26"/>
      <c r="B658" s="26"/>
      <c r="C658" s="26"/>
      <c r="D658" s="32"/>
      <c r="E658" s="33"/>
      <c r="F658" s="3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32"/>
      <c r="AA658" s="32"/>
      <c r="AB658" s="32"/>
      <c r="AC658" s="32"/>
      <c r="AD658" s="32"/>
      <c r="AE658" s="32"/>
      <c r="AF658" s="35"/>
      <c r="AG658" s="35"/>
    </row>
    <row r="659" spans="1:33" ht="21" customHeight="1">
      <c r="A659" s="26"/>
      <c r="B659" s="26"/>
      <c r="C659" s="26"/>
      <c r="D659" s="32"/>
      <c r="E659" s="33"/>
      <c r="F659" s="3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32"/>
      <c r="AA659" s="32"/>
      <c r="AB659" s="32"/>
      <c r="AC659" s="32"/>
      <c r="AD659" s="32"/>
      <c r="AE659" s="32"/>
      <c r="AF659" s="35"/>
      <c r="AG659" s="35"/>
    </row>
    <row r="660" spans="1:33" ht="21" customHeight="1">
      <c r="A660" s="26"/>
      <c r="B660" s="26"/>
      <c r="C660" s="26"/>
      <c r="D660" s="32"/>
      <c r="E660" s="33"/>
      <c r="F660" s="3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32"/>
      <c r="AA660" s="32"/>
      <c r="AB660" s="32"/>
      <c r="AC660" s="32"/>
      <c r="AD660" s="32"/>
      <c r="AE660" s="32"/>
      <c r="AF660" s="35"/>
      <c r="AG660" s="35"/>
    </row>
    <row r="661" spans="1:33" ht="21" customHeight="1">
      <c r="A661" s="26"/>
      <c r="B661" s="26"/>
      <c r="C661" s="26"/>
      <c r="D661" s="32"/>
      <c r="E661" s="33"/>
      <c r="F661" s="3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32"/>
      <c r="AA661" s="32"/>
      <c r="AB661" s="32"/>
      <c r="AC661" s="32"/>
      <c r="AD661" s="32"/>
      <c r="AE661" s="32"/>
      <c r="AF661" s="35"/>
      <c r="AG661" s="35"/>
    </row>
    <row r="662" spans="1:33" ht="21" customHeight="1">
      <c r="A662" s="26"/>
      <c r="B662" s="26"/>
      <c r="C662" s="26"/>
      <c r="D662" s="32"/>
      <c r="E662" s="33"/>
      <c r="F662" s="3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32"/>
      <c r="AA662" s="32"/>
      <c r="AB662" s="32"/>
      <c r="AC662" s="32"/>
      <c r="AD662" s="32"/>
      <c r="AE662" s="32"/>
      <c r="AF662" s="35"/>
      <c r="AG662" s="35"/>
    </row>
    <row r="663" spans="1:33" ht="21" customHeight="1">
      <c r="A663" s="26"/>
      <c r="B663" s="26"/>
      <c r="C663" s="26"/>
      <c r="D663" s="32"/>
      <c r="E663" s="33"/>
      <c r="F663" s="3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32"/>
      <c r="AA663" s="32"/>
      <c r="AB663" s="32"/>
      <c r="AC663" s="32"/>
      <c r="AD663" s="32"/>
      <c r="AE663" s="32"/>
      <c r="AF663" s="35"/>
      <c r="AG663" s="35"/>
    </row>
    <row r="664" spans="1:33" ht="21" customHeight="1">
      <c r="A664" s="26"/>
      <c r="B664" s="26"/>
      <c r="C664" s="26"/>
      <c r="D664" s="32"/>
      <c r="E664" s="33"/>
      <c r="F664" s="3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32"/>
      <c r="AA664" s="32"/>
      <c r="AB664" s="32"/>
      <c r="AC664" s="32"/>
      <c r="AD664" s="32"/>
      <c r="AE664" s="32"/>
      <c r="AF664" s="35"/>
      <c r="AG664" s="35"/>
    </row>
    <row r="665" spans="1:33" ht="21" customHeight="1">
      <c r="A665" s="26"/>
      <c r="B665" s="26"/>
      <c r="C665" s="26"/>
      <c r="D665" s="32"/>
      <c r="E665" s="33"/>
      <c r="F665" s="3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32"/>
      <c r="AA665" s="32"/>
      <c r="AB665" s="32"/>
      <c r="AC665" s="32"/>
      <c r="AD665" s="32"/>
      <c r="AE665" s="32"/>
      <c r="AF665" s="35"/>
      <c r="AG665" s="35"/>
    </row>
    <row r="666" spans="1:33" ht="21" customHeight="1">
      <c r="A666" s="26"/>
      <c r="B666" s="26"/>
      <c r="C666" s="26"/>
      <c r="D666" s="32"/>
      <c r="E666" s="33"/>
      <c r="F666" s="3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32"/>
      <c r="AA666" s="32"/>
      <c r="AB666" s="32"/>
      <c r="AC666" s="32"/>
      <c r="AD666" s="32"/>
      <c r="AE666" s="32"/>
      <c r="AF666" s="35"/>
      <c r="AG666" s="35"/>
    </row>
    <row r="667" spans="1:33" ht="21" customHeight="1">
      <c r="A667" s="26"/>
      <c r="B667" s="26"/>
      <c r="C667" s="26"/>
      <c r="D667" s="32"/>
      <c r="E667" s="33"/>
      <c r="F667" s="3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32"/>
      <c r="AA667" s="32"/>
      <c r="AB667" s="32"/>
      <c r="AC667" s="32"/>
      <c r="AD667" s="32"/>
      <c r="AE667" s="32"/>
      <c r="AF667" s="35"/>
      <c r="AG667" s="35"/>
    </row>
    <row r="668" spans="1:33" ht="21" customHeight="1">
      <c r="A668" s="26"/>
      <c r="B668" s="26"/>
      <c r="C668" s="26"/>
      <c r="D668" s="32"/>
      <c r="E668" s="33"/>
      <c r="F668" s="3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32"/>
      <c r="AA668" s="32"/>
      <c r="AB668" s="32"/>
      <c r="AC668" s="32"/>
      <c r="AD668" s="32"/>
      <c r="AE668" s="32"/>
      <c r="AF668" s="35"/>
      <c r="AG668" s="35"/>
    </row>
    <row r="669" spans="1:33" ht="21" customHeight="1">
      <c r="A669" s="26"/>
      <c r="B669" s="26"/>
      <c r="C669" s="26"/>
      <c r="D669" s="32"/>
      <c r="E669" s="33"/>
      <c r="F669" s="3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32"/>
      <c r="AA669" s="32"/>
      <c r="AB669" s="32"/>
      <c r="AC669" s="32"/>
      <c r="AD669" s="32"/>
      <c r="AE669" s="32"/>
      <c r="AF669" s="35"/>
      <c r="AG669" s="35"/>
    </row>
    <row r="670" spans="1:33" ht="21" customHeight="1">
      <c r="A670" s="26"/>
      <c r="B670" s="26"/>
      <c r="C670" s="26"/>
      <c r="D670" s="32"/>
      <c r="E670" s="33"/>
      <c r="F670" s="3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32"/>
      <c r="AA670" s="32"/>
      <c r="AB670" s="32"/>
      <c r="AC670" s="32"/>
      <c r="AD670" s="32"/>
      <c r="AE670" s="32"/>
      <c r="AF670" s="35"/>
      <c r="AG670" s="35"/>
    </row>
    <row r="671" spans="1:33" ht="21" customHeight="1">
      <c r="A671" s="26"/>
      <c r="B671" s="26"/>
      <c r="C671" s="26"/>
      <c r="D671" s="32"/>
      <c r="E671" s="33"/>
      <c r="F671" s="3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32"/>
      <c r="AA671" s="32"/>
      <c r="AB671" s="32"/>
      <c r="AC671" s="32"/>
      <c r="AD671" s="32"/>
      <c r="AE671" s="32"/>
      <c r="AF671" s="35"/>
      <c r="AG671" s="35"/>
    </row>
    <row r="672" spans="1:33" ht="21" customHeight="1">
      <c r="A672" s="26"/>
      <c r="B672" s="26"/>
      <c r="C672" s="26"/>
      <c r="D672" s="32"/>
      <c r="E672" s="33"/>
      <c r="F672" s="3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32"/>
      <c r="AA672" s="32"/>
      <c r="AB672" s="32"/>
      <c r="AC672" s="32"/>
      <c r="AD672" s="32"/>
      <c r="AE672" s="32"/>
      <c r="AF672" s="35"/>
      <c r="AG672" s="35"/>
    </row>
    <row r="673" spans="1:33" ht="21" customHeight="1">
      <c r="A673" s="26"/>
      <c r="B673" s="26"/>
      <c r="C673" s="26"/>
      <c r="D673" s="32"/>
      <c r="E673" s="33"/>
      <c r="F673" s="3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32"/>
      <c r="AA673" s="32"/>
      <c r="AB673" s="32"/>
      <c r="AC673" s="32"/>
      <c r="AD673" s="32"/>
      <c r="AE673" s="32"/>
      <c r="AF673" s="35"/>
      <c r="AG673" s="35"/>
    </row>
    <row r="674" spans="1:33" ht="21" customHeight="1">
      <c r="A674" s="26"/>
      <c r="B674" s="26"/>
      <c r="C674" s="26"/>
      <c r="D674" s="32"/>
      <c r="E674" s="33"/>
      <c r="F674" s="3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32"/>
      <c r="AA674" s="32"/>
      <c r="AB674" s="32"/>
      <c r="AC674" s="32"/>
      <c r="AD674" s="32"/>
      <c r="AE674" s="32"/>
      <c r="AF674" s="35"/>
      <c r="AG674" s="35"/>
    </row>
    <row r="675" spans="1:33" ht="21" customHeight="1">
      <c r="A675" s="26"/>
      <c r="B675" s="26"/>
      <c r="C675" s="26"/>
      <c r="D675" s="32"/>
      <c r="E675" s="33"/>
      <c r="F675" s="3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32"/>
      <c r="AA675" s="32"/>
      <c r="AB675" s="32"/>
      <c r="AC675" s="32"/>
      <c r="AD675" s="32"/>
      <c r="AE675" s="32"/>
      <c r="AF675" s="35"/>
      <c r="AG675" s="35"/>
    </row>
    <row r="676" spans="1:33" ht="21" customHeight="1">
      <c r="A676" s="26"/>
      <c r="B676" s="26"/>
      <c r="C676" s="26"/>
      <c r="D676" s="32"/>
      <c r="E676" s="33"/>
      <c r="F676" s="3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32"/>
      <c r="AA676" s="32"/>
      <c r="AB676" s="32"/>
      <c r="AC676" s="32"/>
      <c r="AD676" s="32"/>
      <c r="AE676" s="32"/>
      <c r="AF676" s="35"/>
      <c r="AG676" s="35"/>
    </row>
    <row r="677" spans="1:33" ht="21" customHeight="1">
      <c r="A677" s="26"/>
      <c r="B677" s="26"/>
      <c r="C677" s="26"/>
      <c r="D677" s="32"/>
      <c r="E677" s="33"/>
      <c r="F677" s="3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32"/>
      <c r="AA677" s="32"/>
      <c r="AB677" s="32"/>
      <c r="AC677" s="32"/>
      <c r="AD677" s="32"/>
      <c r="AE677" s="32"/>
      <c r="AF677" s="35"/>
      <c r="AG677" s="35"/>
    </row>
    <row r="678" spans="1:33" ht="21" customHeight="1">
      <c r="A678" s="26"/>
      <c r="B678" s="26"/>
      <c r="C678" s="26"/>
      <c r="D678" s="32"/>
      <c r="E678" s="33"/>
      <c r="F678" s="3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32"/>
      <c r="AA678" s="32"/>
      <c r="AB678" s="32"/>
      <c r="AC678" s="32"/>
      <c r="AD678" s="32"/>
      <c r="AE678" s="32"/>
      <c r="AF678" s="35"/>
      <c r="AG678" s="35"/>
    </row>
    <row r="679" spans="1:33" ht="21" customHeight="1">
      <c r="A679" s="26"/>
      <c r="B679" s="26"/>
      <c r="C679" s="26"/>
      <c r="D679" s="32"/>
      <c r="E679" s="33"/>
      <c r="F679" s="3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32"/>
      <c r="AA679" s="32"/>
      <c r="AB679" s="32"/>
      <c r="AC679" s="32"/>
      <c r="AD679" s="32"/>
      <c r="AE679" s="32"/>
      <c r="AF679" s="35"/>
      <c r="AG679" s="35"/>
    </row>
    <row r="680" spans="1:33" ht="21" customHeight="1">
      <c r="A680" s="26"/>
      <c r="B680" s="26"/>
      <c r="C680" s="26"/>
      <c r="D680" s="32"/>
      <c r="E680" s="33"/>
      <c r="F680" s="3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32"/>
      <c r="AA680" s="32"/>
      <c r="AB680" s="32"/>
      <c r="AC680" s="32"/>
      <c r="AD680" s="32"/>
      <c r="AE680" s="32"/>
      <c r="AF680" s="35"/>
      <c r="AG680" s="35"/>
    </row>
    <row r="681" spans="1:33" ht="21" customHeight="1">
      <c r="A681" s="26"/>
      <c r="B681" s="26"/>
      <c r="C681" s="26"/>
      <c r="D681" s="32"/>
      <c r="E681" s="33"/>
      <c r="F681" s="3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32"/>
      <c r="AA681" s="32"/>
      <c r="AB681" s="32"/>
      <c r="AC681" s="32"/>
      <c r="AD681" s="32"/>
      <c r="AE681" s="32"/>
      <c r="AF681" s="35"/>
      <c r="AG681" s="35"/>
    </row>
    <row r="682" spans="1:33" ht="21" customHeight="1">
      <c r="A682" s="26"/>
      <c r="B682" s="26"/>
      <c r="C682" s="26"/>
      <c r="D682" s="32"/>
      <c r="E682" s="33"/>
      <c r="F682" s="3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32"/>
      <c r="AA682" s="32"/>
      <c r="AB682" s="32"/>
      <c r="AC682" s="32"/>
      <c r="AD682" s="32"/>
      <c r="AE682" s="32"/>
      <c r="AF682" s="35"/>
      <c r="AG682" s="35"/>
    </row>
    <row r="683" spans="1:33" ht="21" customHeight="1">
      <c r="A683" s="26"/>
      <c r="B683" s="26"/>
      <c r="C683" s="26"/>
      <c r="D683" s="32"/>
      <c r="E683" s="33"/>
      <c r="F683" s="3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32"/>
      <c r="AA683" s="32"/>
      <c r="AB683" s="32"/>
      <c r="AC683" s="32"/>
      <c r="AD683" s="32"/>
      <c r="AE683" s="32"/>
      <c r="AF683" s="35"/>
      <c r="AG683" s="35"/>
    </row>
    <row r="684" spans="1:33" ht="21" customHeight="1">
      <c r="A684" s="26"/>
      <c r="B684" s="26"/>
      <c r="C684" s="26"/>
      <c r="D684" s="32"/>
      <c r="E684" s="33"/>
      <c r="F684" s="3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32"/>
      <c r="AA684" s="32"/>
      <c r="AB684" s="32"/>
      <c r="AC684" s="32"/>
      <c r="AD684" s="32"/>
      <c r="AE684" s="32"/>
      <c r="AF684" s="35"/>
      <c r="AG684" s="35"/>
    </row>
    <row r="685" spans="1:33" ht="21" customHeight="1">
      <c r="A685" s="26"/>
      <c r="B685" s="26"/>
      <c r="C685" s="26"/>
      <c r="D685" s="32"/>
      <c r="E685" s="33"/>
      <c r="F685" s="3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32"/>
      <c r="AA685" s="32"/>
      <c r="AB685" s="32"/>
      <c r="AC685" s="32"/>
      <c r="AD685" s="32"/>
      <c r="AE685" s="32"/>
      <c r="AF685" s="35"/>
      <c r="AG685" s="35"/>
    </row>
    <row r="686" spans="1:33" ht="21" customHeight="1">
      <c r="A686" s="26"/>
      <c r="B686" s="26"/>
      <c r="C686" s="26"/>
      <c r="D686" s="32"/>
      <c r="E686" s="33"/>
      <c r="F686" s="3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32"/>
      <c r="AA686" s="32"/>
      <c r="AB686" s="32"/>
      <c r="AC686" s="32"/>
      <c r="AD686" s="32"/>
      <c r="AE686" s="32"/>
      <c r="AF686" s="35"/>
      <c r="AG686" s="35"/>
    </row>
    <row r="687" spans="1:33" ht="21" customHeight="1">
      <c r="A687" s="26"/>
      <c r="B687" s="26"/>
      <c r="C687" s="26"/>
      <c r="D687" s="32"/>
      <c r="E687" s="33"/>
      <c r="F687" s="3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32"/>
      <c r="AA687" s="32"/>
      <c r="AB687" s="32"/>
      <c r="AC687" s="32"/>
      <c r="AD687" s="32"/>
      <c r="AE687" s="32"/>
      <c r="AF687" s="35"/>
      <c r="AG687" s="35"/>
    </row>
    <row r="688" spans="1:33" ht="21" customHeight="1">
      <c r="A688" s="26"/>
      <c r="B688" s="26"/>
      <c r="C688" s="26"/>
      <c r="D688" s="32"/>
      <c r="E688" s="33"/>
      <c r="F688" s="3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32"/>
      <c r="AA688" s="32"/>
      <c r="AB688" s="32"/>
      <c r="AC688" s="32"/>
      <c r="AD688" s="32"/>
      <c r="AE688" s="32"/>
      <c r="AF688" s="35"/>
      <c r="AG688" s="35"/>
    </row>
    <row r="689" spans="1:33" ht="21" customHeight="1">
      <c r="A689" s="26"/>
      <c r="B689" s="26"/>
      <c r="C689" s="26"/>
      <c r="D689" s="32"/>
      <c r="E689" s="33"/>
      <c r="F689" s="3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32"/>
      <c r="AA689" s="32"/>
      <c r="AB689" s="32"/>
      <c r="AC689" s="32"/>
      <c r="AD689" s="32"/>
      <c r="AE689" s="32"/>
      <c r="AF689" s="35"/>
      <c r="AG689" s="35"/>
    </row>
    <row r="690" spans="1:33" ht="21" customHeight="1">
      <c r="A690" s="26"/>
      <c r="B690" s="26"/>
      <c r="C690" s="26"/>
      <c r="D690" s="32"/>
      <c r="E690" s="33"/>
      <c r="F690" s="3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32"/>
      <c r="AA690" s="32"/>
      <c r="AB690" s="32"/>
      <c r="AC690" s="32"/>
      <c r="AD690" s="32"/>
      <c r="AE690" s="32"/>
      <c r="AF690" s="35"/>
      <c r="AG690" s="35"/>
    </row>
    <row r="691" spans="1:33" ht="21" customHeight="1">
      <c r="A691" s="26"/>
      <c r="B691" s="26"/>
      <c r="C691" s="26"/>
      <c r="D691" s="32"/>
      <c r="E691" s="33"/>
      <c r="F691" s="3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32"/>
      <c r="AA691" s="32"/>
      <c r="AB691" s="32"/>
      <c r="AC691" s="32"/>
      <c r="AD691" s="32"/>
      <c r="AE691" s="32"/>
      <c r="AF691" s="35"/>
      <c r="AG691" s="35"/>
    </row>
    <row r="692" spans="1:33" ht="21" customHeight="1">
      <c r="A692" s="26"/>
      <c r="B692" s="26"/>
      <c r="C692" s="26"/>
      <c r="D692" s="32"/>
      <c r="E692" s="33"/>
      <c r="F692" s="3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32"/>
      <c r="AA692" s="32"/>
      <c r="AB692" s="32"/>
      <c r="AC692" s="32"/>
      <c r="AD692" s="32"/>
      <c r="AE692" s="32"/>
      <c r="AF692" s="35"/>
      <c r="AG692" s="35"/>
    </row>
    <row r="693" spans="1:33" ht="21" customHeight="1">
      <c r="A693" s="26"/>
      <c r="B693" s="26"/>
      <c r="C693" s="26"/>
      <c r="D693" s="32"/>
      <c r="E693" s="33"/>
      <c r="F693" s="3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32"/>
      <c r="AA693" s="32"/>
      <c r="AB693" s="32"/>
      <c r="AC693" s="32"/>
      <c r="AD693" s="32"/>
      <c r="AE693" s="32"/>
      <c r="AF693" s="35"/>
      <c r="AG693" s="35"/>
    </row>
    <row r="694" spans="1:33" ht="21" customHeight="1">
      <c r="A694" s="26"/>
      <c r="B694" s="26"/>
      <c r="C694" s="26"/>
      <c r="D694" s="32"/>
      <c r="E694" s="33"/>
      <c r="F694" s="3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32"/>
      <c r="AA694" s="32"/>
      <c r="AB694" s="32"/>
      <c r="AC694" s="32"/>
      <c r="AD694" s="32"/>
      <c r="AE694" s="32"/>
      <c r="AF694" s="35"/>
      <c r="AG694" s="35"/>
    </row>
    <row r="695" spans="1:33" ht="21" customHeight="1">
      <c r="A695" s="26"/>
      <c r="B695" s="26"/>
      <c r="C695" s="26"/>
      <c r="D695" s="32"/>
      <c r="E695" s="33"/>
      <c r="F695" s="3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32"/>
      <c r="AA695" s="32"/>
      <c r="AB695" s="32"/>
      <c r="AC695" s="32"/>
      <c r="AD695" s="32"/>
      <c r="AE695" s="32"/>
      <c r="AF695" s="35"/>
      <c r="AG695" s="35"/>
    </row>
    <row r="696" spans="1:33" ht="21" customHeight="1">
      <c r="A696" s="26"/>
      <c r="B696" s="26"/>
      <c r="C696" s="26"/>
      <c r="D696" s="32"/>
      <c r="E696" s="33"/>
      <c r="F696" s="3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32"/>
      <c r="AA696" s="32"/>
      <c r="AB696" s="32"/>
      <c r="AC696" s="32"/>
      <c r="AD696" s="32"/>
      <c r="AE696" s="32"/>
      <c r="AF696" s="35"/>
      <c r="AG696" s="35"/>
    </row>
    <row r="697" spans="1:33" ht="21" customHeight="1">
      <c r="A697" s="26"/>
      <c r="B697" s="26"/>
      <c r="C697" s="26"/>
      <c r="D697" s="32"/>
      <c r="E697" s="33"/>
      <c r="F697" s="3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32"/>
      <c r="AA697" s="32"/>
      <c r="AB697" s="32"/>
      <c r="AC697" s="32"/>
      <c r="AD697" s="32"/>
      <c r="AE697" s="32"/>
      <c r="AF697" s="35"/>
      <c r="AG697" s="35"/>
    </row>
    <row r="698" spans="1:33" ht="21" customHeight="1">
      <c r="A698" s="26"/>
      <c r="B698" s="26"/>
      <c r="C698" s="26"/>
      <c r="D698" s="32"/>
      <c r="E698" s="33"/>
      <c r="F698" s="3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32"/>
      <c r="AA698" s="32"/>
      <c r="AB698" s="32"/>
      <c r="AC698" s="32"/>
      <c r="AD698" s="32"/>
      <c r="AE698" s="32"/>
      <c r="AF698" s="35"/>
      <c r="AG698" s="35"/>
    </row>
    <row r="699" spans="1:33" ht="21" customHeight="1">
      <c r="A699" s="26"/>
      <c r="B699" s="26"/>
      <c r="C699" s="26"/>
      <c r="D699" s="32"/>
      <c r="E699" s="33"/>
      <c r="F699" s="3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32"/>
      <c r="AA699" s="32"/>
      <c r="AB699" s="32"/>
      <c r="AC699" s="32"/>
      <c r="AD699" s="32"/>
      <c r="AE699" s="32"/>
      <c r="AF699" s="35"/>
      <c r="AG699" s="35"/>
    </row>
    <row r="700" spans="1:33" ht="21" customHeight="1">
      <c r="A700" s="26"/>
      <c r="B700" s="26"/>
      <c r="C700" s="26"/>
      <c r="D700" s="32"/>
      <c r="E700" s="33"/>
      <c r="F700" s="3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32"/>
      <c r="AA700" s="32"/>
      <c r="AB700" s="32"/>
      <c r="AC700" s="32"/>
      <c r="AD700" s="32"/>
      <c r="AE700" s="32"/>
      <c r="AF700" s="35"/>
      <c r="AG700" s="35"/>
    </row>
    <row r="701" spans="1:33" ht="21" customHeight="1">
      <c r="A701" s="26"/>
      <c r="B701" s="26"/>
      <c r="C701" s="26"/>
      <c r="D701" s="32"/>
      <c r="E701" s="33"/>
      <c r="F701" s="3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32"/>
      <c r="AA701" s="32"/>
      <c r="AB701" s="32"/>
      <c r="AC701" s="32"/>
      <c r="AD701" s="32"/>
      <c r="AE701" s="32"/>
      <c r="AF701" s="35"/>
      <c r="AG701" s="35"/>
    </row>
    <row r="702" spans="1:33" ht="21" customHeight="1">
      <c r="A702" s="26"/>
      <c r="B702" s="26"/>
      <c r="C702" s="26"/>
      <c r="D702" s="32"/>
      <c r="E702" s="33"/>
      <c r="F702" s="3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32"/>
      <c r="AA702" s="32"/>
      <c r="AB702" s="32"/>
      <c r="AC702" s="32"/>
      <c r="AD702" s="32"/>
      <c r="AE702" s="32"/>
      <c r="AF702" s="35"/>
      <c r="AG702" s="35"/>
    </row>
    <row r="703" spans="1:33" ht="21" customHeight="1">
      <c r="A703" s="26"/>
      <c r="B703" s="26"/>
      <c r="C703" s="26"/>
      <c r="D703" s="32"/>
      <c r="E703" s="33"/>
      <c r="F703" s="3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32"/>
      <c r="AA703" s="32"/>
      <c r="AB703" s="32"/>
      <c r="AC703" s="32"/>
      <c r="AD703" s="32"/>
      <c r="AE703" s="32"/>
      <c r="AF703" s="35"/>
      <c r="AG703" s="35"/>
    </row>
    <row r="704" spans="1:33" ht="21" customHeight="1">
      <c r="A704" s="26"/>
      <c r="B704" s="26"/>
      <c r="C704" s="26"/>
      <c r="D704" s="32"/>
      <c r="E704" s="33"/>
      <c r="F704" s="3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32"/>
      <c r="AA704" s="32"/>
      <c r="AB704" s="32"/>
      <c r="AC704" s="32"/>
      <c r="AD704" s="32"/>
      <c r="AE704" s="32"/>
      <c r="AF704" s="35"/>
      <c r="AG704" s="35"/>
    </row>
    <row r="705" spans="1:33" ht="21" customHeight="1">
      <c r="A705" s="26"/>
      <c r="B705" s="26"/>
      <c r="C705" s="26"/>
      <c r="D705" s="32"/>
      <c r="E705" s="33"/>
      <c r="F705" s="3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32"/>
      <c r="AA705" s="32"/>
      <c r="AB705" s="32"/>
      <c r="AC705" s="32"/>
      <c r="AD705" s="32"/>
      <c r="AE705" s="32"/>
      <c r="AF705" s="35"/>
      <c r="AG705" s="35"/>
    </row>
    <row r="706" spans="1:33" ht="21" customHeight="1">
      <c r="A706" s="26"/>
      <c r="B706" s="26"/>
      <c r="C706" s="26"/>
      <c r="D706" s="32"/>
      <c r="E706" s="33"/>
      <c r="F706" s="3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32"/>
      <c r="AA706" s="32"/>
      <c r="AB706" s="32"/>
      <c r="AC706" s="32"/>
      <c r="AD706" s="32"/>
      <c r="AE706" s="32"/>
      <c r="AF706" s="35"/>
      <c r="AG706" s="35"/>
    </row>
    <row r="707" spans="1:33" ht="21" customHeight="1">
      <c r="A707" s="26"/>
      <c r="B707" s="26"/>
      <c r="C707" s="26"/>
      <c r="D707" s="32"/>
      <c r="E707" s="33"/>
      <c r="F707" s="3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32"/>
      <c r="AA707" s="32"/>
      <c r="AB707" s="32"/>
      <c r="AC707" s="32"/>
      <c r="AD707" s="32"/>
      <c r="AE707" s="32"/>
      <c r="AF707" s="35"/>
      <c r="AG707" s="35"/>
    </row>
    <row r="708" spans="1:33" ht="21" customHeight="1">
      <c r="A708" s="26"/>
      <c r="B708" s="26"/>
      <c r="C708" s="26"/>
      <c r="D708" s="32"/>
      <c r="E708" s="33"/>
      <c r="F708" s="3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32"/>
      <c r="AA708" s="32"/>
      <c r="AB708" s="32"/>
      <c r="AC708" s="32"/>
      <c r="AD708" s="32"/>
      <c r="AE708" s="32"/>
      <c r="AF708" s="35"/>
      <c r="AG708" s="35"/>
    </row>
    <row r="709" spans="1:33" ht="21" customHeight="1">
      <c r="A709" s="26"/>
      <c r="B709" s="26"/>
      <c r="C709" s="26"/>
      <c r="D709" s="32"/>
      <c r="E709" s="33"/>
      <c r="F709" s="3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32"/>
      <c r="AA709" s="32"/>
      <c r="AB709" s="32"/>
      <c r="AC709" s="32"/>
      <c r="AD709" s="32"/>
      <c r="AE709" s="32"/>
      <c r="AF709" s="35"/>
      <c r="AG709" s="35"/>
    </row>
    <row r="710" spans="1:33" ht="21" customHeight="1">
      <c r="A710" s="26"/>
      <c r="B710" s="26"/>
      <c r="C710" s="26"/>
      <c r="D710" s="32"/>
      <c r="E710" s="33"/>
      <c r="F710" s="3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32"/>
      <c r="AA710" s="32"/>
      <c r="AB710" s="32"/>
      <c r="AC710" s="32"/>
      <c r="AD710" s="32"/>
      <c r="AE710" s="32"/>
      <c r="AF710" s="35"/>
      <c r="AG710" s="35"/>
    </row>
    <row r="711" spans="1:33" ht="21" customHeight="1">
      <c r="A711" s="26"/>
      <c r="B711" s="26"/>
      <c r="C711" s="26"/>
      <c r="D711" s="32"/>
      <c r="E711" s="33"/>
      <c r="F711" s="3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32"/>
      <c r="AA711" s="32"/>
      <c r="AB711" s="32"/>
      <c r="AC711" s="32"/>
      <c r="AD711" s="32"/>
      <c r="AE711" s="32"/>
      <c r="AF711" s="35"/>
      <c r="AG711" s="35"/>
    </row>
    <row r="712" spans="1:33" ht="21" customHeight="1">
      <c r="A712" s="26"/>
      <c r="B712" s="26"/>
      <c r="C712" s="26"/>
      <c r="D712" s="32"/>
      <c r="E712" s="33"/>
      <c r="F712" s="3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32"/>
      <c r="AA712" s="32"/>
      <c r="AB712" s="32"/>
      <c r="AC712" s="32"/>
      <c r="AD712" s="32"/>
      <c r="AE712" s="32"/>
      <c r="AF712" s="35"/>
      <c r="AG712" s="35"/>
    </row>
    <row r="713" spans="1:33" ht="21" customHeight="1">
      <c r="A713" s="26"/>
      <c r="B713" s="26"/>
      <c r="C713" s="26"/>
      <c r="D713" s="32"/>
      <c r="E713" s="33"/>
      <c r="F713" s="3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32"/>
      <c r="AA713" s="32"/>
      <c r="AB713" s="32"/>
      <c r="AC713" s="32"/>
      <c r="AD713" s="32"/>
      <c r="AE713" s="32"/>
      <c r="AF713" s="35"/>
      <c r="AG713" s="35"/>
    </row>
    <row r="714" spans="1:33" ht="21" customHeight="1">
      <c r="A714" s="26"/>
      <c r="B714" s="26"/>
      <c r="C714" s="26"/>
      <c r="D714" s="32"/>
      <c r="E714" s="33"/>
      <c r="F714" s="3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32"/>
      <c r="AA714" s="32"/>
      <c r="AB714" s="32"/>
      <c r="AC714" s="32"/>
      <c r="AD714" s="32"/>
      <c r="AE714" s="32"/>
      <c r="AF714" s="35"/>
      <c r="AG714" s="35"/>
    </row>
    <row r="715" spans="1:33" ht="21" customHeight="1">
      <c r="A715" s="26"/>
      <c r="B715" s="26"/>
      <c r="C715" s="26"/>
      <c r="D715" s="32"/>
      <c r="E715" s="33"/>
      <c r="F715" s="3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32"/>
      <c r="AA715" s="32"/>
      <c r="AB715" s="32"/>
      <c r="AC715" s="32"/>
      <c r="AD715" s="32"/>
      <c r="AE715" s="32"/>
      <c r="AF715" s="35"/>
      <c r="AG715" s="35"/>
    </row>
    <row r="716" spans="1:33" ht="21" customHeight="1">
      <c r="A716" s="26"/>
      <c r="B716" s="26"/>
      <c r="C716" s="26"/>
      <c r="D716" s="32"/>
      <c r="E716" s="33"/>
      <c r="F716" s="3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32"/>
      <c r="AA716" s="32"/>
      <c r="AB716" s="32"/>
      <c r="AC716" s="32"/>
      <c r="AD716" s="32"/>
      <c r="AE716" s="32"/>
      <c r="AF716" s="35"/>
      <c r="AG716" s="35"/>
    </row>
    <row r="717" spans="1:33" ht="21" customHeight="1">
      <c r="A717" s="26"/>
      <c r="B717" s="26"/>
      <c r="C717" s="26"/>
      <c r="D717" s="32"/>
      <c r="E717" s="33"/>
      <c r="F717" s="3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32"/>
      <c r="AA717" s="32"/>
      <c r="AB717" s="32"/>
      <c r="AC717" s="32"/>
      <c r="AD717" s="32"/>
      <c r="AE717" s="32"/>
      <c r="AF717" s="35"/>
      <c r="AG717" s="35"/>
    </row>
    <row r="718" spans="1:33" ht="21" customHeight="1">
      <c r="A718" s="26"/>
      <c r="B718" s="26"/>
      <c r="C718" s="26"/>
      <c r="D718" s="32"/>
      <c r="E718" s="33"/>
      <c r="F718" s="3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32"/>
      <c r="AA718" s="32"/>
      <c r="AB718" s="32"/>
      <c r="AC718" s="32"/>
      <c r="AD718" s="32"/>
      <c r="AE718" s="32"/>
      <c r="AF718" s="35"/>
      <c r="AG718" s="35"/>
    </row>
    <row r="719" spans="1:33" ht="21" customHeight="1">
      <c r="A719" s="26"/>
      <c r="B719" s="26"/>
      <c r="C719" s="26"/>
      <c r="D719" s="32"/>
      <c r="E719" s="33"/>
      <c r="F719" s="3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32"/>
      <c r="AA719" s="32"/>
      <c r="AB719" s="32"/>
      <c r="AC719" s="32"/>
      <c r="AD719" s="32"/>
      <c r="AE719" s="32"/>
      <c r="AF719" s="35"/>
      <c r="AG719" s="35"/>
    </row>
    <row r="720" spans="1:33" ht="21" customHeight="1">
      <c r="A720" s="26"/>
      <c r="B720" s="26"/>
      <c r="C720" s="26"/>
      <c r="D720" s="32"/>
      <c r="E720" s="33"/>
      <c r="F720" s="3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32"/>
      <c r="AA720" s="32"/>
      <c r="AB720" s="32"/>
      <c r="AC720" s="32"/>
      <c r="AD720" s="32"/>
      <c r="AE720" s="32"/>
      <c r="AF720" s="35"/>
      <c r="AG720" s="35"/>
    </row>
    <row r="721" spans="1:33" ht="21" customHeight="1">
      <c r="A721" s="26"/>
      <c r="B721" s="26"/>
      <c r="C721" s="26"/>
      <c r="D721" s="32"/>
      <c r="E721" s="33"/>
      <c r="F721" s="3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32"/>
      <c r="AA721" s="32"/>
      <c r="AB721" s="32"/>
      <c r="AC721" s="32"/>
      <c r="AD721" s="32"/>
      <c r="AE721" s="32"/>
      <c r="AF721" s="35"/>
      <c r="AG721" s="35"/>
    </row>
    <row r="722" spans="1:33" ht="21" customHeight="1">
      <c r="A722" s="26"/>
      <c r="B722" s="26"/>
      <c r="C722" s="26"/>
      <c r="D722" s="32"/>
      <c r="E722" s="33"/>
      <c r="F722" s="3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32"/>
      <c r="AA722" s="32"/>
      <c r="AB722" s="32"/>
      <c r="AC722" s="32"/>
      <c r="AD722" s="32"/>
      <c r="AE722" s="32"/>
      <c r="AF722" s="35"/>
      <c r="AG722" s="35"/>
    </row>
    <row r="723" spans="1:33" ht="21" customHeight="1">
      <c r="A723" s="26"/>
      <c r="B723" s="26"/>
      <c r="C723" s="26"/>
      <c r="D723" s="32"/>
      <c r="E723" s="33"/>
      <c r="F723" s="3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32"/>
      <c r="AA723" s="32"/>
      <c r="AB723" s="32"/>
      <c r="AC723" s="32"/>
      <c r="AD723" s="32"/>
      <c r="AE723" s="32"/>
      <c r="AF723" s="35"/>
      <c r="AG723" s="35"/>
    </row>
    <row r="724" spans="1:33" ht="21" customHeight="1">
      <c r="A724" s="26"/>
      <c r="B724" s="26"/>
      <c r="C724" s="26"/>
      <c r="D724" s="32"/>
      <c r="E724" s="33"/>
      <c r="F724" s="3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32"/>
      <c r="AA724" s="32"/>
      <c r="AB724" s="32"/>
      <c r="AC724" s="32"/>
      <c r="AD724" s="32"/>
      <c r="AE724" s="32"/>
      <c r="AF724" s="35"/>
      <c r="AG724" s="35"/>
    </row>
    <row r="725" spans="1:33" ht="21" customHeight="1">
      <c r="A725" s="26"/>
      <c r="B725" s="26"/>
      <c r="C725" s="26"/>
      <c r="D725" s="32"/>
      <c r="E725" s="33"/>
      <c r="F725" s="3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32"/>
      <c r="AA725" s="32"/>
      <c r="AB725" s="32"/>
      <c r="AC725" s="32"/>
      <c r="AD725" s="32"/>
      <c r="AE725" s="32"/>
      <c r="AF725" s="35"/>
      <c r="AG725" s="35"/>
    </row>
    <row r="726" spans="1:33" ht="21" customHeight="1">
      <c r="A726" s="26"/>
      <c r="B726" s="26"/>
      <c r="C726" s="26"/>
      <c r="D726" s="32"/>
      <c r="E726" s="33"/>
      <c r="F726" s="3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32"/>
      <c r="AA726" s="32"/>
      <c r="AB726" s="32"/>
      <c r="AC726" s="32"/>
      <c r="AD726" s="32"/>
      <c r="AE726" s="32"/>
      <c r="AF726" s="35"/>
      <c r="AG726" s="35"/>
    </row>
    <row r="727" spans="1:33" ht="21" customHeight="1">
      <c r="A727" s="26"/>
      <c r="B727" s="26"/>
      <c r="C727" s="26"/>
      <c r="D727" s="32"/>
      <c r="E727" s="33"/>
      <c r="F727" s="3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32"/>
      <c r="AA727" s="32"/>
      <c r="AB727" s="32"/>
      <c r="AC727" s="32"/>
      <c r="AD727" s="32"/>
      <c r="AE727" s="32"/>
      <c r="AF727" s="35"/>
      <c r="AG727" s="35"/>
    </row>
    <row r="728" spans="1:33" ht="21" customHeight="1">
      <c r="A728" s="26"/>
      <c r="B728" s="26"/>
      <c r="C728" s="26"/>
      <c r="D728" s="32"/>
      <c r="E728" s="33"/>
      <c r="F728" s="3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32"/>
      <c r="AA728" s="32"/>
      <c r="AB728" s="32"/>
      <c r="AC728" s="32"/>
      <c r="AD728" s="32"/>
      <c r="AE728" s="32"/>
      <c r="AF728" s="35"/>
      <c r="AG728" s="35"/>
    </row>
    <row r="729" spans="1:33" ht="21" customHeight="1">
      <c r="A729" s="26"/>
      <c r="B729" s="26"/>
      <c r="C729" s="26"/>
      <c r="D729" s="32"/>
      <c r="E729" s="33"/>
      <c r="F729" s="3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32"/>
      <c r="AA729" s="32"/>
      <c r="AB729" s="32"/>
      <c r="AC729" s="32"/>
      <c r="AD729" s="32"/>
      <c r="AE729" s="32"/>
      <c r="AF729" s="35"/>
      <c r="AG729" s="35"/>
    </row>
    <row r="730" spans="1:33" ht="21" customHeight="1">
      <c r="A730" s="26"/>
      <c r="B730" s="26"/>
      <c r="C730" s="26"/>
      <c r="D730" s="32"/>
      <c r="E730" s="33"/>
      <c r="F730" s="3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32"/>
      <c r="AA730" s="32"/>
      <c r="AB730" s="32"/>
      <c r="AC730" s="32"/>
      <c r="AD730" s="32"/>
      <c r="AE730" s="32"/>
      <c r="AF730" s="35"/>
      <c r="AG730" s="35"/>
    </row>
    <row r="731" spans="1:33" ht="21" customHeight="1">
      <c r="A731" s="26"/>
      <c r="B731" s="26"/>
      <c r="C731" s="26"/>
      <c r="D731" s="32"/>
      <c r="E731" s="33"/>
      <c r="F731" s="3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32"/>
      <c r="AA731" s="32"/>
      <c r="AB731" s="32"/>
      <c r="AC731" s="32"/>
      <c r="AD731" s="32"/>
      <c r="AE731" s="32"/>
      <c r="AF731" s="35"/>
      <c r="AG731" s="35"/>
    </row>
    <row r="732" spans="1:33" ht="21" customHeight="1">
      <c r="A732" s="26"/>
      <c r="B732" s="26"/>
      <c r="C732" s="26"/>
      <c r="D732" s="32"/>
      <c r="E732" s="33"/>
      <c r="F732" s="3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32"/>
      <c r="AA732" s="32"/>
      <c r="AB732" s="32"/>
      <c r="AC732" s="32"/>
      <c r="AD732" s="32"/>
      <c r="AE732" s="32"/>
      <c r="AF732" s="35"/>
      <c r="AG732" s="35"/>
    </row>
    <row r="733" spans="1:33" ht="21" customHeight="1">
      <c r="A733" s="26"/>
      <c r="B733" s="26"/>
      <c r="C733" s="26"/>
      <c r="D733" s="32"/>
      <c r="E733" s="33"/>
      <c r="F733" s="3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32"/>
      <c r="AA733" s="32"/>
      <c r="AB733" s="32"/>
      <c r="AC733" s="32"/>
      <c r="AD733" s="32"/>
      <c r="AE733" s="32"/>
      <c r="AF733" s="35"/>
      <c r="AG733" s="35"/>
    </row>
    <row r="734" spans="1:33" ht="21" customHeight="1">
      <c r="A734" s="26"/>
      <c r="B734" s="26"/>
      <c r="C734" s="26"/>
      <c r="D734" s="32"/>
      <c r="E734" s="33"/>
      <c r="F734" s="3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32"/>
      <c r="AA734" s="32"/>
      <c r="AB734" s="32"/>
      <c r="AC734" s="32"/>
      <c r="AD734" s="32"/>
      <c r="AE734" s="32"/>
      <c r="AF734" s="35"/>
      <c r="AG734" s="35"/>
    </row>
    <row r="735" spans="1:33" ht="21" customHeight="1">
      <c r="A735" s="26"/>
      <c r="B735" s="26"/>
      <c r="C735" s="26"/>
      <c r="D735" s="32"/>
      <c r="E735" s="33"/>
      <c r="F735" s="3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32"/>
      <c r="AA735" s="32"/>
      <c r="AB735" s="32"/>
      <c r="AC735" s="32"/>
      <c r="AD735" s="32"/>
      <c r="AE735" s="32"/>
      <c r="AF735" s="35"/>
      <c r="AG735" s="35"/>
    </row>
    <row r="736" spans="1:33" ht="21" customHeight="1">
      <c r="A736" s="26"/>
      <c r="B736" s="26"/>
      <c r="C736" s="26"/>
      <c r="D736" s="32"/>
      <c r="E736" s="33"/>
      <c r="F736" s="3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32"/>
      <c r="AA736" s="32"/>
      <c r="AB736" s="32"/>
      <c r="AC736" s="32"/>
      <c r="AD736" s="32"/>
      <c r="AE736" s="32"/>
      <c r="AF736" s="35"/>
      <c r="AG736" s="35"/>
    </row>
    <row r="737" spans="1:33" ht="21" customHeight="1">
      <c r="A737" s="26"/>
      <c r="B737" s="26"/>
      <c r="C737" s="26"/>
      <c r="D737" s="32"/>
      <c r="E737" s="33"/>
      <c r="F737" s="3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32"/>
      <c r="AA737" s="32"/>
      <c r="AB737" s="32"/>
      <c r="AC737" s="32"/>
      <c r="AD737" s="32"/>
      <c r="AE737" s="32"/>
      <c r="AF737" s="35"/>
      <c r="AG737" s="35"/>
    </row>
    <row r="738" spans="1:33" ht="21" customHeight="1">
      <c r="A738" s="26"/>
      <c r="B738" s="26"/>
      <c r="C738" s="26"/>
      <c r="D738" s="32"/>
      <c r="E738" s="33"/>
      <c r="F738" s="3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32"/>
      <c r="AA738" s="32"/>
      <c r="AB738" s="32"/>
      <c r="AC738" s="32"/>
      <c r="AD738" s="32"/>
      <c r="AE738" s="32"/>
      <c r="AF738" s="35"/>
      <c r="AG738" s="35"/>
    </row>
    <row r="739" spans="1:33" ht="21" customHeight="1">
      <c r="A739" s="26"/>
      <c r="B739" s="26"/>
      <c r="C739" s="26"/>
      <c r="D739" s="32"/>
      <c r="E739" s="33"/>
      <c r="F739" s="3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32"/>
      <c r="AA739" s="32"/>
      <c r="AB739" s="32"/>
      <c r="AC739" s="32"/>
      <c r="AD739" s="32"/>
      <c r="AE739" s="32"/>
      <c r="AF739" s="35"/>
      <c r="AG739" s="35"/>
    </row>
    <row r="740" spans="1:33" ht="21" customHeight="1">
      <c r="A740" s="26"/>
      <c r="B740" s="26"/>
      <c r="C740" s="26"/>
      <c r="D740" s="32"/>
      <c r="E740" s="33"/>
      <c r="F740" s="3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32"/>
      <c r="AA740" s="32"/>
      <c r="AB740" s="32"/>
      <c r="AC740" s="32"/>
      <c r="AD740" s="32"/>
      <c r="AE740" s="32"/>
      <c r="AF740" s="35"/>
      <c r="AG740" s="35"/>
    </row>
    <row r="741" spans="1:33" ht="21" customHeight="1">
      <c r="A741" s="26"/>
      <c r="B741" s="26"/>
      <c r="C741" s="26"/>
      <c r="D741" s="32"/>
      <c r="E741" s="33"/>
      <c r="F741" s="3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32"/>
      <c r="AA741" s="32"/>
      <c r="AB741" s="32"/>
      <c r="AC741" s="32"/>
      <c r="AD741" s="32"/>
      <c r="AE741" s="32"/>
      <c r="AF741" s="35"/>
      <c r="AG741" s="35"/>
    </row>
    <row r="742" spans="1:33" ht="21" customHeight="1">
      <c r="A742" s="26"/>
      <c r="B742" s="26"/>
      <c r="C742" s="26"/>
      <c r="D742" s="32"/>
      <c r="E742" s="33"/>
      <c r="F742" s="3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32"/>
      <c r="AA742" s="32"/>
      <c r="AB742" s="32"/>
      <c r="AC742" s="32"/>
      <c r="AD742" s="32"/>
      <c r="AE742" s="32"/>
      <c r="AF742" s="35"/>
      <c r="AG742" s="35"/>
    </row>
    <row r="743" spans="1:33" ht="21" customHeight="1">
      <c r="A743" s="26"/>
      <c r="B743" s="26"/>
      <c r="C743" s="26"/>
      <c r="D743" s="32"/>
      <c r="E743" s="33"/>
      <c r="F743" s="3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32"/>
      <c r="AA743" s="32"/>
      <c r="AB743" s="32"/>
      <c r="AC743" s="32"/>
      <c r="AD743" s="32"/>
      <c r="AE743" s="32"/>
      <c r="AF743" s="35"/>
      <c r="AG743" s="35"/>
    </row>
    <row r="744" spans="1:33" ht="21" customHeight="1">
      <c r="A744" s="26"/>
      <c r="B744" s="26"/>
      <c r="C744" s="26"/>
      <c r="D744" s="32"/>
      <c r="E744" s="33"/>
      <c r="F744" s="3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32"/>
      <c r="AA744" s="32"/>
      <c r="AB744" s="32"/>
      <c r="AC744" s="32"/>
      <c r="AD744" s="32"/>
      <c r="AE744" s="32"/>
      <c r="AF744" s="35"/>
      <c r="AG744" s="35"/>
    </row>
    <row r="745" spans="1:33" ht="21" customHeight="1">
      <c r="A745" s="26"/>
      <c r="B745" s="26"/>
      <c r="C745" s="26"/>
      <c r="D745" s="32"/>
      <c r="E745" s="33"/>
      <c r="F745" s="3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32"/>
      <c r="AA745" s="32"/>
      <c r="AB745" s="32"/>
      <c r="AC745" s="32"/>
      <c r="AD745" s="32"/>
      <c r="AE745" s="32"/>
      <c r="AF745" s="35"/>
      <c r="AG745" s="35"/>
    </row>
    <row r="746" spans="1:33" ht="21" customHeight="1">
      <c r="A746" s="26"/>
      <c r="B746" s="26"/>
      <c r="C746" s="26"/>
      <c r="D746" s="32"/>
      <c r="E746" s="33"/>
      <c r="F746" s="3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32"/>
      <c r="AA746" s="32"/>
      <c r="AB746" s="32"/>
      <c r="AC746" s="32"/>
      <c r="AD746" s="32"/>
      <c r="AE746" s="32"/>
      <c r="AF746" s="35"/>
      <c r="AG746" s="35"/>
    </row>
    <row r="747" spans="1:33" ht="21" customHeight="1">
      <c r="A747" s="26"/>
      <c r="B747" s="26"/>
      <c r="C747" s="26"/>
      <c r="D747" s="32"/>
      <c r="E747" s="33"/>
      <c r="F747" s="3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32"/>
      <c r="AA747" s="32"/>
      <c r="AB747" s="32"/>
      <c r="AC747" s="32"/>
      <c r="AD747" s="32"/>
      <c r="AE747" s="32"/>
      <c r="AF747" s="35"/>
      <c r="AG747" s="35"/>
    </row>
    <row r="748" spans="1:33" ht="21" customHeight="1">
      <c r="A748" s="26"/>
      <c r="B748" s="26"/>
      <c r="C748" s="26"/>
      <c r="D748" s="32"/>
      <c r="E748" s="33"/>
      <c r="F748" s="3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32"/>
      <c r="AA748" s="32"/>
      <c r="AB748" s="32"/>
      <c r="AC748" s="32"/>
      <c r="AD748" s="32"/>
      <c r="AE748" s="32"/>
      <c r="AF748" s="35"/>
      <c r="AG748" s="35"/>
    </row>
    <row r="749" spans="1:33" ht="21" customHeight="1">
      <c r="A749" s="26"/>
      <c r="B749" s="26"/>
      <c r="C749" s="26"/>
      <c r="D749" s="32"/>
      <c r="E749" s="33"/>
      <c r="F749" s="3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32"/>
      <c r="AA749" s="32"/>
      <c r="AB749" s="32"/>
      <c r="AC749" s="32"/>
      <c r="AD749" s="32"/>
      <c r="AE749" s="32"/>
      <c r="AF749" s="35"/>
      <c r="AG749" s="35"/>
    </row>
    <row r="750" spans="1:33" ht="21" customHeight="1">
      <c r="A750" s="26"/>
      <c r="B750" s="26"/>
      <c r="C750" s="26"/>
      <c r="D750" s="32"/>
      <c r="E750" s="33"/>
      <c r="F750" s="3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32"/>
      <c r="AA750" s="32"/>
      <c r="AB750" s="32"/>
      <c r="AC750" s="32"/>
      <c r="AD750" s="32"/>
      <c r="AE750" s="32"/>
      <c r="AF750" s="35"/>
      <c r="AG750" s="35"/>
    </row>
    <row r="751" spans="1:33" ht="21" customHeight="1">
      <c r="A751" s="26"/>
      <c r="B751" s="26"/>
      <c r="C751" s="26"/>
      <c r="D751" s="32"/>
      <c r="E751" s="33"/>
      <c r="F751" s="3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32"/>
      <c r="AA751" s="32"/>
      <c r="AB751" s="32"/>
      <c r="AC751" s="32"/>
      <c r="AD751" s="32"/>
      <c r="AE751" s="32"/>
      <c r="AF751" s="35"/>
      <c r="AG751" s="35"/>
    </row>
    <row r="752" spans="1:33" ht="21" customHeight="1">
      <c r="A752" s="26"/>
      <c r="B752" s="26"/>
      <c r="C752" s="26"/>
      <c r="D752" s="32"/>
      <c r="E752" s="33"/>
      <c r="F752" s="3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32"/>
      <c r="AA752" s="32"/>
      <c r="AB752" s="32"/>
      <c r="AC752" s="32"/>
      <c r="AD752" s="32"/>
      <c r="AE752" s="32"/>
      <c r="AF752" s="35"/>
      <c r="AG752" s="35"/>
    </row>
    <row r="753" spans="1:33" ht="21" customHeight="1">
      <c r="A753" s="26"/>
      <c r="B753" s="26"/>
      <c r="C753" s="26"/>
      <c r="D753" s="32"/>
      <c r="E753" s="33"/>
      <c r="F753" s="3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32"/>
      <c r="AA753" s="32"/>
      <c r="AB753" s="32"/>
      <c r="AC753" s="32"/>
      <c r="AD753" s="32"/>
      <c r="AE753" s="32"/>
      <c r="AF753" s="35"/>
      <c r="AG753" s="35"/>
    </row>
    <row r="754" spans="1:33" ht="21" customHeight="1">
      <c r="A754" s="26"/>
      <c r="B754" s="26"/>
      <c r="C754" s="26"/>
      <c r="D754" s="32"/>
      <c r="E754" s="33"/>
      <c r="F754" s="3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32"/>
      <c r="AA754" s="32"/>
      <c r="AB754" s="32"/>
      <c r="AC754" s="32"/>
      <c r="AD754" s="32"/>
      <c r="AE754" s="32"/>
      <c r="AF754" s="35"/>
      <c r="AG754" s="35"/>
    </row>
    <row r="755" spans="1:33" ht="21" customHeight="1">
      <c r="A755" s="26"/>
      <c r="B755" s="26"/>
      <c r="C755" s="26"/>
      <c r="D755" s="32"/>
      <c r="E755" s="33"/>
      <c r="F755" s="3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32"/>
      <c r="AA755" s="32"/>
      <c r="AB755" s="32"/>
      <c r="AC755" s="32"/>
      <c r="AD755" s="32"/>
      <c r="AE755" s="32"/>
      <c r="AF755" s="35"/>
      <c r="AG755" s="35"/>
    </row>
    <row r="756" spans="1:33" ht="21" customHeight="1">
      <c r="A756" s="26"/>
      <c r="B756" s="26"/>
      <c r="C756" s="26"/>
      <c r="D756" s="32"/>
      <c r="E756" s="33"/>
      <c r="F756" s="3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32"/>
      <c r="AA756" s="32"/>
      <c r="AB756" s="32"/>
      <c r="AC756" s="32"/>
      <c r="AD756" s="32"/>
      <c r="AE756" s="32"/>
      <c r="AF756" s="35"/>
      <c r="AG756" s="35"/>
    </row>
    <row r="757" spans="1:33" ht="21" customHeight="1">
      <c r="A757" s="26"/>
      <c r="B757" s="26"/>
      <c r="C757" s="26"/>
      <c r="D757" s="32"/>
      <c r="E757" s="33"/>
      <c r="F757" s="3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32"/>
      <c r="AA757" s="32"/>
      <c r="AB757" s="32"/>
      <c r="AC757" s="32"/>
      <c r="AD757" s="32"/>
      <c r="AE757" s="32"/>
      <c r="AF757" s="35"/>
      <c r="AG757" s="35"/>
    </row>
    <row r="758" spans="1:33" ht="21" customHeight="1">
      <c r="A758" s="26"/>
      <c r="B758" s="26"/>
      <c r="C758" s="26"/>
      <c r="D758" s="32"/>
      <c r="E758" s="33"/>
      <c r="F758" s="3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32"/>
      <c r="AA758" s="32"/>
      <c r="AB758" s="32"/>
      <c r="AC758" s="32"/>
      <c r="AD758" s="32"/>
      <c r="AE758" s="32"/>
      <c r="AF758" s="35"/>
      <c r="AG758" s="35"/>
    </row>
    <row r="759" spans="1:33" ht="21" customHeight="1">
      <c r="A759" s="26"/>
      <c r="B759" s="26"/>
      <c r="C759" s="26"/>
      <c r="D759" s="32"/>
      <c r="E759" s="33"/>
      <c r="F759" s="3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32"/>
      <c r="AA759" s="32"/>
      <c r="AB759" s="32"/>
      <c r="AC759" s="32"/>
      <c r="AD759" s="32"/>
      <c r="AE759" s="32"/>
      <c r="AF759" s="35"/>
      <c r="AG759" s="35"/>
    </row>
    <row r="760" spans="1:33" ht="21" customHeight="1">
      <c r="A760" s="26"/>
      <c r="B760" s="26"/>
      <c r="C760" s="26"/>
      <c r="D760" s="32"/>
      <c r="E760" s="33"/>
      <c r="F760" s="3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32"/>
      <c r="AA760" s="32"/>
      <c r="AB760" s="32"/>
      <c r="AC760" s="32"/>
      <c r="AD760" s="32"/>
      <c r="AE760" s="32"/>
      <c r="AF760" s="35"/>
      <c r="AG760" s="35"/>
    </row>
    <row r="761" spans="1:33" ht="21" customHeight="1">
      <c r="A761" s="26"/>
      <c r="B761" s="26"/>
      <c r="C761" s="26"/>
      <c r="D761" s="32"/>
      <c r="E761" s="33"/>
      <c r="F761" s="3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32"/>
      <c r="AA761" s="32"/>
      <c r="AB761" s="32"/>
      <c r="AC761" s="32"/>
      <c r="AD761" s="32"/>
      <c r="AE761" s="32"/>
      <c r="AF761" s="35"/>
      <c r="AG761" s="35"/>
    </row>
    <row r="762" spans="1:33" ht="21" customHeight="1">
      <c r="A762" s="26"/>
      <c r="B762" s="26"/>
      <c r="C762" s="26"/>
      <c r="D762" s="32"/>
      <c r="E762" s="33"/>
      <c r="F762" s="3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32"/>
      <c r="AA762" s="32"/>
      <c r="AB762" s="32"/>
      <c r="AC762" s="32"/>
      <c r="AD762" s="32"/>
      <c r="AE762" s="32"/>
      <c r="AF762" s="35"/>
      <c r="AG762" s="35"/>
    </row>
    <row r="763" spans="1:33" ht="21" customHeight="1">
      <c r="A763" s="26"/>
      <c r="B763" s="26"/>
      <c r="C763" s="26"/>
      <c r="D763" s="32"/>
      <c r="E763" s="33"/>
      <c r="F763" s="3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32"/>
      <c r="AA763" s="32"/>
      <c r="AB763" s="32"/>
      <c r="AC763" s="32"/>
      <c r="AD763" s="32"/>
      <c r="AE763" s="32"/>
      <c r="AF763" s="35"/>
      <c r="AG763" s="35"/>
    </row>
    <row r="764" spans="1:33" ht="21" customHeight="1">
      <c r="A764" s="26"/>
      <c r="B764" s="26"/>
      <c r="C764" s="26"/>
      <c r="D764" s="32"/>
      <c r="E764" s="33"/>
      <c r="F764" s="3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32"/>
      <c r="AA764" s="32"/>
      <c r="AB764" s="32"/>
      <c r="AC764" s="32"/>
      <c r="AD764" s="32"/>
      <c r="AE764" s="32"/>
      <c r="AF764" s="35"/>
      <c r="AG764" s="35"/>
    </row>
    <row r="765" spans="1:33" ht="21" customHeight="1">
      <c r="A765" s="26"/>
      <c r="B765" s="26"/>
      <c r="C765" s="26"/>
      <c r="D765" s="32"/>
      <c r="E765" s="33"/>
      <c r="F765" s="3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32"/>
      <c r="AA765" s="32"/>
      <c r="AB765" s="32"/>
      <c r="AC765" s="32"/>
      <c r="AD765" s="32"/>
      <c r="AE765" s="32"/>
      <c r="AF765" s="35"/>
      <c r="AG765" s="35"/>
    </row>
    <row r="766" spans="1:33" ht="21" customHeight="1">
      <c r="A766" s="26"/>
      <c r="B766" s="26"/>
      <c r="C766" s="26"/>
      <c r="D766" s="32"/>
      <c r="E766" s="33"/>
      <c r="F766" s="3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32"/>
      <c r="AA766" s="32"/>
      <c r="AB766" s="32"/>
      <c r="AC766" s="32"/>
      <c r="AD766" s="32"/>
      <c r="AE766" s="32"/>
      <c r="AF766" s="35"/>
      <c r="AG766" s="35"/>
    </row>
    <row r="767" spans="1:33" ht="21" customHeight="1">
      <c r="A767" s="26"/>
      <c r="B767" s="26"/>
      <c r="C767" s="26"/>
      <c r="D767" s="32"/>
      <c r="E767" s="33"/>
      <c r="F767" s="3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32"/>
      <c r="AA767" s="32"/>
      <c r="AB767" s="32"/>
      <c r="AC767" s="32"/>
      <c r="AD767" s="32"/>
      <c r="AE767" s="32"/>
      <c r="AF767" s="35"/>
      <c r="AG767" s="35"/>
    </row>
    <row r="768" spans="1:33" ht="21" customHeight="1">
      <c r="A768" s="26"/>
      <c r="B768" s="26"/>
      <c r="C768" s="26"/>
      <c r="D768" s="32"/>
      <c r="E768" s="33"/>
      <c r="F768" s="3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32"/>
      <c r="AA768" s="32"/>
      <c r="AB768" s="32"/>
      <c r="AC768" s="32"/>
      <c r="AD768" s="32"/>
      <c r="AE768" s="32"/>
      <c r="AF768" s="35"/>
      <c r="AG768" s="35"/>
    </row>
    <row r="769" spans="1:33" ht="21" customHeight="1">
      <c r="A769" s="26"/>
      <c r="B769" s="26"/>
      <c r="C769" s="26"/>
      <c r="D769" s="32"/>
      <c r="E769" s="33"/>
      <c r="F769" s="3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32"/>
      <c r="AA769" s="32"/>
      <c r="AB769" s="32"/>
      <c r="AC769" s="32"/>
      <c r="AD769" s="32"/>
      <c r="AE769" s="32"/>
      <c r="AF769" s="35"/>
      <c r="AG769" s="35"/>
    </row>
    <row r="770" spans="1:33" ht="21" customHeight="1">
      <c r="A770" s="26"/>
      <c r="B770" s="26"/>
      <c r="C770" s="26"/>
      <c r="D770" s="32"/>
      <c r="E770" s="33"/>
      <c r="F770" s="3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32"/>
      <c r="AA770" s="32"/>
      <c r="AB770" s="32"/>
      <c r="AC770" s="32"/>
      <c r="AD770" s="32"/>
      <c r="AE770" s="32"/>
      <c r="AF770" s="35"/>
      <c r="AG770" s="35"/>
    </row>
    <row r="771" spans="1:33" ht="21" customHeight="1">
      <c r="A771" s="26"/>
      <c r="B771" s="26"/>
      <c r="C771" s="26"/>
      <c r="D771" s="32"/>
      <c r="E771" s="33"/>
      <c r="F771" s="3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32"/>
      <c r="AA771" s="32"/>
      <c r="AB771" s="32"/>
      <c r="AC771" s="32"/>
      <c r="AD771" s="32"/>
      <c r="AE771" s="32"/>
      <c r="AF771" s="35"/>
      <c r="AG771" s="35"/>
    </row>
    <row r="772" spans="1:33" ht="21" customHeight="1">
      <c r="A772" s="26"/>
      <c r="B772" s="26"/>
      <c r="C772" s="26"/>
      <c r="D772" s="32"/>
      <c r="E772" s="33"/>
      <c r="F772" s="3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32"/>
      <c r="AA772" s="32"/>
      <c r="AB772" s="32"/>
      <c r="AC772" s="32"/>
      <c r="AD772" s="32"/>
      <c r="AE772" s="32"/>
      <c r="AF772" s="35"/>
      <c r="AG772" s="35"/>
    </row>
    <row r="773" spans="1:33" ht="21" customHeight="1">
      <c r="A773" s="26"/>
      <c r="B773" s="26"/>
      <c r="C773" s="26"/>
      <c r="D773" s="32"/>
      <c r="E773" s="33"/>
      <c r="F773" s="3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32"/>
      <c r="AA773" s="32"/>
      <c r="AB773" s="32"/>
      <c r="AC773" s="32"/>
      <c r="AD773" s="32"/>
      <c r="AE773" s="32"/>
      <c r="AF773" s="35"/>
      <c r="AG773" s="35"/>
    </row>
    <row r="774" spans="1:33" ht="21" customHeight="1">
      <c r="A774" s="26"/>
      <c r="B774" s="26"/>
      <c r="C774" s="26"/>
      <c r="D774" s="32"/>
      <c r="E774" s="33"/>
      <c r="F774" s="3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32"/>
      <c r="AA774" s="32"/>
      <c r="AB774" s="32"/>
      <c r="AC774" s="32"/>
      <c r="AD774" s="32"/>
      <c r="AE774" s="32"/>
      <c r="AF774" s="35"/>
      <c r="AG774" s="35"/>
    </row>
    <row r="775" spans="1:33" ht="21" customHeight="1">
      <c r="A775" s="26"/>
      <c r="B775" s="26"/>
      <c r="C775" s="26"/>
      <c r="D775" s="32"/>
      <c r="E775" s="33"/>
      <c r="F775" s="3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32"/>
      <c r="AA775" s="32"/>
      <c r="AB775" s="32"/>
      <c r="AC775" s="32"/>
      <c r="AD775" s="32"/>
      <c r="AE775" s="32"/>
      <c r="AF775" s="35"/>
      <c r="AG775" s="35"/>
    </row>
    <row r="776" spans="1:33" ht="21" customHeight="1">
      <c r="A776" s="26"/>
      <c r="B776" s="26"/>
      <c r="C776" s="26"/>
      <c r="D776" s="32"/>
      <c r="E776" s="33"/>
      <c r="F776" s="3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32"/>
      <c r="AA776" s="32"/>
      <c r="AB776" s="32"/>
      <c r="AC776" s="32"/>
      <c r="AD776" s="32"/>
      <c r="AE776" s="32"/>
      <c r="AF776" s="35"/>
      <c r="AG776" s="35"/>
    </row>
    <row r="777" spans="1:33" ht="21" customHeight="1">
      <c r="A777" s="26"/>
      <c r="B777" s="26"/>
      <c r="C777" s="26"/>
      <c r="D777" s="32"/>
      <c r="E777" s="33"/>
      <c r="F777" s="3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32"/>
      <c r="AA777" s="32"/>
      <c r="AB777" s="32"/>
      <c r="AC777" s="32"/>
      <c r="AD777" s="32"/>
      <c r="AE777" s="32"/>
      <c r="AF777" s="35"/>
      <c r="AG777" s="35"/>
    </row>
    <row r="778" spans="1:33" ht="21" customHeight="1">
      <c r="A778" s="26"/>
      <c r="B778" s="26"/>
      <c r="C778" s="26"/>
      <c r="D778" s="32"/>
      <c r="E778" s="33"/>
      <c r="F778" s="3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32"/>
      <c r="AA778" s="32"/>
      <c r="AB778" s="32"/>
      <c r="AC778" s="32"/>
      <c r="AD778" s="32"/>
      <c r="AE778" s="32"/>
      <c r="AF778" s="35"/>
      <c r="AG778" s="35"/>
    </row>
    <row r="779" spans="1:33" ht="21" customHeight="1">
      <c r="A779" s="26"/>
      <c r="B779" s="26"/>
      <c r="C779" s="26"/>
      <c r="D779" s="32"/>
      <c r="E779" s="33"/>
      <c r="F779" s="3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32"/>
      <c r="AA779" s="32"/>
      <c r="AB779" s="32"/>
      <c r="AC779" s="32"/>
      <c r="AD779" s="32"/>
      <c r="AE779" s="32"/>
      <c r="AF779" s="35"/>
      <c r="AG779" s="35"/>
    </row>
    <row r="780" spans="1:33" ht="21" customHeight="1">
      <c r="A780" s="26"/>
      <c r="B780" s="26"/>
      <c r="C780" s="26"/>
      <c r="D780" s="32"/>
      <c r="E780" s="33"/>
      <c r="F780" s="3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32"/>
      <c r="AA780" s="32"/>
      <c r="AB780" s="32"/>
      <c r="AC780" s="32"/>
      <c r="AD780" s="32"/>
      <c r="AE780" s="32"/>
      <c r="AF780" s="35"/>
      <c r="AG780" s="35"/>
    </row>
    <row r="781" spans="1:33" ht="21" customHeight="1">
      <c r="A781" s="26"/>
      <c r="B781" s="26"/>
      <c r="C781" s="26"/>
      <c r="D781" s="32"/>
      <c r="E781" s="33"/>
      <c r="F781" s="3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32"/>
      <c r="AA781" s="32"/>
      <c r="AB781" s="32"/>
      <c r="AC781" s="32"/>
      <c r="AD781" s="32"/>
      <c r="AE781" s="32"/>
      <c r="AF781" s="35"/>
      <c r="AG781" s="35"/>
    </row>
    <row r="782" spans="1:33" ht="21" customHeight="1">
      <c r="A782" s="26"/>
      <c r="B782" s="26"/>
      <c r="C782" s="26"/>
      <c r="D782" s="32"/>
      <c r="E782" s="33"/>
      <c r="F782" s="3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32"/>
      <c r="AA782" s="32"/>
      <c r="AB782" s="32"/>
      <c r="AC782" s="32"/>
      <c r="AD782" s="32"/>
      <c r="AE782" s="32"/>
      <c r="AF782" s="35"/>
      <c r="AG782" s="35"/>
    </row>
    <row r="783" spans="1:33" ht="21" customHeight="1">
      <c r="A783" s="26"/>
      <c r="B783" s="26"/>
      <c r="C783" s="26"/>
      <c r="D783" s="32"/>
      <c r="E783" s="33"/>
      <c r="F783" s="3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32"/>
      <c r="AA783" s="32"/>
      <c r="AB783" s="32"/>
      <c r="AC783" s="32"/>
      <c r="AD783" s="32"/>
      <c r="AE783" s="32"/>
      <c r="AF783" s="35"/>
      <c r="AG783" s="35"/>
    </row>
    <row r="784" spans="1:33" ht="21" customHeight="1">
      <c r="A784" s="26"/>
      <c r="B784" s="26"/>
      <c r="C784" s="26"/>
      <c r="D784" s="32"/>
      <c r="E784" s="33"/>
      <c r="F784" s="3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32"/>
      <c r="AA784" s="32"/>
      <c r="AB784" s="32"/>
      <c r="AC784" s="32"/>
      <c r="AD784" s="32"/>
      <c r="AE784" s="32"/>
      <c r="AF784" s="35"/>
      <c r="AG784" s="35"/>
    </row>
    <row r="785" spans="1:33" ht="21" customHeight="1">
      <c r="A785" s="26"/>
      <c r="B785" s="26"/>
      <c r="C785" s="26"/>
      <c r="D785" s="32"/>
      <c r="E785" s="33"/>
      <c r="F785" s="3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32"/>
      <c r="AA785" s="32"/>
      <c r="AB785" s="32"/>
      <c r="AC785" s="32"/>
      <c r="AD785" s="32"/>
      <c r="AE785" s="32"/>
      <c r="AF785" s="35"/>
      <c r="AG785" s="35"/>
    </row>
    <row r="786" spans="1:33" ht="21" customHeight="1">
      <c r="A786" s="26"/>
      <c r="B786" s="26"/>
      <c r="C786" s="26"/>
      <c r="D786" s="32"/>
      <c r="E786" s="33"/>
      <c r="F786" s="3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32"/>
      <c r="AA786" s="32"/>
      <c r="AB786" s="32"/>
      <c r="AC786" s="32"/>
      <c r="AD786" s="32"/>
      <c r="AE786" s="32"/>
      <c r="AF786" s="35"/>
      <c r="AG786" s="35"/>
    </row>
    <row r="787" spans="1:33" ht="21" customHeight="1">
      <c r="A787" s="26"/>
      <c r="B787" s="26"/>
      <c r="C787" s="26"/>
      <c r="D787" s="32"/>
      <c r="E787" s="33"/>
      <c r="F787" s="3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32"/>
      <c r="AA787" s="32"/>
      <c r="AB787" s="32"/>
      <c r="AC787" s="32"/>
      <c r="AD787" s="32"/>
      <c r="AE787" s="32"/>
      <c r="AF787" s="35"/>
      <c r="AG787" s="35"/>
    </row>
    <row r="788" spans="1:33" ht="21" customHeight="1">
      <c r="A788" s="26"/>
      <c r="B788" s="26"/>
      <c r="C788" s="26"/>
      <c r="D788" s="32"/>
      <c r="E788" s="33"/>
      <c r="F788" s="3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32"/>
      <c r="AA788" s="32"/>
      <c r="AB788" s="32"/>
      <c r="AC788" s="32"/>
      <c r="AD788" s="32"/>
      <c r="AE788" s="32"/>
      <c r="AF788" s="35"/>
      <c r="AG788" s="35"/>
    </row>
    <row r="789" spans="1:33" ht="21" customHeight="1">
      <c r="A789" s="26"/>
      <c r="B789" s="26"/>
      <c r="C789" s="26"/>
      <c r="D789" s="32"/>
      <c r="E789" s="33"/>
      <c r="F789" s="3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32"/>
      <c r="AA789" s="32"/>
      <c r="AB789" s="32"/>
      <c r="AC789" s="32"/>
      <c r="AD789" s="32"/>
      <c r="AE789" s="32"/>
      <c r="AF789" s="35"/>
      <c r="AG789" s="35"/>
    </row>
    <row r="790" spans="1:33" ht="21" customHeight="1">
      <c r="A790" s="26"/>
      <c r="B790" s="26"/>
      <c r="C790" s="26"/>
      <c r="D790" s="32"/>
      <c r="E790" s="33"/>
      <c r="F790" s="3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32"/>
      <c r="AA790" s="32"/>
      <c r="AB790" s="32"/>
      <c r="AC790" s="32"/>
      <c r="AD790" s="32"/>
      <c r="AE790" s="32"/>
      <c r="AF790" s="35"/>
      <c r="AG790" s="35"/>
    </row>
    <row r="791" spans="1:33" ht="21" customHeight="1">
      <c r="A791" s="26"/>
      <c r="B791" s="26"/>
      <c r="C791" s="26"/>
      <c r="D791" s="32"/>
      <c r="E791" s="33"/>
      <c r="F791" s="3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32"/>
      <c r="AA791" s="32"/>
      <c r="AB791" s="32"/>
      <c r="AC791" s="32"/>
      <c r="AD791" s="32"/>
      <c r="AE791" s="32"/>
      <c r="AF791" s="35"/>
      <c r="AG791" s="35"/>
    </row>
    <row r="792" spans="1:33" ht="21" customHeight="1">
      <c r="A792" s="26"/>
      <c r="B792" s="26"/>
      <c r="C792" s="26"/>
      <c r="D792" s="32"/>
      <c r="E792" s="33"/>
      <c r="F792" s="3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32"/>
      <c r="AA792" s="32"/>
      <c r="AB792" s="32"/>
      <c r="AC792" s="32"/>
      <c r="AD792" s="32"/>
      <c r="AE792" s="32"/>
      <c r="AF792" s="35"/>
      <c r="AG792" s="35"/>
    </row>
    <row r="793" spans="1:33" ht="21" customHeight="1">
      <c r="A793" s="26"/>
      <c r="B793" s="26"/>
      <c r="C793" s="26"/>
      <c r="D793" s="32"/>
      <c r="E793" s="33"/>
      <c r="F793" s="3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32"/>
      <c r="AA793" s="32"/>
      <c r="AB793" s="32"/>
      <c r="AC793" s="32"/>
      <c r="AD793" s="32"/>
      <c r="AE793" s="32"/>
      <c r="AF793" s="35"/>
      <c r="AG793" s="35"/>
    </row>
    <row r="794" spans="1:33" ht="21" customHeight="1">
      <c r="A794" s="26"/>
      <c r="B794" s="26"/>
      <c r="C794" s="26"/>
      <c r="D794" s="32"/>
      <c r="E794" s="33"/>
      <c r="F794" s="3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32"/>
      <c r="AA794" s="32"/>
      <c r="AB794" s="32"/>
      <c r="AC794" s="32"/>
      <c r="AD794" s="32"/>
      <c r="AE794" s="32"/>
      <c r="AF794" s="35"/>
      <c r="AG794" s="35"/>
    </row>
    <row r="795" spans="1:33" ht="21" customHeight="1">
      <c r="A795" s="26"/>
      <c r="B795" s="26"/>
      <c r="C795" s="26"/>
      <c r="D795" s="32"/>
      <c r="E795" s="33"/>
      <c r="F795" s="3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32"/>
      <c r="AA795" s="32"/>
      <c r="AB795" s="32"/>
      <c r="AC795" s="32"/>
      <c r="AD795" s="32"/>
      <c r="AE795" s="32"/>
      <c r="AF795" s="35"/>
      <c r="AG795" s="35"/>
    </row>
    <row r="796" spans="1:33" ht="21" customHeight="1">
      <c r="A796" s="26"/>
      <c r="B796" s="26"/>
      <c r="C796" s="26"/>
      <c r="D796" s="32"/>
      <c r="E796" s="33"/>
      <c r="F796" s="3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32"/>
      <c r="AA796" s="32"/>
      <c r="AB796" s="32"/>
      <c r="AC796" s="32"/>
      <c r="AD796" s="32"/>
      <c r="AE796" s="32"/>
      <c r="AF796" s="35"/>
      <c r="AG796" s="35"/>
    </row>
    <row r="797" spans="1:33" ht="21" customHeight="1">
      <c r="A797" s="26"/>
      <c r="B797" s="26"/>
      <c r="C797" s="26"/>
      <c r="D797" s="32"/>
      <c r="E797" s="33"/>
      <c r="F797" s="3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32"/>
      <c r="AA797" s="32"/>
      <c r="AB797" s="32"/>
      <c r="AC797" s="32"/>
      <c r="AD797" s="32"/>
      <c r="AE797" s="32"/>
      <c r="AF797" s="35"/>
      <c r="AG797" s="35"/>
    </row>
    <row r="798" spans="1:33" ht="21" customHeight="1">
      <c r="A798" s="26"/>
      <c r="B798" s="26"/>
      <c r="C798" s="26"/>
      <c r="D798" s="32"/>
      <c r="E798" s="33"/>
      <c r="F798" s="3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32"/>
      <c r="AA798" s="32"/>
      <c r="AB798" s="32"/>
      <c r="AC798" s="32"/>
      <c r="AD798" s="32"/>
      <c r="AE798" s="32"/>
      <c r="AF798" s="35"/>
      <c r="AG798" s="35"/>
    </row>
    <row r="799" spans="1:33" ht="21" customHeight="1">
      <c r="A799" s="26"/>
      <c r="B799" s="26"/>
      <c r="C799" s="26"/>
      <c r="D799" s="32"/>
      <c r="E799" s="33"/>
      <c r="F799" s="3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32"/>
      <c r="AA799" s="32"/>
      <c r="AB799" s="32"/>
      <c r="AC799" s="32"/>
      <c r="AD799" s="32"/>
      <c r="AE799" s="32"/>
      <c r="AF799" s="35"/>
      <c r="AG799" s="35"/>
    </row>
    <row r="800" spans="1:33" ht="21" customHeight="1">
      <c r="A800" s="26"/>
      <c r="B800" s="26"/>
      <c r="C800" s="26"/>
      <c r="D800" s="32"/>
      <c r="E800" s="33"/>
      <c r="F800" s="3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32"/>
      <c r="AA800" s="32"/>
      <c r="AB800" s="32"/>
      <c r="AC800" s="32"/>
      <c r="AD800" s="32"/>
      <c r="AE800" s="32"/>
      <c r="AF800" s="35"/>
      <c r="AG800" s="35"/>
    </row>
    <row r="801" spans="1:33" ht="21" customHeight="1">
      <c r="A801" s="26"/>
      <c r="B801" s="26"/>
      <c r="C801" s="26"/>
      <c r="D801" s="32"/>
      <c r="E801" s="33"/>
      <c r="F801" s="3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32"/>
      <c r="AA801" s="32"/>
      <c r="AB801" s="32"/>
      <c r="AC801" s="32"/>
      <c r="AD801" s="32"/>
      <c r="AE801" s="32"/>
      <c r="AF801" s="35"/>
      <c r="AG801" s="35"/>
    </row>
    <row r="802" spans="1:33" ht="21" customHeight="1">
      <c r="A802" s="26"/>
      <c r="B802" s="26"/>
      <c r="C802" s="26"/>
      <c r="D802" s="32"/>
      <c r="E802" s="33"/>
      <c r="F802" s="3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32"/>
      <c r="AA802" s="32"/>
      <c r="AB802" s="32"/>
      <c r="AC802" s="32"/>
      <c r="AD802" s="32"/>
      <c r="AE802" s="32"/>
      <c r="AF802" s="35"/>
      <c r="AG802" s="35"/>
    </row>
    <row r="803" spans="1:33" ht="21" customHeight="1">
      <c r="A803" s="26"/>
      <c r="B803" s="26"/>
      <c r="C803" s="26"/>
      <c r="D803" s="32"/>
      <c r="E803" s="33"/>
      <c r="F803" s="3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32"/>
      <c r="AA803" s="32"/>
      <c r="AB803" s="32"/>
      <c r="AC803" s="32"/>
      <c r="AD803" s="32"/>
      <c r="AE803" s="32"/>
      <c r="AF803" s="35"/>
      <c r="AG803" s="35"/>
    </row>
    <row r="804" spans="1:33" ht="21" customHeight="1">
      <c r="A804" s="26"/>
      <c r="B804" s="26"/>
      <c r="C804" s="26"/>
      <c r="D804" s="32"/>
      <c r="E804" s="33"/>
      <c r="F804" s="3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32"/>
      <c r="AA804" s="32"/>
      <c r="AB804" s="32"/>
      <c r="AC804" s="32"/>
      <c r="AD804" s="32"/>
      <c r="AE804" s="32"/>
      <c r="AF804" s="35"/>
      <c r="AG804" s="35"/>
    </row>
    <row r="805" spans="1:33" ht="21" customHeight="1">
      <c r="A805" s="26"/>
      <c r="B805" s="26"/>
      <c r="C805" s="26"/>
      <c r="D805" s="32"/>
      <c r="E805" s="33"/>
      <c r="F805" s="3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32"/>
      <c r="AA805" s="32"/>
      <c r="AB805" s="32"/>
      <c r="AC805" s="32"/>
      <c r="AD805" s="32"/>
      <c r="AE805" s="32"/>
      <c r="AF805" s="35"/>
      <c r="AG805" s="35"/>
    </row>
    <row r="806" spans="1:33" ht="21" customHeight="1">
      <c r="A806" s="26"/>
      <c r="B806" s="26"/>
      <c r="C806" s="26"/>
      <c r="D806" s="32"/>
      <c r="E806" s="33"/>
      <c r="F806" s="3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32"/>
      <c r="AA806" s="32"/>
      <c r="AB806" s="32"/>
      <c r="AC806" s="32"/>
      <c r="AD806" s="32"/>
      <c r="AE806" s="32"/>
      <c r="AF806" s="35"/>
      <c r="AG806" s="35"/>
    </row>
    <row r="807" spans="1:33" ht="21" customHeight="1">
      <c r="A807" s="26"/>
      <c r="B807" s="26"/>
      <c r="C807" s="26"/>
      <c r="D807" s="32"/>
      <c r="E807" s="33"/>
      <c r="F807" s="3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32"/>
      <c r="AA807" s="32"/>
      <c r="AB807" s="32"/>
      <c r="AC807" s="32"/>
      <c r="AD807" s="32"/>
      <c r="AE807" s="32"/>
      <c r="AF807" s="35"/>
      <c r="AG807" s="35"/>
    </row>
    <row r="808" spans="1:33" ht="21" customHeight="1">
      <c r="A808" s="26"/>
      <c r="B808" s="26"/>
      <c r="C808" s="26"/>
      <c r="D808" s="32"/>
      <c r="E808" s="33"/>
      <c r="F808" s="3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32"/>
      <c r="AA808" s="32"/>
      <c r="AB808" s="32"/>
      <c r="AC808" s="32"/>
      <c r="AD808" s="32"/>
      <c r="AE808" s="32"/>
      <c r="AF808" s="35"/>
      <c r="AG808" s="35"/>
    </row>
    <row r="809" spans="1:33" ht="21" customHeight="1">
      <c r="A809" s="26"/>
      <c r="B809" s="26"/>
      <c r="C809" s="26"/>
      <c r="D809" s="32"/>
      <c r="E809" s="33"/>
      <c r="F809" s="3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32"/>
      <c r="AA809" s="32"/>
      <c r="AB809" s="32"/>
      <c r="AC809" s="32"/>
      <c r="AD809" s="32"/>
      <c r="AE809" s="32"/>
      <c r="AF809" s="35"/>
      <c r="AG809" s="35"/>
    </row>
    <row r="810" spans="1:33" ht="21" customHeight="1">
      <c r="A810" s="26"/>
      <c r="B810" s="26"/>
      <c r="C810" s="26"/>
      <c r="D810" s="32"/>
      <c r="E810" s="33"/>
      <c r="F810" s="3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32"/>
      <c r="AA810" s="32"/>
      <c r="AB810" s="32"/>
      <c r="AC810" s="32"/>
      <c r="AD810" s="32"/>
      <c r="AE810" s="32"/>
      <c r="AF810" s="35"/>
      <c r="AG810" s="35"/>
    </row>
    <row r="811" spans="1:33" ht="21" customHeight="1">
      <c r="A811" s="26"/>
      <c r="B811" s="26"/>
      <c r="C811" s="26"/>
      <c r="D811" s="32"/>
      <c r="E811" s="33"/>
      <c r="F811" s="3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32"/>
      <c r="AA811" s="32"/>
      <c r="AB811" s="32"/>
      <c r="AC811" s="32"/>
      <c r="AD811" s="32"/>
      <c r="AE811" s="32"/>
      <c r="AF811" s="35"/>
      <c r="AG811" s="35"/>
    </row>
    <row r="812" spans="1:33" ht="21" customHeight="1">
      <c r="A812" s="26"/>
      <c r="B812" s="26"/>
      <c r="C812" s="26"/>
      <c r="D812" s="32"/>
      <c r="E812" s="33"/>
      <c r="F812" s="3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32"/>
      <c r="AA812" s="32"/>
      <c r="AB812" s="32"/>
      <c r="AC812" s="32"/>
      <c r="AD812" s="32"/>
      <c r="AE812" s="32"/>
      <c r="AF812" s="35"/>
      <c r="AG812" s="35"/>
    </row>
    <row r="813" spans="1:33" ht="21" customHeight="1">
      <c r="A813" s="26"/>
      <c r="B813" s="26"/>
      <c r="C813" s="26"/>
      <c r="D813" s="32"/>
      <c r="E813" s="33"/>
      <c r="F813" s="3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32"/>
      <c r="AA813" s="32"/>
      <c r="AB813" s="32"/>
      <c r="AC813" s="32"/>
      <c r="AD813" s="32"/>
      <c r="AE813" s="32"/>
      <c r="AF813" s="35"/>
      <c r="AG813" s="35"/>
    </row>
    <row r="814" spans="1:33" ht="21" customHeight="1">
      <c r="A814" s="26"/>
      <c r="B814" s="26"/>
      <c r="C814" s="26"/>
      <c r="D814" s="32"/>
      <c r="E814" s="33"/>
      <c r="F814" s="3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32"/>
      <c r="AA814" s="32"/>
      <c r="AB814" s="32"/>
      <c r="AC814" s="32"/>
      <c r="AD814" s="32"/>
      <c r="AE814" s="32"/>
      <c r="AF814" s="35"/>
      <c r="AG814" s="35"/>
    </row>
    <row r="815" spans="1:33" ht="21" customHeight="1">
      <c r="A815" s="26"/>
      <c r="B815" s="26"/>
      <c r="C815" s="26"/>
      <c r="D815" s="32"/>
      <c r="E815" s="33"/>
      <c r="F815" s="3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32"/>
      <c r="AA815" s="32"/>
      <c r="AB815" s="32"/>
      <c r="AC815" s="32"/>
      <c r="AD815" s="32"/>
      <c r="AE815" s="32"/>
      <c r="AF815" s="35"/>
      <c r="AG815" s="35"/>
    </row>
    <row r="816" spans="1:33" ht="21" customHeight="1">
      <c r="A816" s="26"/>
      <c r="B816" s="26"/>
      <c r="C816" s="26"/>
      <c r="D816" s="32"/>
      <c r="E816" s="33"/>
      <c r="F816" s="3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32"/>
      <c r="AA816" s="32"/>
      <c r="AB816" s="32"/>
      <c r="AC816" s="32"/>
      <c r="AD816" s="32"/>
      <c r="AE816" s="32"/>
      <c r="AF816" s="35"/>
      <c r="AG816" s="35"/>
    </row>
    <row r="817" spans="1:33" ht="21" customHeight="1">
      <c r="A817" s="26"/>
      <c r="B817" s="26"/>
      <c r="C817" s="26"/>
      <c r="D817" s="32"/>
      <c r="E817" s="33"/>
      <c r="F817" s="3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32"/>
      <c r="AA817" s="32"/>
      <c r="AB817" s="32"/>
      <c r="AC817" s="32"/>
      <c r="AD817" s="32"/>
      <c r="AE817" s="32"/>
      <c r="AF817" s="35"/>
      <c r="AG817" s="35"/>
    </row>
    <row r="818" spans="1:33" ht="21" customHeight="1">
      <c r="A818" s="26"/>
      <c r="B818" s="26"/>
      <c r="C818" s="26"/>
      <c r="D818" s="32"/>
      <c r="E818" s="33"/>
      <c r="F818" s="3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32"/>
      <c r="AA818" s="32"/>
      <c r="AB818" s="32"/>
      <c r="AC818" s="32"/>
      <c r="AD818" s="32"/>
      <c r="AE818" s="32"/>
      <c r="AF818" s="35"/>
      <c r="AG818" s="35"/>
    </row>
    <row r="819" spans="1:33" ht="21" customHeight="1">
      <c r="A819" s="26"/>
      <c r="B819" s="26"/>
      <c r="C819" s="26"/>
      <c r="D819" s="32"/>
      <c r="E819" s="33"/>
      <c r="F819" s="3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32"/>
      <c r="AA819" s="32"/>
      <c r="AB819" s="32"/>
      <c r="AC819" s="32"/>
      <c r="AD819" s="32"/>
      <c r="AE819" s="32"/>
      <c r="AF819" s="35"/>
      <c r="AG819" s="35"/>
    </row>
    <row r="820" spans="1:33" ht="21" customHeight="1">
      <c r="A820" s="26"/>
      <c r="B820" s="26"/>
      <c r="C820" s="26"/>
      <c r="D820" s="32"/>
      <c r="E820" s="33"/>
      <c r="F820" s="3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32"/>
      <c r="AA820" s="32"/>
      <c r="AB820" s="32"/>
      <c r="AC820" s="32"/>
      <c r="AD820" s="32"/>
      <c r="AE820" s="32"/>
      <c r="AF820" s="35"/>
      <c r="AG820" s="35"/>
    </row>
    <row r="821" spans="1:33" ht="21" customHeight="1">
      <c r="A821" s="26"/>
      <c r="B821" s="26"/>
      <c r="C821" s="26"/>
      <c r="D821" s="32"/>
      <c r="E821" s="33"/>
      <c r="F821" s="3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32"/>
      <c r="AA821" s="32"/>
      <c r="AB821" s="32"/>
      <c r="AC821" s="32"/>
      <c r="AD821" s="32"/>
      <c r="AE821" s="32"/>
      <c r="AF821" s="35"/>
      <c r="AG821" s="35"/>
    </row>
    <row r="822" spans="1:33" ht="21" customHeight="1">
      <c r="A822" s="26"/>
      <c r="B822" s="26"/>
      <c r="C822" s="26"/>
      <c r="D822" s="32"/>
      <c r="E822" s="33"/>
      <c r="F822" s="3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32"/>
      <c r="AA822" s="32"/>
      <c r="AB822" s="32"/>
      <c r="AC822" s="32"/>
      <c r="AD822" s="32"/>
      <c r="AE822" s="32"/>
      <c r="AF822" s="35"/>
      <c r="AG822" s="35"/>
    </row>
    <row r="823" spans="1:33" ht="21" customHeight="1">
      <c r="A823" s="26"/>
      <c r="B823" s="26"/>
      <c r="C823" s="26"/>
      <c r="D823" s="32"/>
      <c r="E823" s="33"/>
      <c r="F823" s="3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32"/>
      <c r="AA823" s="32"/>
      <c r="AB823" s="32"/>
      <c r="AC823" s="32"/>
      <c r="AD823" s="32"/>
      <c r="AE823" s="32"/>
      <c r="AF823" s="35"/>
      <c r="AG823" s="35"/>
    </row>
    <row r="824" spans="1:33" ht="21" customHeight="1">
      <c r="A824" s="26"/>
      <c r="B824" s="26"/>
      <c r="C824" s="26"/>
      <c r="D824" s="32"/>
      <c r="E824" s="33"/>
      <c r="F824" s="3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32"/>
      <c r="AA824" s="32"/>
      <c r="AB824" s="32"/>
      <c r="AC824" s="32"/>
      <c r="AD824" s="32"/>
      <c r="AE824" s="32"/>
      <c r="AF824" s="35"/>
      <c r="AG824" s="35"/>
    </row>
    <row r="825" spans="1:33" ht="21" customHeight="1">
      <c r="A825" s="26"/>
      <c r="B825" s="26"/>
      <c r="C825" s="26"/>
      <c r="D825" s="32"/>
      <c r="E825" s="33"/>
      <c r="F825" s="3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32"/>
      <c r="AA825" s="32"/>
      <c r="AB825" s="32"/>
      <c r="AC825" s="32"/>
      <c r="AD825" s="32"/>
      <c r="AE825" s="32"/>
      <c r="AF825" s="35"/>
      <c r="AG825" s="35"/>
    </row>
    <row r="826" spans="1:33" ht="21" customHeight="1">
      <c r="A826" s="26"/>
      <c r="B826" s="26"/>
      <c r="C826" s="26"/>
      <c r="D826" s="32"/>
      <c r="E826" s="33"/>
      <c r="F826" s="3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32"/>
      <c r="AA826" s="32"/>
      <c r="AB826" s="32"/>
      <c r="AC826" s="32"/>
      <c r="AD826" s="32"/>
      <c r="AE826" s="32"/>
      <c r="AF826" s="35"/>
      <c r="AG826" s="35"/>
    </row>
    <row r="827" spans="1:33" ht="21" customHeight="1">
      <c r="A827" s="26"/>
      <c r="B827" s="26"/>
      <c r="C827" s="26"/>
      <c r="D827" s="32"/>
      <c r="E827" s="33"/>
      <c r="F827" s="3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32"/>
      <c r="AA827" s="32"/>
      <c r="AB827" s="32"/>
      <c r="AC827" s="32"/>
      <c r="AD827" s="32"/>
      <c r="AE827" s="32"/>
      <c r="AF827" s="35"/>
      <c r="AG827" s="35"/>
    </row>
    <row r="828" spans="1:33" ht="21" customHeight="1">
      <c r="A828" s="26"/>
      <c r="B828" s="26"/>
      <c r="C828" s="26"/>
      <c r="D828" s="32"/>
      <c r="E828" s="33"/>
      <c r="F828" s="3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32"/>
      <c r="AA828" s="32"/>
      <c r="AB828" s="32"/>
      <c r="AC828" s="32"/>
      <c r="AD828" s="32"/>
      <c r="AE828" s="32"/>
      <c r="AF828" s="35"/>
      <c r="AG828" s="35"/>
    </row>
    <row r="829" spans="1:33" ht="21" customHeight="1">
      <c r="A829" s="26"/>
      <c r="B829" s="26"/>
      <c r="C829" s="26"/>
      <c r="D829" s="32"/>
      <c r="E829" s="33"/>
      <c r="F829" s="3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32"/>
      <c r="AA829" s="32"/>
      <c r="AB829" s="32"/>
      <c r="AC829" s="32"/>
      <c r="AD829" s="32"/>
      <c r="AE829" s="32"/>
      <c r="AF829" s="35"/>
      <c r="AG829" s="35"/>
    </row>
    <row r="830" spans="1:33" ht="21" customHeight="1">
      <c r="A830" s="26"/>
      <c r="B830" s="26"/>
      <c r="C830" s="26"/>
      <c r="D830" s="32"/>
      <c r="E830" s="33"/>
      <c r="F830" s="3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32"/>
      <c r="AA830" s="32"/>
      <c r="AB830" s="32"/>
      <c r="AC830" s="32"/>
      <c r="AD830" s="32"/>
      <c r="AE830" s="32"/>
      <c r="AF830" s="35"/>
      <c r="AG830" s="35"/>
    </row>
    <row r="831" spans="1:33" ht="21" customHeight="1">
      <c r="A831" s="26"/>
      <c r="B831" s="26"/>
      <c r="C831" s="26"/>
      <c r="D831" s="32"/>
      <c r="E831" s="33"/>
      <c r="F831" s="3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32"/>
      <c r="AA831" s="32"/>
      <c r="AB831" s="32"/>
      <c r="AC831" s="32"/>
      <c r="AD831" s="32"/>
      <c r="AE831" s="32"/>
      <c r="AF831" s="35"/>
      <c r="AG831" s="35"/>
    </row>
    <row r="832" spans="1:33" ht="21" customHeight="1">
      <c r="A832" s="26"/>
      <c r="B832" s="26"/>
      <c r="C832" s="26"/>
      <c r="D832" s="32"/>
      <c r="E832" s="33"/>
      <c r="F832" s="3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32"/>
      <c r="AA832" s="32"/>
      <c r="AB832" s="32"/>
      <c r="AC832" s="32"/>
      <c r="AD832" s="32"/>
      <c r="AE832" s="32"/>
      <c r="AF832" s="35"/>
      <c r="AG832" s="35"/>
    </row>
    <row r="833" spans="1:33" ht="21" customHeight="1">
      <c r="A833" s="26"/>
      <c r="B833" s="26"/>
      <c r="C833" s="26"/>
      <c r="D833" s="32"/>
      <c r="E833" s="33"/>
      <c r="F833" s="3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32"/>
      <c r="AA833" s="32"/>
      <c r="AB833" s="32"/>
      <c r="AC833" s="32"/>
      <c r="AD833" s="32"/>
      <c r="AE833" s="32"/>
      <c r="AF833" s="35"/>
      <c r="AG833" s="35"/>
    </row>
    <row r="834" spans="1:33" ht="21" customHeight="1">
      <c r="A834" s="26"/>
      <c r="B834" s="26"/>
      <c r="C834" s="26"/>
      <c r="D834" s="32"/>
      <c r="E834" s="33"/>
      <c r="F834" s="3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32"/>
      <c r="AA834" s="32"/>
      <c r="AB834" s="32"/>
      <c r="AC834" s="32"/>
      <c r="AD834" s="32"/>
      <c r="AE834" s="32"/>
      <c r="AF834" s="35"/>
      <c r="AG834" s="35"/>
    </row>
    <row r="835" spans="1:33" ht="21" customHeight="1">
      <c r="A835" s="26"/>
      <c r="B835" s="26"/>
      <c r="C835" s="26"/>
      <c r="D835" s="32"/>
      <c r="E835" s="33"/>
      <c r="F835" s="3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32"/>
      <c r="AA835" s="32"/>
      <c r="AB835" s="32"/>
      <c r="AC835" s="32"/>
      <c r="AD835" s="32"/>
      <c r="AE835" s="32"/>
      <c r="AF835" s="35"/>
      <c r="AG835" s="35"/>
    </row>
    <row r="836" spans="1:33" ht="21" customHeight="1">
      <c r="A836" s="26"/>
      <c r="B836" s="26"/>
      <c r="C836" s="26"/>
      <c r="D836" s="32"/>
      <c r="E836" s="33"/>
      <c r="F836" s="3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32"/>
      <c r="AA836" s="32"/>
      <c r="AB836" s="32"/>
      <c r="AC836" s="32"/>
      <c r="AD836" s="32"/>
      <c r="AE836" s="32"/>
      <c r="AF836" s="35"/>
      <c r="AG836" s="35"/>
    </row>
    <row r="837" spans="1:33" ht="21" customHeight="1">
      <c r="A837" s="26"/>
      <c r="B837" s="26"/>
      <c r="C837" s="26"/>
      <c r="D837" s="32"/>
      <c r="E837" s="33"/>
      <c r="F837" s="3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32"/>
      <c r="AA837" s="32"/>
      <c r="AB837" s="32"/>
      <c r="AC837" s="32"/>
      <c r="AD837" s="32"/>
      <c r="AE837" s="32"/>
      <c r="AF837" s="35"/>
      <c r="AG837" s="35"/>
    </row>
    <row r="838" spans="1:33" ht="21" customHeight="1">
      <c r="A838" s="26"/>
      <c r="B838" s="26"/>
      <c r="C838" s="26"/>
      <c r="D838" s="32"/>
      <c r="E838" s="33"/>
      <c r="F838" s="3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32"/>
      <c r="AA838" s="32"/>
      <c r="AB838" s="32"/>
      <c r="AC838" s="32"/>
      <c r="AD838" s="32"/>
      <c r="AE838" s="32"/>
      <c r="AF838" s="35"/>
      <c r="AG838" s="35"/>
    </row>
    <row r="839" spans="1:33" ht="21" customHeight="1">
      <c r="A839" s="26"/>
      <c r="B839" s="26"/>
      <c r="C839" s="26"/>
      <c r="D839" s="32"/>
      <c r="E839" s="33"/>
      <c r="F839" s="3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32"/>
      <c r="AA839" s="32"/>
      <c r="AB839" s="32"/>
      <c r="AC839" s="32"/>
      <c r="AD839" s="32"/>
      <c r="AE839" s="32"/>
      <c r="AF839" s="35"/>
      <c r="AG839" s="35"/>
    </row>
    <row r="840" spans="1:33" ht="21" customHeight="1">
      <c r="A840" s="26"/>
      <c r="B840" s="26"/>
      <c r="C840" s="26"/>
      <c r="D840" s="32"/>
      <c r="E840" s="33"/>
      <c r="F840" s="3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32"/>
      <c r="AA840" s="32"/>
      <c r="AB840" s="32"/>
      <c r="AC840" s="32"/>
      <c r="AD840" s="32"/>
      <c r="AE840" s="32"/>
      <c r="AF840" s="35"/>
      <c r="AG840" s="35"/>
    </row>
    <row r="841" spans="1:33" ht="21" customHeight="1">
      <c r="A841" s="26"/>
      <c r="B841" s="26"/>
      <c r="C841" s="26"/>
      <c r="D841" s="32"/>
      <c r="E841" s="33"/>
      <c r="F841" s="3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32"/>
      <c r="AA841" s="32"/>
      <c r="AB841" s="32"/>
      <c r="AC841" s="32"/>
      <c r="AD841" s="32"/>
      <c r="AE841" s="32"/>
      <c r="AF841" s="35"/>
      <c r="AG841" s="35"/>
    </row>
    <row r="842" spans="1:33" ht="21" customHeight="1">
      <c r="A842" s="26"/>
      <c r="B842" s="26"/>
      <c r="C842" s="26"/>
      <c r="D842" s="32"/>
      <c r="E842" s="33"/>
      <c r="F842" s="3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32"/>
      <c r="AA842" s="32"/>
      <c r="AB842" s="32"/>
      <c r="AC842" s="32"/>
      <c r="AD842" s="32"/>
      <c r="AE842" s="32"/>
      <c r="AF842" s="35"/>
      <c r="AG842" s="35"/>
    </row>
    <row r="843" spans="1:33" ht="21" customHeight="1">
      <c r="A843" s="26"/>
      <c r="B843" s="26"/>
      <c r="C843" s="26"/>
      <c r="D843" s="32"/>
      <c r="E843" s="33"/>
      <c r="F843" s="3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32"/>
      <c r="AA843" s="32"/>
      <c r="AB843" s="32"/>
      <c r="AC843" s="32"/>
      <c r="AD843" s="32"/>
      <c r="AE843" s="32"/>
      <c r="AF843" s="35"/>
      <c r="AG843" s="35"/>
    </row>
    <row r="844" spans="1:33" ht="21" customHeight="1">
      <c r="A844" s="26"/>
      <c r="B844" s="26"/>
      <c r="C844" s="26"/>
      <c r="D844" s="32"/>
      <c r="E844" s="33"/>
      <c r="F844" s="3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32"/>
      <c r="AA844" s="32"/>
      <c r="AB844" s="32"/>
      <c r="AC844" s="32"/>
      <c r="AD844" s="32"/>
      <c r="AE844" s="32"/>
      <c r="AF844" s="35"/>
      <c r="AG844" s="35"/>
    </row>
    <row r="845" spans="1:33" ht="21" customHeight="1">
      <c r="A845" s="26"/>
      <c r="B845" s="26"/>
      <c r="C845" s="26"/>
      <c r="D845" s="32"/>
      <c r="E845" s="33"/>
      <c r="F845" s="3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32"/>
      <c r="AA845" s="32"/>
      <c r="AB845" s="32"/>
      <c r="AC845" s="32"/>
      <c r="AD845" s="32"/>
      <c r="AE845" s="32"/>
      <c r="AF845" s="35"/>
      <c r="AG845" s="35"/>
    </row>
    <row r="846" spans="1:33" ht="21" customHeight="1">
      <c r="A846" s="26"/>
      <c r="B846" s="26"/>
      <c r="C846" s="26"/>
      <c r="D846" s="32"/>
      <c r="E846" s="33"/>
      <c r="F846" s="3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32"/>
      <c r="AA846" s="32"/>
      <c r="AB846" s="32"/>
      <c r="AC846" s="32"/>
      <c r="AD846" s="32"/>
      <c r="AE846" s="32"/>
      <c r="AF846" s="35"/>
      <c r="AG846" s="35"/>
    </row>
    <row r="847" spans="1:33" ht="21" customHeight="1">
      <c r="A847" s="26"/>
      <c r="B847" s="26"/>
      <c r="C847" s="26"/>
      <c r="D847" s="32"/>
      <c r="E847" s="33"/>
      <c r="F847" s="3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32"/>
      <c r="AA847" s="32"/>
      <c r="AB847" s="32"/>
      <c r="AC847" s="32"/>
      <c r="AD847" s="32"/>
      <c r="AE847" s="32"/>
      <c r="AF847" s="35"/>
      <c r="AG847" s="35"/>
    </row>
    <row r="848" spans="1:33" ht="21" customHeight="1">
      <c r="A848" s="26"/>
      <c r="B848" s="26"/>
      <c r="C848" s="26"/>
      <c r="D848" s="32"/>
      <c r="E848" s="33"/>
      <c r="F848" s="3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32"/>
      <c r="AA848" s="32"/>
      <c r="AB848" s="32"/>
      <c r="AC848" s="32"/>
      <c r="AD848" s="32"/>
      <c r="AE848" s="32"/>
      <c r="AF848" s="35"/>
      <c r="AG848" s="35"/>
    </row>
    <row r="849" spans="1:33" ht="21" customHeight="1">
      <c r="A849" s="26"/>
      <c r="B849" s="26"/>
      <c r="C849" s="26"/>
      <c r="D849" s="32"/>
      <c r="E849" s="33"/>
      <c r="F849" s="3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32"/>
      <c r="AA849" s="32"/>
      <c r="AB849" s="32"/>
      <c r="AC849" s="32"/>
      <c r="AD849" s="32"/>
      <c r="AE849" s="32"/>
      <c r="AF849" s="35"/>
      <c r="AG849" s="35"/>
    </row>
    <row r="850" spans="1:33" ht="21" customHeight="1">
      <c r="A850" s="26"/>
      <c r="B850" s="26"/>
      <c r="C850" s="26"/>
      <c r="D850" s="32"/>
      <c r="E850" s="33"/>
      <c r="F850" s="3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32"/>
      <c r="AA850" s="32"/>
      <c r="AB850" s="32"/>
      <c r="AC850" s="32"/>
      <c r="AD850" s="32"/>
      <c r="AE850" s="32"/>
      <c r="AF850" s="35"/>
      <c r="AG850" s="35"/>
    </row>
    <row r="851" spans="1:33" ht="21" customHeight="1">
      <c r="A851" s="26"/>
      <c r="B851" s="26"/>
      <c r="C851" s="26"/>
      <c r="D851" s="32"/>
      <c r="E851" s="33"/>
      <c r="F851" s="3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32"/>
      <c r="AA851" s="32"/>
      <c r="AB851" s="32"/>
      <c r="AC851" s="32"/>
      <c r="AD851" s="32"/>
      <c r="AE851" s="32"/>
      <c r="AF851" s="35"/>
      <c r="AG851" s="35"/>
    </row>
    <row r="852" spans="1:33" ht="21" customHeight="1">
      <c r="A852" s="26"/>
      <c r="B852" s="26"/>
      <c r="C852" s="26"/>
      <c r="D852" s="32"/>
      <c r="E852" s="33"/>
      <c r="F852" s="3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32"/>
      <c r="AA852" s="32"/>
      <c r="AB852" s="32"/>
      <c r="AC852" s="32"/>
      <c r="AD852" s="32"/>
      <c r="AE852" s="32"/>
      <c r="AF852" s="35"/>
      <c r="AG852" s="35"/>
    </row>
    <row r="853" spans="1:33" ht="21" customHeight="1">
      <c r="A853" s="26"/>
      <c r="B853" s="26"/>
      <c r="C853" s="26"/>
      <c r="D853" s="32"/>
      <c r="E853" s="33"/>
      <c r="F853" s="3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32"/>
      <c r="AA853" s="32"/>
      <c r="AB853" s="32"/>
      <c r="AC853" s="32"/>
      <c r="AD853" s="32"/>
      <c r="AE853" s="32"/>
      <c r="AF853" s="35"/>
      <c r="AG853" s="35"/>
    </row>
    <row r="854" spans="1:33" ht="21" customHeight="1">
      <c r="A854" s="26"/>
      <c r="B854" s="26"/>
      <c r="C854" s="26"/>
      <c r="D854" s="32"/>
      <c r="E854" s="33"/>
      <c r="F854" s="3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32"/>
      <c r="AA854" s="32"/>
      <c r="AB854" s="32"/>
      <c r="AC854" s="32"/>
      <c r="AD854" s="32"/>
      <c r="AE854" s="32"/>
      <c r="AF854" s="35"/>
      <c r="AG854" s="35"/>
    </row>
    <row r="855" spans="1:33" ht="21" customHeight="1">
      <c r="A855" s="26"/>
      <c r="B855" s="26"/>
      <c r="C855" s="26"/>
      <c r="D855" s="32"/>
      <c r="E855" s="33"/>
      <c r="F855" s="3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32"/>
      <c r="AA855" s="32"/>
      <c r="AB855" s="32"/>
      <c r="AC855" s="32"/>
      <c r="AD855" s="32"/>
      <c r="AE855" s="32"/>
      <c r="AF855" s="35"/>
      <c r="AG855" s="35"/>
    </row>
    <row r="856" spans="1:33" ht="21" customHeight="1">
      <c r="A856" s="26"/>
      <c r="B856" s="26"/>
      <c r="C856" s="26"/>
      <c r="D856" s="32"/>
      <c r="E856" s="33"/>
      <c r="F856" s="3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32"/>
      <c r="AA856" s="32"/>
      <c r="AB856" s="32"/>
      <c r="AC856" s="32"/>
      <c r="AD856" s="32"/>
      <c r="AE856" s="32"/>
      <c r="AF856" s="35"/>
      <c r="AG856" s="35"/>
    </row>
    <row r="857" spans="1:33" ht="21" customHeight="1">
      <c r="A857" s="26"/>
      <c r="B857" s="26"/>
      <c r="C857" s="26"/>
      <c r="D857" s="32"/>
      <c r="E857" s="33"/>
      <c r="F857" s="3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32"/>
      <c r="AA857" s="32"/>
      <c r="AB857" s="32"/>
      <c r="AC857" s="32"/>
      <c r="AD857" s="32"/>
      <c r="AE857" s="32"/>
      <c r="AF857" s="35"/>
      <c r="AG857" s="35"/>
    </row>
    <row r="858" spans="1:33" ht="21" customHeight="1">
      <c r="A858" s="26"/>
      <c r="B858" s="26"/>
      <c r="C858" s="26"/>
      <c r="D858" s="32"/>
      <c r="E858" s="33"/>
      <c r="F858" s="3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32"/>
      <c r="AA858" s="32"/>
      <c r="AB858" s="32"/>
      <c r="AC858" s="32"/>
      <c r="AD858" s="32"/>
      <c r="AE858" s="32"/>
      <c r="AF858" s="35"/>
      <c r="AG858" s="35"/>
    </row>
    <row r="859" spans="1:33" ht="21" customHeight="1">
      <c r="A859" s="26"/>
      <c r="B859" s="26"/>
      <c r="C859" s="26"/>
      <c r="D859" s="32"/>
      <c r="E859" s="33"/>
      <c r="F859" s="3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32"/>
      <c r="AA859" s="32"/>
      <c r="AB859" s="32"/>
      <c r="AC859" s="32"/>
      <c r="AD859" s="32"/>
      <c r="AE859" s="32"/>
      <c r="AF859" s="35"/>
      <c r="AG859" s="35"/>
    </row>
    <row r="860" spans="1:33" ht="21" customHeight="1">
      <c r="A860" s="26"/>
      <c r="B860" s="26"/>
      <c r="C860" s="26"/>
      <c r="D860" s="32"/>
      <c r="E860" s="33"/>
      <c r="F860" s="3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32"/>
      <c r="AA860" s="32"/>
      <c r="AB860" s="32"/>
      <c r="AC860" s="32"/>
      <c r="AD860" s="32"/>
      <c r="AE860" s="32"/>
      <c r="AF860" s="35"/>
      <c r="AG860" s="35"/>
    </row>
    <row r="861" spans="1:33" ht="21" customHeight="1">
      <c r="A861" s="26"/>
      <c r="B861" s="26"/>
      <c r="C861" s="26"/>
      <c r="D861" s="32"/>
      <c r="E861" s="33"/>
      <c r="F861" s="3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32"/>
      <c r="AA861" s="32"/>
      <c r="AB861" s="32"/>
      <c r="AC861" s="32"/>
      <c r="AD861" s="32"/>
      <c r="AE861" s="32"/>
      <c r="AF861" s="35"/>
      <c r="AG861" s="35"/>
    </row>
    <row r="862" spans="1:33" ht="21" customHeight="1">
      <c r="A862" s="26"/>
      <c r="B862" s="26"/>
      <c r="C862" s="26"/>
      <c r="D862" s="32"/>
      <c r="E862" s="33"/>
      <c r="F862" s="3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32"/>
      <c r="AA862" s="32"/>
      <c r="AB862" s="32"/>
      <c r="AC862" s="32"/>
      <c r="AD862" s="32"/>
      <c r="AE862" s="32"/>
      <c r="AF862" s="35"/>
      <c r="AG862" s="35"/>
    </row>
    <row r="863" spans="1:33" ht="21" customHeight="1">
      <c r="A863" s="26"/>
      <c r="B863" s="26"/>
      <c r="C863" s="26"/>
      <c r="D863" s="32"/>
      <c r="E863" s="33"/>
      <c r="F863" s="3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32"/>
      <c r="AA863" s="32"/>
      <c r="AB863" s="32"/>
      <c r="AC863" s="32"/>
      <c r="AD863" s="32"/>
      <c r="AE863" s="32"/>
      <c r="AF863" s="35"/>
      <c r="AG863" s="35"/>
    </row>
    <row r="864" spans="1:33" ht="21" customHeight="1">
      <c r="A864" s="26"/>
      <c r="B864" s="26"/>
      <c r="C864" s="26"/>
      <c r="D864" s="32"/>
      <c r="E864" s="33"/>
      <c r="F864" s="3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32"/>
      <c r="AA864" s="32"/>
      <c r="AB864" s="32"/>
      <c r="AC864" s="32"/>
      <c r="AD864" s="32"/>
      <c r="AE864" s="32"/>
      <c r="AF864" s="35"/>
      <c r="AG864" s="35"/>
    </row>
    <row r="865" spans="1:33" ht="21" customHeight="1">
      <c r="A865" s="26"/>
      <c r="B865" s="26"/>
      <c r="C865" s="26"/>
      <c r="D865" s="32"/>
      <c r="E865" s="33"/>
      <c r="F865" s="3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32"/>
      <c r="AA865" s="32"/>
      <c r="AB865" s="32"/>
      <c r="AC865" s="32"/>
      <c r="AD865" s="32"/>
      <c r="AE865" s="32"/>
      <c r="AF865" s="35"/>
      <c r="AG865" s="35"/>
    </row>
    <row r="866" spans="1:33" ht="21" customHeight="1">
      <c r="A866" s="26"/>
      <c r="B866" s="26"/>
      <c r="C866" s="26"/>
      <c r="D866" s="32"/>
      <c r="E866" s="33"/>
      <c r="F866" s="3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32"/>
      <c r="AA866" s="32"/>
      <c r="AB866" s="32"/>
      <c r="AC866" s="32"/>
      <c r="AD866" s="32"/>
      <c r="AE866" s="32"/>
      <c r="AF866" s="35"/>
      <c r="AG866" s="35"/>
    </row>
    <row r="867" spans="1:33" ht="21" customHeight="1">
      <c r="A867" s="26"/>
      <c r="B867" s="26"/>
      <c r="C867" s="26"/>
      <c r="D867" s="32"/>
      <c r="E867" s="33"/>
      <c r="F867" s="3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32"/>
      <c r="AA867" s="32"/>
      <c r="AB867" s="32"/>
      <c r="AC867" s="32"/>
      <c r="AD867" s="32"/>
      <c r="AE867" s="32"/>
      <c r="AF867" s="35"/>
      <c r="AG867" s="35"/>
    </row>
    <row r="868" spans="1:33" ht="21" customHeight="1">
      <c r="A868" s="26"/>
      <c r="B868" s="26"/>
      <c r="C868" s="26"/>
      <c r="D868" s="32"/>
      <c r="E868" s="33"/>
      <c r="F868" s="3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32"/>
      <c r="AA868" s="32"/>
      <c r="AB868" s="32"/>
      <c r="AC868" s="32"/>
      <c r="AD868" s="32"/>
      <c r="AE868" s="32"/>
      <c r="AF868" s="35"/>
      <c r="AG868" s="35"/>
    </row>
    <row r="869" spans="1:33" ht="21" customHeight="1">
      <c r="A869" s="26"/>
      <c r="B869" s="26"/>
      <c r="C869" s="26"/>
      <c r="D869" s="32"/>
      <c r="E869" s="33"/>
      <c r="F869" s="3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32"/>
      <c r="AA869" s="32"/>
      <c r="AB869" s="32"/>
      <c r="AC869" s="32"/>
      <c r="AD869" s="32"/>
      <c r="AE869" s="32"/>
      <c r="AF869" s="35"/>
      <c r="AG869" s="35"/>
    </row>
    <row r="870" spans="1:33" ht="21" customHeight="1">
      <c r="A870" s="26"/>
      <c r="B870" s="26"/>
      <c r="C870" s="26"/>
      <c r="D870" s="32"/>
      <c r="E870" s="33"/>
      <c r="F870" s="3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32"/>
      <c r="AA870" s="32"/>
      <c r="AB870" s="32"/>
      <c r="AC870" s="32"/>
      <c r="AD870" s="32"/>
      <c r="AE870" s="32"/>
      <c r="AF870" s="35"/>
      <c r="AG870" s="35"/>
    </row>
    <row r="871" spans="1:33" ht="21" customHeight="1">
      <c r="A871" s="26"/>
      <c r="B871" s="26"/>
      <c r="C871" s="26"/>
      <c r="D871" s="32"/>
      <c r="E871" s="33"/>
      <c r="F871" s="3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32"/>
      <c r="AA871" s="32"/>
      <c r="AB871" s="32"/>
      <c r="AC871" s="32"/>
      <c r="AD871" s="32"/>
      <c r="AE871" s="32"/>
      <c r="AF871" s="35"/>
      <c r="AG871" s="35"/>
    </row>
    <row r="872" spans="1:33" ht="21" customHeight="1">
      <c r="A872" s="26"/>
      <c r="B872" s="26"/>
      <c r="C872" s="26"/>
      <c r="D872" s="32"/>
      <c r="E872" s="33"/>
      <c r="F872" s="3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32"/>
      <c r="AA872" s="32"/>
      <c r="AB872" s="32"/>
      <c r="AC872" s="32"/>
      <c r="AD872" s="32"/>
      <c r="AE872" s="32"/>
      <c r="AF872" s="35"/>
      <c r="AG872" s="35"/>
    </row>
    <row r="873" spans="1:33" ht="21" customHeight="1">
      <c r="A873" s="26"/>
      <c r="B873" s="26"/>
      <c r="C873" s="26"/>
      <c r="D873" s="32"/>
      <c r="E873" s="33"/>
      <c r="F873" s="3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32"/>
      <c r="AA873" s="32"/>
      <c r="AB873" s="32"/>
      <c r="AC873" s="32"/>
      <c r="AD873" s="32"/>
      <c r="AE873" s="32"/>
      <c r="AF873" s="35"/>
      <c r="AG873" s="35"/>
    </row>
    <row r="874" spans="1:33" ht="21" customHeight="1">
      <c r="A874" s="26"/>
      <c r="B874" s="26"/>
      <c r="C874" s="26"/>
      <c r="D874" s="32"/>
      <c r="E874" s="33"/>
      <c r="F874" s="3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32"/>
      <c r="AA874" s="32"/>
      <c r="AB874" s="32"/>
      <c r="AC874" s="32"/>
      <c r="AD874" s="32"/>
      <c r="AE874" s="32"/>
      <c r="AF874" s="35"/>
      <c r="AG874" s="35"/>
    </row>
    <row r="875" spans="1:33" ht="21" customHeight="1">
      <c r="A875" s="26"/>
      <c r="B875" s="26"/>
      <c r="C875" s="26"/>
      <c r="D875" s="32"/>
      <c r="E875" s="33"/>
      <c r="F875" s="3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32"/>
      <c r="AA875" s="32"/>
      <c r="AB875" s="32"/>
      <c r="AC875" s="32"/>
      <c r="AD875" s="32"/>
      <c r="AE875" s="32"/>
      <c r="AF875" s="35"/>
      <c r="AG875" s="35"/>
    </row>
    <row r="876" spans="1:33" ht="21" customHeight="1">
      <c r="A876" s="26"/>
      <c r="B876" s="26"/>
      <c r="C876" s="26"/>
      <c r="D876" s="32"/>
      <c r="E876" s="33"/>
      <c r="F876" s="3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32"/>
      <c r="AA876" s="32"/>
      <c r="AB876" s="32"/>
      <c r="AC876" s="32"/>
      <c r="AD876" s="32"/>
      <c r="AE876" s="32"/>
      <c r="AF876" s="35"/>
      <c r="AG876" s="35"/>
    </row>
    <row r="877" spans="1:33" ht="21" customHeight="1">
      <c r="A877" s="26"/>
      <c r="B877" s="26"/>
      <c r="C877" s="26"/>
      <c r="D877" s="32"/>
      <c r="E877" s="33"/>
      <c r="F877" s="3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32"/>
      <c r="AA877" s="32"/>
      <c r="AB877" s="32"/>
      <c r="AC877" s="32"/>
      <c r="AD877" s="32"/>
      <c r="AE877" s="32"/>
      <c r="AF877" s="35"/>
      <c r="AG877" s="35"/>
    </row>
    <row r="878" spans="1:33" ht="21" customHeight="1">
      <c r="A878" s="26"/>
      <c r="B878" s="26"/>
      <c r="C878" s="26"/>
      <c r="D878" s="32"/>
      <c r="E878" s="33"/>
      <c r="F878" s="3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32"/>
      <c r="AA878" s="32"/>
      <c r="AB878" s="32"/>
      <c r="AC878" s="32"/>
      <c r="AD878" s="32"/>
      <c r="AE878" s="32"/>
      <c r="AF878" s="35"/>
      <c r="AG878" s="35"/>
    </row>
    <row r="879" spans="1:33" ht="21" customHeight="1">
      <c r="A879" s="26"/>
      <c r="B879" s="26"/>
      <c r="C879" s="26"/>
      <c r="D879" s="32"/>
      <c r="E879" s="33"/>
      <c r="F879" s="3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32"/>
      <c r="AA879" s="32"/>
      <c r="AB879" s="32"/>
      <c r="AC879" s="32"/>
      <c r="AD879" s="32"/>
      <c r="AE879" s="32"/>
      <c r="AF879" s="35"/>
      <c r="AG879" s="35"/>
    </row>
    <row r="880" spans="1:33" ht="21" customHeight="1">
      <c r="A880" s="26"/>
      <c r="B880" s="26"/>
      <c r="C880" s="26"/>
      <c r="D880" s="32"/>
      <c r="E880" s="33"/>
      <c r="F880" s="3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32"/>
      <c r="AA880" s="32"/>
      <c r="AB880" s="32"/>
      <c r="AC880" s="32"/>
      <c r="AD880" s="32"/>
      <c r="AE880" s="32"/>
      <c r="AF880" s="35"/>
      <c r="AG880" s="35"/>
    </row>
    <row r="881" spans="1:33" ht="21" customHeight="1">
      <c r="A881" s="26"/>
      <c r="B881" s="26"/>
      <c r="C881" s="26"/>
      <c r="D881" s="32"/>
      <c r="E881" s="33"/>
      <c r="F881" s="3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32"/>
      <c r="AA881" s="32"/>
      <c r="AB881" s="32"/>
      <c r="AC881" s="32"/>
      <c r="AD881" s="32"/>
      <c r="AE881" s="32"/>
      <c r="AF881" s="35"/>
      <c r="AG881" s="35"/>
    </row>
    <row r="882" spans="1:33" ht="21" customHeight="1">
      <c r="A882" s="26"/>
      <c r="B882" s="26"/>
      <c r="C882" s="26"/>
      <c r="D882" s="32"/>
      <c r="E882" s="33"/>
      <c r="F882" s="3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32"/>
      <c r="AA882" s="32"/>
      <c r="AB882" s="32"/>
      <c r="AC882" s="32"/>
      <c r="AD882" s="32"/>
      <c r="AE882" s="32"/>
      <c r="AF882" s="35"/>
      <c r="AG882" s="35"/>
    </row>
    <row r="883" spans="1:33" ht="21" customHeight="1">
      <c r="A883" s="26"/>
      <c r="B883" s="26"/>
      <c r="C883" s="26"/>
      <c r="D883" s="32"/>
      <c r="E883" s="33"/>
      <c r="F883" s="3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32"/>
      <c r="AA883" s="32"/>
      <c r="AB883" s="32"/>
      <c r="AC883" s="32"/>
      <c r="AD883" s="32"/>
      <c r="AE883" s="32"/>
      <c r="AF883" s="35"/>
      <c r="AG883" s="35"/>
    </row>
    <row r="884" spans="1:33" ht="21" customHeight="1">
      <c r="A884" s="26"/>
      <c r="B884" s="26"/>
      <c r="C884" s="26"/>
      <c r="D884" s="32"/>
      <c r="E884" s="33"/>
      <c r="F884" s="3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32"/>
      <c r="AA884" s="32"/>
      <c r="AB884" s="32"/>
      <c r="AC884" s="32"/>
      <c r="AD884" s="32"/>
      <c r="AE884" s="32"/>
      <c r="AF884" s="35"/>
      <c r="AG884" s="35"/>
    </row>
    <row r="885" spans="1:33" ht="21" customHeight="1">
      <c r="A885" s="26"/>
      <c r="B885" s="26"/>
      <c r="C885" s="26"/>
      <c r="D885" s="32"/>
      <c r="E885" s="33"/>
      <c r="F885" s="3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32"/>
      <c r="AA885" s="32"/>
      <c r="AB885" s="32"/>
      <c r="AC885" s="32"/>
      <c r="AD885" s="32"/>
      <c r="AE885" s="32"/>
      <c r="AF885" s="35"/>
      <c r="AG885" s="35"/>
    </row>
    <row r="886" spans="1:33" ht="21" customHeight="1">
      <c r="A886" s="26"/>
      <c r="B886" s="26"/>
      <c r="C886" s="26"/>
      <c r="D886" s="32"/>
      <c r="E886" s="33"/>
      <c r="F886" s="3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32"/>
      <c r="AA886" s="32"/>
      <c r="AB886" s="32"/>
      <c r="AC886" s="32"/>
      <c r="AD886" s="32"/>
      <c r="AE886" s="32"/>
      <c r="AF886" s="35"/>
      <c r="AG886" s="35"/>
    </row>
    <row r="887" spans="1:33" ht="21" customHeight="1">
      <c r="A887" s="26"/>
      <c r="B887" s="26"/>
      <c r="C887" s="26"/>
      <c r="D887" s="32"/>
      <c r="E887" s="33"/>
      <c r="F887" s="3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32"/>
      <c r="AA887" s="32"/>
      <c r="AB887" s="32"/>
      <c r="AC887" s="32"/>
      <c r="AD887" s="32"/>
      <c r="AE887" s="32"/>
      <c r="AF887" s="35"/>
      <c r="AG887" s="35"/>
    </row>
    <row r="888" spans="1:33" ht="21" customHeight="1">
      <c r="A888" s="26"/>
      <c r="B888" s="26"/>
      <c r="C888" s="26"/>
      <c r="D888" s="32"/>
      <c r="E888" s="33"/>
      <c r="F888" s="3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32"/>
      <c r="AA888" s="32"/>
      <c r="AB888" s="32"/>
      <c r="AC888" s="32"/>
      <c r="AD888" s="32"/>
      <c r="AE888" s="32"/>
      <c r="AF888" s="35"/>
      <c r="AG888" s="35"/>
    </row>
    <row r="889" spans="1:33" ht="21" customHeight="1">
      <c r="A889" s="26"/>
      <c r="B889" s="26"/>
      <c r="C889" s="26"/>
      <c r="D889" s="32"/>
      <c r="E889" s="33"/>
      <c r="F889" s="3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32"/>
      <c r="AA889" s="32"/>
      <c r="AB889" s="32"/>
      <c r="AC889" s="32"/>
      <c r="AD889" s="32"/>
      <c r="AE889" s="32"/>
      <c r="AF889" s="35"/>
      <c r="AG889" s="35"/>
    </row>
    <row r="890" spans="1:33" ht="21" customHeight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32"/>
      <c r="AA890" s="32"/>
      <c r="AB890" s="32"/>
      <c r="AC890" s="32"/>
      <c r="AD890" s="32"/>
      <c r="AE890" s="32"/>
      <c r="AF890" s="35"/>
      <c r="AG890" s="35"/>
    </row>
    <row r="891" spans="1:33" ht="21" customHeight="1">
      <c r="A891" s="26"/>
      <c r="B891" s="26"/>
      <c r="C891" s="26"/>
      <c r="D891" s="32"/>
      <c r="E891" s="33"/>
      <c r="F891" s="3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32"/>
      <c r="AA891" s="32"/>
      <c r="AB891" s="32"/>
      <c r="AC891" s="32"/>
      <c r="AD891" s="32"/>
      <c r="AE891" s="32"/>
      <c r="AF891" s="35"/>
      <c r="AG891" s="35"/>
    </row>
    <row r="892" spans="1:33" ht="21" customHeight="1">
      <c r="A892" s="26"/>
      <c r="B892" s="26"/>
      <c r="C892" s="26"/>
      <c r="D892" s="32"/>
      <c r="E892" s="33"/>
      <c r="F892" s="3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32"/>
      <c r="AA892" s="32"/>
      <c r="AB892" s="32"/>
      <c r="AC892" s="32"/>
      <c r="AD892" s="32"/>
      <c r="AE892" s="32"/>
      <c r="AF892" s="35"/>
      <c r="AG892" s="35"/>
    </row>
    <row r="893" spans="1:33" ht="21" customHeight="1">
      <c r="A893" s="26"/>
      <c r="B893" s="26"/>
      <c r="C893" s="26"/>
      <c r="D893" s="32"/>
      <c r="E893" s="33"/>
      <c r="F893" s="3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32"/>
      <c r="AA893" s="32"/>
      <c r="AB893" s="32"/>
      <c r="AC893" s="32"/>
      <c r="AD893" s="32"/>
      <c r="AE893" s="32"/>
      <c r="AF893" s="35"/>
      <c r="AG893" s="35"/>
    </row>
    <row r="894" spans="1:33" ht="21" customHeight="1">
      <c r="A894" s="26"/>
      <c r="B894" s="26"/>
      <c r="C894" s="26"/>
      <c r="D894" s="32"/>
      <c r="E894" s="33"/>
      <c r="F894" s="3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32"/>
      <c r="AA894" s="32"/>
      <c r="AB894" s="32"/>
      <c r="AC894" s="32"/>
      <c r="AD894" s="32"/>
      <c r="AE894" s="32"/>
      <c r="AF894" s="35"/>
      <c r="AG894" s="35"/>
    </row>
    <row r="895" spans="1:33" ht="21" customHeight="1">
      <c r="A895" s="26"/>
      <c r="B895" s="26"/>
      <c r="C895" s="26"/>
      <c r="D895" s="32"/>
      <c r="E895" s="33"/>
      <c r="F895" s="3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32"/>
      <c r="AA895" s="32"/>
      <c r="AB895" s="32"/>
      <c r="AC895" s="32"/>
      <c r="AD895" s="32"/>
      <c r="AE895" s="32"/>
      <c r="AF895" s="35"/>
      <c r="AG895" s="35"/>
    </row>
    <row r="896" spans="1:33" ht="21" customHeight="1">
      <c r="A896" s="26"/>
      <c r="B896" s="26"/>
      <c r="C896" s="26"/>
      <c r="D896" s="32"/>
      <c r="E896" s="33"/>
      <c r="F896" s="3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32"/>
      <c r="AA896" s="32"/>
      <c r="AB896" s="32"/>
      <c r="AC896" s="32"/>
      <c r="AD896" s="32"/>
      <c r="AE896" s="32"/>
      <c r="AF896" s="35"/>
      <c r="AG896" s="35"/>
    </row>
    <row r="897" spans="1:33" ht="21" customHeight="1">
      <c r="A897" s="26"/>
      <c r="B897" s="26"/>
      <c r="C897" s="26"/>
      <c r="D897" s="32"/>
      <c r="E897" s="33"/>
      <c r="F897" s="3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32"/>
      <c r="AA897" s="32"/>
      <c r="AB897" s="32"/>
      <c r="AC897" s="32"/>
      <c r="AD897" s="32"/>
      <c r="AE897" s="32"/>
      <c r="AF897" s="35"/>
      <c r="AG897" s="35"/>
    </row>
    <row r="898" spans="1:33" ht="21" customHeight="1">
      <c r="A898" s="26"/>
      <c r="B898" s="26"/>
      <c r="C898" s="26"/>
      <c r="D898" s="32"/>
      <c r="E898" s="33"/>
      <c r="F898" s="3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32"/>
      <c r="AA898" s="32"/>
      <c r="AB898" s="32"/>
      <c r="AC898" s="32"/>
      <c r="AD898" s="32"/>
      <c r="AE898" s="32"/>
      <c r="AF898" s="35"/>
      <c r="AG898" s="35"/>
    </row>
    <row r="899" spans="1:33" ht="21" customHeight="1">
      <c r="A899" s="26"/>
      <c r="B899" s="26"/>
      <c r="C899" s="26"/>
      <c r="D899" s="32"/>
      <c r="E899" s="33"/>
      <c r="F899" s="3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32"/>
      <c r="AA899" s="32"/>
      <c r="AB899" s="32"/>
      <c r="AC899" s="32"/>
      <c r="AD899" s="32"/>
      <c r="AE899" s="32"/>
      <c r="AF899" s="35"/>
      <c r="AG899" s="35"/>
    </row>
    <row r="900" spans="1:33" ht="21" customHeight="1">
      <c r="A900" s="26"/>
      <c r="B900" s="26"/>
      <c r="C900" s="26"/>
      <c r="D900" s="32"/>
      <c r="E900" s="33"/>
      <c r="F900" s="3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32"/>
      <c r="AA900" s="32"/>
      <c r="AB900" s="32"/>
      <c r="AC900" s="32"/>
      <c r="AD900" s="32"/>
      <c r="AE900" s="32"/>
      <c r="AF900" s="35"/>
      <c r="AG900" s="35"/>
    </row>
    <row r="901" spans="1:33" ht="21" customHeight="1">
      <c r="A901" s="26"/>
      <c r="B901" s="26"/>
      <c r="C901" s="26"/>
      <c r="D901" s="32"/>
      <c r="E901" s="33"/>
      <c r="F901" s="3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32"/>
      <c r="AA901" s="32"/>
      <c r="AB901" s="32"/>
      <c r="AC901" s="32"/>
      <c r="AD901" s="32"/>
      <c r="AE901" s="32"/>
      <c r="AF901" s="35"/>
      <c r="AG901" s="35"/>
    </row>
    <row r="902" spans="1:33" ht="21" customHeight="1">
      <c r="A902" s="26"/>
      <c r="B902" s="26"/>
      <c r="C902" s="26"/>
      <c r="D902" s="32"/>
      <c r="E902" s="33"/>
      <c r="F902" s="3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32"/>
      <c r="AA902" s="32"/>
      <c r="AB902" s="32"/>
      <c r="AC902" s="32"/>
      <c r="AD902" s="32"/>
      <c r="AE902" s="32"/>
      <c r="AF902" s="35"/>
      <c r="AG902" s="35"/>
    </row>
    <row r="903" spans="1:33" ht="21" customHeight="1">
      <c r="A903" s="26"/>
      <c r="B903" s="26"/>
      <c r="C903" s="26"/>
      <c r="D903" s="32"/>
      <c r="E903" s="33"/>
      <c r="F903" s="3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32"/>
      <c r="AA903" s="32"/>
      <c r="AB903" s="32"/>
      <c r="AC903" s="32"/>
      <c r="AD903" s="32"/>
      <c r="AE903" s="32"/>
      <c r="AF903" s="35"/>
      <c r="AG903" s="35"/>
    </row>
    <row r="904" spans="1:33" ht="21" customHeight="1">
      <c r="A904" s="26"/>
      <c r="B904" s="26"/>
      <c r="C904" s="26"/>
      <c r="D904" s="32"/>
      <c r="E904" s="33"/>
      <c r="F904" s="3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32"/>
      <c r="AA904" s="32"/>
      <c r="AB904" s="32"/>
      <c r="AC904" s="32"/>
      <c r="AD904" s="32"/>
      <c r="AE904" s="32"/>
      <c r="AF904" s="35"/>
      <c r="AG904" s="35"/>
    </row>
    <row r="905" spans="1:33" ht="21" customHeight="1">
      <c r="A905" s="26"/>
      <c r="B905" s="26"/>
      <c r="C905" s="26"/>
      <c r="D905" s="32"/>
      <c r="E905" s="33"/>
      <c r="F905" s="3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32"/>
      <c r="AA905" s="32"/>
      <c r="AB905" s="32"/>
      <c r="AC905" s="32"/>
      <c r="AD905" s="32"/>
      <c r="AE905" s="32"/>
      <c r="AF905" s="35"/>
      <c r="AG905" s="35"/>
    </row>
    <row r="906" spans="1:33" ht="21" customHeight="1">
      <c r="A906" s="26"/>
      <c r="B906" s="26"/>
      <c r="C906" s="26"/>
      <c r="D906" s="32"/>
      <c r="E906" s="33"/>
      <c r="F906" s="3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32"/>
      <c r="AA906" s="32"/>
      <c r="AB906" s="32"/>
      <c r="AC906" s="32"/>
      <c r="AD906" s="32"/>
      <c r="AE906" s="32"/>
      <c r="AF906" s="35"/>
      <c r="AG906" s="35"/>
    </row>
    <row r="907" spans="1:33" ht="21" customHeight="1">
      <c r="A907" s="26"/>
      <c r="B907" s="26"/>
      <c r="C907" s="26"/>
      <c r="D907" s="32"/>
      <c r="E907" s="33"/>
      <c r="F907" s="3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32"/>
      <c r="AA907" s="32"/>
      <c r="AB907" s="32"/>
      <c r="AC907" s="32"/>
      <c r="AD907" s="32"/>
      <c r="AE907" s="32"/>
      <c r="AF907" s="35"/>
      <c r="AG907" s="35"/>
    </row>
    <row r="908" spans="1:33" ht="21" customHeight="1">
      <c r="A908" s="26"/>
      <c r="B908" s="26"/>
      <c r="C908" s="26"/>
      <c r="D908" s="32"/>
      <c r="E908" s="33"/>
      <c r="F908" s="3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32"/>
      <c r="AA908" s="32"/>
      <c r="AB908" s="32"/>
      <c r="AC908" s="32"/>
      <c r="AD908" s="32"/>
      <c r="AE908" s="32"/>
      <c r="AF908" s="35"/>
      <c r="AG908" s="35"/>
    </row>
    <row r="909" spans="1:33" ht="21" customHeight="1">
      <c r="A909" s="26"/>
      <c r="B909" s="26"/>
      <c r="C909" s="26"/>
      <c r="D909" s="32"/>
      <c r="E909" s="33"/>
      <c r="F909" s="3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32"/>
      <c r="AA909" s="32"/>
      <c r="AB909" s="32"/>
      <c r="AC909" s="32"/>
      <c r="AD909" s="32"/>
      <c r="AE909" s="32"/>
      <c r="AF909" s="35"/>
      <c r="AG909" s="35"/>
    </row>
    <row r="910" spans="1:33" ht="21" customHeight="1">
      <c r="A910" s="26"/>
      <c r="B910" s="26"/>
      <c r="C910" s="26"/>
      <c r="D910" s="32"/>
      <c r="E910" s="33"/>
      <c r="F910" s="3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32"/>
      <c r="AA910" s="32"/>
      <c r="AB910" s="32"/>
      <c r="AC910" s="32"/>
      <c r="AD910" s="32"/>
      <c r="AE910" s="32"/>
      <c r="AF910" s="35"/>
      <c r="AG910" s="35"/>
    </row>
    <row r="911" spans="1:33" ht="21" customHeight="1">
      <c r="A911" s="26"/>
      <c r="B911" s="26"/>
      <c r="C911" s="26"/>
      <c r="D911" s="32"/>
      <c r="E911" s="33"/>
      <c r="F911" s="3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32"/>
      <c r="AA911" s="32"/>
      <c r="AB911" s="32"/>
      <c r="AC911" s="32"/>
      <c r="AD911" s="32"/>
      <c r="AE911" s="32"/>
      <c r="AF911" s="35"/>
      <c r="AG911" s="35"/>
    </row>
    <row r="912" spans="1:33" ht="21" customHeight="1">
      <c r="A912" s="26"/>
      <c r="B912" s="26"/>
      <c r="C912" s="26"/>
      <c r="D912" s="32"/>
      <c r="E912" s="33"/>
      <c r="F912" s="3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32"/>
      <c r="AA912" s="32"/>
      <c r="AB912" s="32"/>
      <c r="AC912" s="32"/>
      <c r="AD912" s="32"/>
      <c r="AE912" s="32"/>
      <c r="AF912" s="35"/>
      <c r="AG912" s="35"/>
    </row>
    <row r="913" spans="1:33" ht="21" customHeight="1">
      <c r="A913" s="26"/>
      <c r="B913" s="26"/>
      <c r="C913" s="26"/>
      <c r="D913" s="32"/>
      <c r="E913" s="33"/>
      <c r="F913" s="3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32"/>
      <c r="AA913" s="32"/>
      <c r="AB913" s="32"/>
      <c r="AC913" s="32"/>
      <c r="AD913" s="32"/>
      <c r="AE913" s="32"/>
      <c r="AF913" s="35"/>
      <c r="AG913" s="35"/>
    </row>
    <row r="914" spans="1:33" ht="21" customHeight="1">
      <c r="A914" s="26"/>
      <c r="B914" s="26"/>
      <c r="C914" s="26"/>
      <c r="D914" s="32"/>
      <c r="E914" s="33"/>
      <c r="F914" s="3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32"/>
      <c r="AA914" s="32"/>
      <c r="AB914" s="32"/>
      <c r="AC914" s="32"/>
      <c r="AD914" s="32"/>
      <c r="AE914" s="32"/>
      <c r="AF914" s="35"/>
      <c r="AG914" s="35"/>
    </row>
    <row r="915" spans="1:33" ht="21" customHeight="1">
      <c r="A915" s="26"/>
      <c r="B915" s="26"/>
      <c r="C915" s="26"/>
      <c r="D915" s="32"/>
      <c r="E915" s="33"/>
      <c r="F915" s="3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32"/>
      <c r="AA915" s="32"/>
      <c r="AB915" s="32"/>
      <c r="AC915" s="32"/>
      <c r="AD915" s="32"/>
      <c r="AE915" s="32"/>
      <c r="AF915" s="35"/>
      <c r="AG915" s="35"/>
    </row>
    <row r="916" spans="1:33" ht="21" customHeight="1">
      <c r="A916" s="26"/>
      <c r="B916" s="26"/>
      <c r="C916" s="26"/>
      <c r="D916" s="32"/>
      <c r="E916" s="33"/>
      <c r="F916" s="3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32"/>
      <c r="AA916" s="32"/>
      <c r="AB916" s="32"/>
      <c r="AC916" s="32"/>
      <c r="AD916" s="32"/>
      <c r="AE916" s="32"/>
      <c r="AF916" s="35"/>
      <c r="AG916" s="35"/>
    </row>
    <row r="917" spans="1:33" ht="21" customHeight="1">
      <c r="A917" s="26"/>
      <c r="B917" s="26"/>
      <c r="C917" s="26"/>
      <c r="D917" s="32"/>
      <c r="E917" s="33"/>
      <c r="F917" s="3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32"/>
      <c r="AA917" s="32"/>
      <c r="AB917" s="32"/>
      <c r="AC917" s="32"/>
      <c r="AD917" s="32"/>
      <c r="AE917" s="32"/>
      <c r="AF917" s="35"/>
      <c r="AG917" s="35"/>
    </row>
    <row r="918" spans="1:33" ht="21" customHeight="1">
      <c r="A918" s="26"/>
      <c r="B918" s="26"/>
      <c r="C918" s="26"/>
      <c r="D918" s="32"/>
      <c r="E918" s="33"/>
      <c r="F918" s="3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32"/>
      <c r="AA918" s="32"/>
      <c r="AB918" s="32"/>
      <c r="AC918" s="32"/>
      <c r="AD918" s="32"/>
      <c r="AE918" s="32"/>
      <c r="AF918" s="35"/>
      <c r="AG918" s="35"/>
    </row>
    <row r="919" spans="1:33" ht="21" customHeight="1">
      <c r="A919" s="26"/>
      <c r="B919" s="26"/>
      <c r="C919" s="26"/>
      <c r="D919" s="32"/>
      <c r="E919" s="33"/>
      <c r="F919" s="3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32"/>
      <c r="AA919" s="32"/>
      <c r="AB919" s="32"/>
      <c r="AC919" s="32"/>
      <c r="AD919" s="32"/>
      <c r="AE919" s="32"/>
      <c r="AF919" s="35"/>
      <c r="AG919" s="35"/>
    </row>
    <row r="920" spans="1:33" ht="21" customHeight="1">
      <c r="A920" s="26"/>
      <c r="B920" s="26"/>
      <c r="C920" s="26"/>
      <c r="D920" s="32"/>
      <c r="E920" s="33"/>
      <c r="F920" s="3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32"/>
      <c r="AA920" s="32"/>
      <c r="AB920" s="32"/>
      <c r="AC920" s="32"/>
      <c r="AD920" s="32"/>
      <c r="AE920" s="32"/>
      <c r="AF920" s="35"/>
      <c r="AG920" s="35"/>
    </row>
    <row r="921" spans="1:33" ht="21" customHeight="1">
      <c r="A921" s="26"/>
      <c r="B921" s="26"/>
      <c r="C921" s="26"/>
      <c r="D921" s="32"/>
      <c r="E921" s="33"/>
      <c r="F921" s="3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32"/>
      <c r="AA921" s="32"/>
      <c r="AB921" s="32"/>
      <c r="AC921" s="32"/>
      <c r="AD921" s="32"/>
      <c r="AE921" s="32"/>
      <c r="AF921" s="35"/>
      <c r="AG921" s="35"/>
    </row>
    <row r="922" spans="1:33" ht="21" customHeight="1">
      <c r="A922" s="26"/>
      <c r="B922" s="26"/>
      <c r="C922" s="26"/>
      <c r="D922" s="32"/>
      <c r="E922" s="33"/>
      <c r="F922" s="3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32"/>
      <c r="AA922" s="32"/>
      <c r="AB922" s="32"/>
      <c r="AC922" s="32"/>
      <c r="AD922" s="32"/>
      <c r="AE922" s="32"/>
      <c r="AF922" s="35"/>
      <c r="AG922" s="35"/>
    </row>
    <row r="923" spans="1:33" ht="21" customHeight="1">
      <c r="A923" s="26"/>
      <c r="B923" s="26"/>
      <c r="C923" s="26"/>
      <c r="D923" s="32"/>
      <c r="E923" s="33"/>
      <c r="F923" s="3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32"/>
      <c r="AA923" s="32"/>
      <c r="AB923" s="32"/>
      <c r="AC923" s="32"/>
      <c r="AD923" s="32"/>
      <c r="AE923" s="32"/>
      <c r="AF923" s="35"/>
      <c r="AG923" s="35"/>
    </row>
    <row r="924" spans="1:33" ht="21" customHeight="1">
      <c r="A924" s="26"/>
      <c r="B924" s="26"/>
      <c r="C924" s="26"/>
      <c r="D924" s="32"/>
      <c r="E924" s="33"/>
      <c r="F924" s="3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32"/>
      <c r="AA924" s="32"/>
      <c r="AB924" s="32"/>
      <c r="AC924" s="32"/>
      <c r="AD924" s="32"/>
      <c r="AE924" s="32"/>
      <c r="AF924" s="35"/>
      <c r="AG924" s="35"/>
    </row>
    <row r="925" spans="1:33" ht="21" customHeight="1">
      <c r="A925" s="26"/>
      <c r="B925" s="26"/>
      <c r="C925" s="26"/>
      <c r="D925" s="32"/>
      <c r="E925" s="33"/>
      <c r="F925" s="3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32"/>
      <c r="AA925" s="32"/>
      <c r="AB925" s="32"/>
      <c r="AC925" s="32"/>
      <c r="AD925" s="32"/>
      <c r="AE925" s="32"/>
      <c r="AF925" s="35"/>
      <c r="AG925" s="35"/>
    </row>
    <row r="926" spans="1:33" ht="21" customHeight="1">
      <c r="A926" s="26"/>
      <c r="B926" s="26"/>
      <c r="C926" s="26"/>
      <c r="D926" s="32"/>
      <c r="E926" s="33"/>
      <c r="F926" s="3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32"/>
      <c r="AA926" s="32"/>
      <c r="AB926" s="32"/>
      <c r="AC926" s="32"/>
      <c r="AD926" s="32"/>
      <c r="AE926" s="32"/>
      <c r="AF926" s="35"/>
      <c r="AG926" s="35"/>
    </row>
    <row r="927" spans="1:33" ht="21" customHeight="1">
      <c r="A927" s="26"/>
      <c r="B927" s="26"/>
      <c r="C927" s="26"/>
      <c r="D927" s="32"/>
      <c r="E927" s="33"/>
      <c r="F927" s="3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32"/>
      <c r="AA927" s="32"/>
      <c r="AB927" s="32"/>
      <c r="AC927" s="32"/>
      <c r="AD927" s="32"/>
      <c r="AE927" s="32"/>
      <c r="AF927" s="35"/>
      <c r="AG927" s="35"/>
    </row>
    <row r="928" spans="1:33" ht="21" customHeight="1">
      <c r="A928" s="26"/>
      <c r="B928" s="26"/>
      <c r="C928" s="26"/>
      <c r="D928" s="32"/>
      <c r="E928" s="33"/>
      <c r="F928" s="3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32"/>
      <c r="AA928" s="32"/>
      <c r="AB928" s="32"/>
      <c r="AC928" s="32"/>
      <c r="AD928" s="32"/>
      <c r="AE928" s="32"/>
      <c r="AF928" s="35"/>
      <c r="AG928" s="35"/>
    </row>
    <row r="929" spans="1:33" ht="21" customHeight="1">
      <c r="A929" s="26"/>
      <c r="B929" s="26"/>
      <c r="C929" s="26"/>
      <c r="D929" s="32"/>
      <c r="E929" s="33"/>
      <c r="F929" s="3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32"/>
      <c r="AA929" s="32"/>
      <c r="AB929" s="32"/>
      <c r="AC929" s="32"/>
      <c r="AD929" s="32"/>
      <c r="AE929" s="32"/>
      <c r="AF929" s="35"/>
      <c r="AG929" s="35"/>
    </row>
    <row r="930" spans="1:33" ht="21" customHeight="1">
      <c r="A930" s="26"/>
      <c r="B930" s="26"/>
      <c r="C930" s="26"/>
      <c r="D930" s="32"/>
      <c r="E930" s="33"/>
      <c r="F930" s="3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32"/>
      <c r="AA930" s="32"/>
      <c r="AB930" s="32"/>
      <c r="AC930" s="32"/>
      <c r="AD930" s="32"/>
      <c r="AE930" s="32"/>
      <c r="AF930" s="35"/>
      <c r="AG930" s="35"/>
    </row>
    <row r="931" spans="1:33" ht="21" customHeight="1">
      <c r="A931" s="26"/>
      <c r="B931" s="26"/>
      <c r="C931" s="26"/>
      <c r="D931" s="32"/>
      <c r="E931" s="33"/>
      <c r="F931" s="3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32"/>
      <c r="AA931" s="32"/>
      <c r="AB931" s="32"/>
      <c r="AC931" s="32"/>
      <c r="AD931" s="32"/>
      <c r="AE931" s="32"/>
      <c r="AF931" s="35"/>
      <c r="AG931" s="35"/>
    </row>
    <row r="932" spans="1:33" ht="21" customHeight="1">
      <c r="A932" s="26"/>
      <c r="B932" s="26"/>
      <c r="C932" s="26"/>
      <c r="D932" s="32"/>
      <c r="E932" s="33"/>
      <c r="F932" s="3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32"/>
      <c r="AA932" s="32"/>
      <c r="AB932" s="32"/>
      <c r="AC932" s="32"/>
      <c r="AD932" s="32"/>
      <c r="AE932" s="32"/>
      <c r="AF932" s="35"/>
      <c r="AG932" s="35"/>
    </row>
    <row r="933" spans="1:33" ht="21" customHeight="1">
      <c r="A933" s="26"/>
      <c r="B933" s="26"/>
      <c r="C933" s="26"/>
      <c r="D933" s="32"/>
      <c r="E933" s="33"/>
      <c r="F933" s="3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32"/>
      <c r="AA933" s="32"/>
      <c r="AB933" s="32"/>
      <c r="AC933" s="32"/>
      <c r="AD933" s="32"/>
      <c r="AE933" s="32"/>
      <c r="AF933" s="35"/>
      <c r="AG933" s="35"/>
    </row>
    <row r="934" spans="1:33" ht="21" customHeight="1">
      <c r="A934" s="26"/>
      <c r="B934" s="26"/>
      <c r="C934" s="26"/>
      <c r="D934" s="32"/>
      <c r="E934" s="33"/>
      <c r="F934" s="3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32"/>
      <c r="AA934" s="32"/>
      <c r="AB934" s="32"/>
      <c r="AC934" s="32"/>
      <c r="AD934" s="32"/>
      <c r="AE934" s="32"/>
      <c r="AF934" s="35"/>
      <c r="AG934" s="35"/>
    </row>
    <row r="935" spans="1:33" ht="21" customHeight="1">
      <c r="A935" s="26"/>
      <c r="B935" s="26"/>
      <c r="C935" s="26"/>
      <c r="D935" s="32"/>
      <c r="E935" s="33"/>
      <c r="F935" s="3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32"/>
      <c r="AA935" s="32"/>
      <c r="AB935" s="32"/>
      <c r="AC935" s="32"/>
      <c r="AD935" s="32"/>
      <c r="AE935" s="32"/>
      <c r="AF935" s="35"/>
      <c r="AG935" s="35"/>
    </row>
    <row r="936" spans="1:33" ht="21" customHeight="1">
      <c r="A936" s="26"/>
      <c r="B936" s="26"/>
      <c r="C936" s="26"/>
      <c r="D936" s="32"/>
      <c r="E936" s="33"/>
      <c r="F936" s="3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32"/>
      <c r="AA936" s="32"/>
      <c r="AB936" s="32"/>
      <c r="AC936" s="32"/>
      <c r="AD936" s="32"/>
      <c r="AE936" s="32"/>
      <c r="AF936" s="35"/>
      <c r="AG936" s="35"/>
    </row>
    <row r="937" spans="1:33" ht="21" customHeight="1">
      <c r="A937" s="26"/>
      <c r="B937" s="26"/>
      <c r="C937" s="26"/>
      <c r="D937" s="32"/>
      <c r="E937" s="33"/>
      <c r="F937" s="3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32"/>
      <c r="AA937" s="32"/>
      <c r="AB937" s="32"/>
      <c r="AC937" s="32"/>
      <c r="AD937" s="32"/>
      <c r="AE937" s="32"/>
      <c r="AF937" s="35"/>
      <c r="AG937" s="35"/>
    </row>
    <row r="938" spans="1:33" ht="21" customHeight="1">
      <c r="A938" s="26"/>
      <c r="B938" s="26"/>
      <c r="C938" s="26"/>
      <c r="D938" s="32"/>
      <c r="E938" s="33"/>
      <c r="F938" s="3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32"/>
      <c r="AA938" s="32"/>
      <c r="AB938" s="32"/>
      <c r="AC938" s="32"/>
      <c r="AD938" s="32"/>
      <c r="AE938" s="32"/>
      <c r="AF938" s="35"/>
      <c r="AG938" s="35"/>
    </row>
    <row r="939" spans="1:33" ht="21" customHeight="1">
      <c r="A939" s="26"/>
      <c r="B939" s="26"/>
      <c r="C939" s="26"/>
      <c r="D939" s="32"/>
      <c r="E939" s="33"/>
      <c r="F939" s="3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32"/>
      <c r="AA939" s="32"/>
      <c r="AB939" s="32"/>
      <c r="AC939" s="32"/>
      <c r="AD939" s="32"/>
      <c r="AE939" s="32"/>
      <c r="AF939" s="35"/>
      <c r="AG939" s="35"/>
    </row>
    <row r="940" spans="1:33" ht="21" customHeight="1">
      <c r="A940" s="26"/>
      <c r="B940" s="26"/>
      <c r="C940" s="26"/>
      <c r="D940" s="32"/>
      <c r="E940" s="33"/>
      <c r="F940" s="3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32"/>
      <c r="AA940" s="32"/>
      <c r="AB940" s="32"/>
      <c r="AC940" s="32"/>
      <c r="AD940" s="32"/>
      <c r="AE940" s="32"/>
      <c r="AF940" s="35"/>
      <c r="AG940" s="35"/>
    </row>
    <row r="941" spans="1:33" ht="21" customHeight="1">
      <c r="A941" s="26"/>
      <c r="B941" s="26"/>
      <c r="C941" s="26"/>
      <c r="D941" s="32"/>
      <c r="E941" s="33"/>
      <c r="F941" s="3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32"/>
      <c r="AA941" s="32"/>
      <c r="AB941" s="32"/>
      <c r="AC941" s="32"/>
      <c r="AD941" s="32"/>
      <c r="AE941" s="32"/>
      <c r="AF941" s="35"/>
      <c r="AG941" s="35"/>
    </row>
    <row r="942" spans="1:33" ht="21" customHeight="1">
      <c r="A942" s="26"/>
      <c r="B942" s="26"/>
      <c r="C942" s="26"/>
      <c r="D942" s="32"/>
      <c r="E942" s="33"/>
      <c r="F942" s="3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32"/>
      <c r="AA942" s="32"/>
      <c r="AB942" s="32"/>
      <c r="AC942" s="32"/>
      <c r="AD942" s="32"/>
      <c r="AE942" s="32"/>
      <c r="AF942" s="35"/>
      <c r="AG942" s="35"/>
    </row>
    <row r="943" spans="1:33" ht="21" customHeight="1">
      <c r="A943" s="26"/>
      <c r="B943" s="26"/>
      <c r="C943" s="26"/>
      <c r="D943" s="32"/>
      <c r="E943" s="33"/>
      <c r="F943" s="3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32"/>
      <c r="AA943" s="32"/>
      <c r="AB943" s="32"/>
      <c r="AC943" s="32"/>
      <c r="AD943" s="32"/>
      <c r="AE943" s="32"/>
      <c r="AF943" s="35"/>
      <c r="AG943" s="35"/>
    </row>
    <row r="944" spans="1:33" ht="21" customHeight="1">
      <c r="A944" s="26"/>
      <c r="B944" s="26"/>
      <c r="C944" s="26"/>
      <c r="D944" s="32"/>
      <c r="E944" s="33"/>
      <c r="F944" s="3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32"/>
      <c r="AA944" s="32"/>
      <c r="AB944" s="32"/>
      <c r="AC944" s="32"/>
      <c r="AD944" s="32"/>
      <c r="AE944" s="32"/>
      <c r="AF944" s="35"/>
      <c r="AG944" s="35"/>
    </row>
    <row r="945" spans="1:33" ht="21" customHeight="1">
      <c r="A945" s="26"/>
      <c r="B945" s="26"/>
      <c r="C945" s="26"/>
      <c r="D945" s="32"/>
      <c r="E945" s="33"/>
      <c r="F945" s="3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32"/>
      <c r="AA945" s="32"/>
      <c r="AB945" s="32"/>
      <c r="AC945" s="32"/>
      <c r="AD945" s="32"/>
      <c r="AE945" s="32"/>
      <c r="AF945" s="35"/>
      <c r="AG945" s="35"/>
    </row>
    <row r="946" spans="1:33" ht="21" customHeight="1">
      <c r="A946" s="26"/>
      <c r="B946" s="26"/>
      <c r="C946" s="26"/>
      <c r="D946" s="32"/>
      <c r="E946" s="33"/>
      <c r="F946" s="3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32"/>
      <c r="AA946" s="32"/>
      <c r="AB946" s="32"/>
      <c r="AC946" s="32"/>
      <c r="AD946" s="32"/>
      <c r="AE946" s="32"/>
      <c r="AF946" s="35"/>
      <c r="AG946" s="35"/>
    </row>
    <row r="947" spans="1:33" ht="21" customHeight="1">
      <c r="A947" s="26"/>
      <c r="B947" s="26"/>
      <c r="C947" s="26"/>
      <c r="D947" s="32"/>
      <c r="E947" s="33"/>
      <c r="F947" s="3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32"/>
      <c r="AA947" s="32"/>
      <c r="AB947" s="32"/>
      <c r="AC947" s="32"/>
      <c r="AD947" s="32"/>
      <c r="AE947" s="32"/>
      <c r="AF947" s="35"/>
      <c r="AG947" s="35"/>
    </row>
    <row r="948" spans="1:33" ht="21" customHeight="1">
      <c r="A948" s="26"/>
      <c r="B948" s="26"/>
      <c r="C948" s="26"/>
      <c r="D948" s="32"/>
      <c r="E948" s="33"/>
      <c r="F948" s="3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32"/>
      <c r="AA948" s="32"/>
      <c r="AB948" s="32"/>
      <c r="AC948" s="32"/>
      <c r="AD948" s="32"/>
      <c r="AE948" s="32"/>
      <c r="AF948" s="35"/>
      <c r="AG948" s="35"/>
    </row>
    <row r="949" spans="1:33" ht="21" customHeight="1">
      <c r="A949" s="26"/>
      <c r="B949" s="26"/>
      <c r="C949" s="26"/>
      <c r="D949" s="32"/>
      <c r="E949" s="33"/>
      <c r="F949" s="3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32"/>
      <c r="AA949" s="32"/>
      <c r="AB949" s="32"/>
      <c r="AC949" s="32"/>
      <c r="AD949" s="32"/>
      <c r="AE949" s="32"/>
      <c r="AF949" s="35"/>
      <c r="AG949" s="35"/>
    </row>
    <row r="950" spans="1:33" ht="21" customHeight="1">
      <c r="A950" s="26"/>
      <c r="B950" s="26"/>
      <c r="C950" s="26"/>
      <c r="D950" s="32"/>
      <c r="E950" s="33"/>
      <c r="F950" s="3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32"/>
      <c r="AA950" s="32"/>
      <c r="AB950" s="32"/>
      <c r="AC950" s="32"/>
      <c r="AD950" s="32"/>
      <c r="AE950" s="32"/>
      <c r="AF950" s="35"/>
      <c r="AG950" s="35"/>
    </row>
    <row r="951" spans="1:33" ht="21" customHeight="1">
      <c r="A951" s="26"/>
      <c r="B951" s="26"/>
      <c r="C951" s="26"/>
      <c r="D951" s="32"/>
      <c r="E951" s="33"/>
      <c r="F951" s="3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32"/>
      <c r="AA951" s="32"/>
      <c r="AB951" s="32"/>
      <c r="AC951" s="32"/>
      <c r="AD951" s="32"/>
      <c r="AE951" s="32"/>
      <c r="AF951" s="35"/>
      <c r="AG951" s="35"/>
    </row>
    <row r="952" spans="1:33" ht="21" customHeight="1">
      <c r="A952" s="26"/>
      <c r="B952" s="26"/>
      <c r="C952" s="26"/>
      <c r="D952" s="32"/>
      <c r="E952" s="33"/>
      <c r="F952" s="3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32"/>
      <c r="AA952" s="32"/>
      <c r="AB952" s="32"/>
      <c r="AC952" s="32"/>
      <c r="AD952" s="32"/>
      <c r="AE952" s="32"/>
      <c r="AF952" s="35"/>
      <c r="AG952" s="35"/>
    </row>
    <row r="953" spans="1:33" ht="21" customHeight="1">
      <c r="A953" s="26"/>
      <c r="B953" s="26"/>
      <c r="C953" s="26"/>
      <c r="D953" s="32"/>
      <c r="E953" s="33"/>
      <c r="F953" s="3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32"/>
      <c r="AA953" s="32"/>
      <c r="AB953" s="32"/>
      <c r="AC953" s="32"/>
      <c r="AD953" s="32"/>
      <c r="AE953" s="32"/>
      <c r="AF953" s="35"/>
      <c r="AG953" s="35"/>
    </row>
    <row r="954" spans="1:33" ht="21" customHeight="1">
      <c r="A954" s="26"/>
      <c r="B954" s="26"/>
      <c r="C954" s="26"/>
      <c r="D954" s="32"/>
      <c r="E954" s="33"/>
      <c r="F954" s="3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32"/>
      <c r="AA954" s="32"/>
      <c r="AB954" s="32"/>
      <c r="AC954" s="32"/>
      <c r="AD954" s="32"/>
      <c r="AE954" s="32"/>
      <c r="AF954" s="35"/>
      <c r="AG954" s="35"/>
    </row>
    <row r="955" spans="1:33" ht="21" customHeight="1">
      <c r="A955" s="26"/>
      <c r="B955" s="26"/>
      <c r="C955" s="26"/>
      <c r="D955" s="32"/>
      <c r="E955" s="33"/>
      <c r="F955" s="3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32"/>
      <c r="AA955" s="32"/>
      <c r="AB955" s="32"/>
      <c r="AC955" s="32"/>
      <c r="AD955" s="32"/>
      <c r="AE955" s="32"/>
      <c r="AF955" s="35"/>
      <c r="AG955" s="35"/>
    </row>
    <row r="956" spans="1:33" ht="21" customHeight="1">
      <c r="A956" s="26"/>
      <c r="B956" s="26"/>
      <c r="C956" s="26"/>
      <c r="D956" s="32"/>
      <c r="E956" s="33"/>
      <c r="F956" s="3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32"/>
      <c r="AA956" s="32"/>
      <c r="AB956" s="32"/>
      <c r="AC956" s="32"/>
      <c r="AD956" s="32"/>
      <c r="AE956" s="32"/>
      <c r="AF956" s="35"/>
      <c r="AG956" s="35"/>
    </row>
    <row r="957" spans="1:33" ht="21" customHeight="1">
      <c r="A957" s="26"/>
      <c r="B957" s="26"/>
      <c r="C957" s="26"/>
      <c r="D957" s="32"/>
      <c r="E957" s="33"/>
      <c r="F957" s="3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32"/>
      <c r="AA957" s="32"/>
      <c r="AB957" s="32"/>
      <c r="AC957" s="32"/>
      <c r="AD957" s="32"/>
      <c r="AE957" s="32"/>
      <c r="AF957" s="35"/>
      <c r="AG957" s="35"/>
    </row>
    <row r="958" spans="1:33" ht="21" customHeight="1">
      <c r="A958" s="26"/>
      <c r="B958" s="26"/>
      <c r="C958" s="26"/>
      <c r="D958" s="32"/>
      <c r="E958" s="33"/>
      <c r="F958" s="3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32"/>
      <c r="AA958" s="32"/>
      <c r="AB958" s="32"/>
      <c r="AC958" s="32"/>
      <c r="AD958" s="32"/>
      <c r="AE958" s="32"/>
      <c r="AF958" s="35"/>
      <c r="AG958" s="35"/>
    </row>
    <row r="959" spans="1:33" ht="21" customHeight="1">
      <c r="A959" s="26"/>
      <c r="B959" s="26"/>
      <c r="C959" s="26"/>
      <c r="D959" s="32"/>
      <c r="E959" s="33"/>
      <c r="F959" s="3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32"/>
      <c r="AA959" s="32"/>
      <c r="AB959" s="32"/>
      <c r="AC959" s="32"/>
      <c r="AD959" s="32"/>
      <c r="AE959" s="32"/>
      <c r="AF959" s="35"/>
      <c r="AG959" s="35"/>
    </row>
    <row r="960" spans="1:33" ht="21" customHeight="1">
      <c r="A960" s="26"/>
      <c r="B960" s="26"/>
      <c r="C960" s="26"/>
      <c r="D960" s="32"/>
      <c r="E960" s="33"/>
      <c r="F960" s="3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32"/>
      <c r="AA960" s="32"/>
      <c r="AB960" s="32"/>
      <c r="AC960" s="32"/>
      <c r="AD960" s="32"/>
      <c r="AE960" s="32"/>
      <c r="AF960" s="35"/>
      <c r="AG960" s="35"/>
    </row>
    <row r="961" spans="1:33" ht="21" customHeight="1">
      <c r="A961" s="26"/>
      <c r="B961" s="26"/>
      <c r="C961" s="26"/>
      <c r="D961" s="32"/>
      <c r="E961" s="33"/>
      <c r="F961" s="3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32"/>
      <c r="AA961" s="32"/>
      <c r="AB961" s="32"/>
      <c r="AC961" s="32"/>
      <c r="AD961" s="32"/>
      <c r="AE961" s="32"/>
      <c r="AF961" s="35"/>
      <c r="AG961" s="35"/>
    </row>
    <row r="962" spans="1:33" ht="21" customHeight="1">
      <c r="A962" s="26"/>
      <c r="B962" s="26"/>
      <c r="C962" s="26"/>
      <c r="D962" s="32"/>
      <c r="E962" s="33"/>
      <c r="F962" s="3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32"/>
      <c r="AA962" s="32"/>
      <c r="AB962" s="32"/>
      <c r="AC962" s="32"/>
      <c r="AD962" s="32"/>
      <c r="AE962" s="32"/>
      <c r="AF962" s="35"/>
      <c r="AG962" s="35"/>
    </row>
    <row r="963" spans="1:33" ht="21" customHeight="1">
      <c r="A963" s="26"/>
      <c r="B963" s="26"/>
      <c r="C963" s="26"/>
      <c r="D963" s="32"/>
      <c r="E963" s="33"/>
      <c r="F963" s="3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32"/>
      <c r="AA963" s="32"/>
      <c r="AB963" s="32"/>
      <c r="AC963" s="32"/>
      <c r="AD963" s="32"/>
      <c r="AE963" s="32"/>
      <c r="AF963" s="35"/>
      <c r="AG963" s="35"/>
    </row>
    <row r="964" spans="1:33" ht="21" customHeight="1">
      <c r="A964" s="26"/>
      <c r="B964" s="26"/>
      <c r="C964" s="26"/>
      <c r="D964" s="32"/>
      <c r="E964" s="33"/>
      <c r="F964" s="3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32"/>
      <c r="AA964" s="32"/>
      <c r="AB964" s="32"/>
      <c r="AC964" s="32"/>
      <c r="AD964" s="32"/>
      <c r="AE964" s="32"/>
      <c r="AF964" s="35"/>
      <c r="AG964" s="35"/>
    </row>
    <row r="965" spans="1:33" ht="21" customHeight="1">
      <c r="A965" s="26"/>
      <c r="B965" s="26"/>
      <c r="C965" s="26"/>
      <c r="D965" s="32"/>
      <c r="E965" s="33"/>
      <c r="F965" s="3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32"/>
      <c r="AA965" s="32"/>
      <c r="AB965" s="32"/>
      <c r="AC965" s="32"/>
      <c r="AD965" s="32"/>
      <c r="AE965" s="32"/>
      <c r="AF965" s="35"/>
      <c r="AG965" s="35"/>
    </row>
    <row r="966" spans="1:33" ht="21" customHeight="1">
      <c r="A966" s="26"/>
      <c r="B966" s="26"/>
      <c r="C966" s="26"/>
      <c r="D966" s="32"/>
      <c r="E966" s="33"/>
      <c r="F966" s="3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32"/>
      <c r="AA966" s="32"/>
      <c r="AB966" s="32"/>
      <c r="AC966" s="32"/>
      <c r="AD966" s="32"/>
      <c r="AE966" s="32"/>
      <c r="AF966" s="35"/>
      <c r="AG966" s="35"/>
    </row>
    <row r="967" spans="1:33" ht="21" customHeight="1">
      <c r="A967" s="26"/>
      <c r="B967" s="26"/>
      <c r="C967" s="26"/>
      <c r="D967" s="32"/>
      <c r="E967" s="33"/>
      <c r="F967" s="3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32"/>
      <c r="AA967" s="32"/>
      <c r="AB967" s="32"/>
      <c r="AC967" s="32"/>
      <c r="AD967" s="32"/>
      <c r="AE967" s="32"/>
      <c r="AF967" s="35"/>
      <c r="AG967" s="35"/>
    </row>
    <row r="968" spans="1:33" ht="21" customHeight="1">
      <c r="A968" s="26"/>
      <c r="B968" s="26"/>
      <c r="C968" s="26"/>
      <c r="D968" s="32"/>
      <c r="E968" s="33"/>
      <c r="F968" s="3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32"/>
      <c r="AA968" s="32"/>
      <c r="AB968" s="32"/>
      <c r="AC968" s="32"/>
      <c r="AD968" s="32"/>
      <c r="AE968" s="32"/>
      <c r="AF968" s="35"/>
      <c r="AG968" s="35"/>
    </row>
    <row r="969" spans="1:33" ht="21" customHeight="1">
      <c r="A969" s="26"/>
      <c r="B969" s="26"/>
      <c r="C969" s="26"/>
      <c r="D969" s="32"/>
      <c r="E969" s="33"/>
      <c r="F969" s="3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32"/>
      <c r="AA969" s="32"/>
      <c r="AB969" s="32"/>
      <c r="AC969" s="32"/>
      <c r="AD969" s="32"/>
      <c r="AE969" s="32"/>
      <c r="AF969" s="35"/>
      <c r="AG969" s="35"/>
    </row>
    <row r="970" spans="1:33" ht="21" customHeight="1">
      <c r="A970" s="26"/>
      <c r="B970" s="26"/>
      <c r="C970" s="26"/>
      <c r="D970" s="32"/>
      <c r="E970" s="33"/>
      <c r="F970" s="3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32"/>
      <c r="AA970" s="32"/>
      <c r="AB970" s="32"/>
      <c r="AC970" s="32"/>
      <c r="AD970" s="32"/>
      <c r="AE970" s="32"/>
      <c r="AF970" s="35"/>
      <c r="AG970" s="35"/>
    </row>
    <row r="971" spans="1:33" ht="21" customHeight="1">
      <c r="A971" s="26"/>
      <c r="B971" s="26"/>
      <c r="C971" s="26"/>
      <c r="D971" s="32"/>
      <c r="E971" s="33"/>
      <c r="F971" s="3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32"/>
      <c r="AA971" s="32"/>
      <c r="AB971" s="32"/>
      <c r="AC971" s="32"/>
      <c r="AD971" s="32"/>
      <c r="AE971" s="32"/>
      <c r="AF971" s="35"/>
      <c r="AG971" s="35"/>
    </row>
    <row r="972" spans="1:33" ht="21" customHeight="1">
      <c r="A972" s="26"/>
      <c r="B972" s="26"/>
      <c r="C972" s="26"/>
      <c r="D972" s="32"/>
      <c r="E972" s="33"/>
      <c r="F972" s="3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32"/>
      <c r="AA972" s="32"/>
      <c r="AB972" s="32"/>
      <c r="AC972" s="32"/>
      <c r="AD972" s="32"/>
      <c r="AE972" s="32"/>
      <c r="AF972" s="35"/>
      <c r="AG972" s="35"/>
    </row>
    <row r="973" spans="1:33" ht="21" customHeight="1">
      <c r="A973" s="26"/>
      <c r="B973" s="26"/>
      <c r="C973" s="26"/>
      <c r="D973" s="32"/>
      <c r="E973" s="33"/>
      <c r="F973" s="3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32"/>
      <c r="AA973" s="32"/>
      <c r="AB973" s="32"/>
      <c r="AC973" s="32"/>
      <c r="AD973" s="32"/>
      <c r="AE973" s="32"/>
      <c r="AF973" s="35"/>
      <c r="AG973" s="35"/>
    </row>
    <row r="974" spans="1:33" ht="21" customHeight="1">
      <c r="A974" s="26"/>
      <c r="B974" s="26"/>
      <c r="C974" s="26"/>
      <c r="D974" s="32"/>
      <c r="E974" s="33"/>
      <c r="F974" s="3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32"/>
      <c r="AA974" s="32"/>
      <c r="AB974" s="32"/>
      <c r="AC974" s="32"/>
      <c r="AD974" s="32"/>
      <c r="AE974" s="32"/>
      <c r="AF974" s="35"/>
      <c r="AG974" s="35"/>
    </row>
    <row r="975" spans="1:33" ht="21" customHeight="1">
      <c r="A975" s="26"/>
      <c r="B975" s="26"/>
      <c r="C975" s="26"/>
      <c r="D975" s="32"/>
      <c r="E975" s="33"/>
      <c r="F975" s="3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32"/>
      <c r="AA975" s="32"/>
      <c r="AB975" s="32"/>
      <c r="AC975" s="32"/>
      <c r="AD975" s="32"/>
      <c r="AE975" s="32"/>
      <c r="AF975" s="35"/>
      <c r="AG975" s="35"/>
    </row>
    <row r="976" spans="1:33" ht="21" customHeight="1">
      <c r="A976" s="26"/>
      <c r="B976" s="26"/>
      <c r="C976" s="26"/>
      <c r="D976" s="32"/>
      <c r="E976" s="33"/>
      <c r="F976" s="3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32"/>
      <c r="AA976" s="32"/>
      <c r="AB976" s="32"/>
      <c r="AC976" s="32"/>
      <c r="AD976" s="32"/>
      <c r="AE976" s="32"/>
      <c r="AF976" s="35"/>
      <c r="AG976" s="35"/>
    </row>
    <row r="977" spans="1:33" ht="21" customHeight="1">
      <c r="A977" s="26"/>
      <c r="B977" s="26"/>
      <c r="C977" s="26"/>
      <c r="D977" s="32"/>
      <c r="E977" s="33"/>
      <c r="F977" s="3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32"/>
      <c r="AA977" s="32"/>
      <c r="AB977" s="32"/>
      <c r="AC977" s="32"/>
      <c r="AD977" s="32"/>
      <c r="AE977" s="32"/>
      <c r="AF977" s="35"/>
      <c r="AG977" s="35"/>
    </row>
    <row r="978" spans="1:33" ht="21" customHeight="1">
      <c r="A978" s="26"/>
      <c r="B978" s="26"/>
      <c r="C978" s="26"/>
      <c r="D978" s="32"/>
      <c r="E978" s="33"/>
      <c r="F978" s="3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32"/>
      <c r="AA978" s="32"/>
      <c r="AB978" s="32"/>
      <c r="AC978" s="32"/>
      <c r="AD978" s="32"/>
      <c r="AE978" s="32"/>
      <c r="AF978" s="35"/>
      <c r="AG978" s="35"/>
    </row>
    <row r="979" spans="1:33" ht="21" customHeight="1">
      <c r="A979" s="26"/>
      <c r="B979" s="26"/>
      <c r="C979" s="26"/>
      <c r="D979" s="32"/>
      <c r="E979" s="33"/>
      <c r="F979" s="3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32"/>
      <c r="AA979" s="32"/>
      <c r="AB979" s="32"/>
      <c r="AC979" s="32"/>
      <c r="AD979" s="32"/>
      <c r="AE979" s="32"/>
      <c r="AF979" s="35"/>
      <c r="AG979" s="35"/>
    </row>
    <row r="980" spans="1:33" ht="21" customHeight="1">
      <c r="A980" s="26"/>
      <c r="B980" s="26"/>
      <c r="C980" s="26"/>
      <c r="D980" s="32"/>
      <c r="E980" s="33"/>
      <c r="F980" s="3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32"/>
      <c r="AA980" s="32"/>
      <c r="AB980" s="32"/>
      <c r="AC980" s="32"/>
      <c r="AD980" s="32"/>
      <c r="AE980" s="32"/>
      <c r="AF980" s="35"/>
      <c r="AG980" s="35"/>
    </row>
    <row r="981" spans="1:33" ht="21" customHeight="1">
      <c r="A981" s="26"/>
      <c r="B981" s="26"/>
      <c r="C981" s="26"/>
      <c r="D981" s="32"/>
      <c r="E981" s="33"/>
      <c r="F981" s="3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32"/>
      <c r="AA981" s="32"/>
      <c r="AB981" s="32"/>
      <c r="AC981" s="32"/>
      <c r="AD981" s="32"/>
      <c r="AE981" s="32"/>
      <c r="AF981" s="35"/>
      <c r="AG981" s="35"/>
    </row>
    <row r="982" spans="1:33" ht="21" customHeight="1">
      <c r="A982" s="26"/>
      <c r="B982" s="26"/>
      <c r="C982" s="26"/>
      <c r="D982" s="32"/>
      <c r="E982" s="33"/>
      <c r="F982" s="3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32"/>
      <c r="AA982" s="32"/>
      <c r="AB982" s="32"/>
      <c r="AC982" s="32"/>
      <c r="AD982" s="32"/>
      <c r="AE982" s="32"/>
      <c r="AF982" s="35"/>
      <c r="AG982" s="35"/>
    </row>
    <row r="983" spans="1:33" ht="21" customHeight="1">
      <c r="A983" s="26"/>
      <c r="B983" s="26"/>
      <c r="C983" s="26"/>
      <c r="D983" s="32"/>
      <c r="E983" s="33"/>
      <c r="F983" s="3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32"/>
      <c r="AA983" s="32"/>
      <c r="AB983" s="32"/>
      <c r="AC983" s="32"/>
      <c r="AD983" s="32"/>
      <c r="AE983" s="32"/>
      <c r="AF983" s="35"/>
      <c r="AG983" s="35"/>
    </row>
    <row r="984" spans="1:33" ht="21" customHeight="1">
      <c r="A984" s="26"/>
      <c r="B984" s="26"/>
      <c r="C984" s="26"/>
      <c r="D984" s="32"/>
      <c r="E984" s="33"/>
      <c r="F984" s="3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32"/>
      <c r="AA984" s="32"/>
      <c r="AB984" s="32"/>
      <c r="AC984" s="32"/>
      <c r="AD984" s="32"/>
      <c r="AE984" s="32"/>
      <c r="AF984" s="35"/>
      <c r="AG984" s="35"/>
    </row>
    <row r="985" spans="1:33" ht="21" customHeight="1">
      <c r="A985" s="26"/>
      <c r="B985" s="26"/>
      <c r="C985" s="26"/>
      <c r="D985" s="32"/>
      <c r="E985" s="33"/>
      <c r="F985" s="3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32"/>
      <c r="AA985" s="32"/>
      <c r="AB985" s="32"/>
      <c r="AC985" s="32"/>
      <c r="AD985" s="32"/>
      <c r="AE985" s="32"/>
      <c r="AF985" s="35"/>
      <c r="AG985" s="35"/>
    </row>
    <row r="986" spans="1:33" ht="21" customHeight="1">
      <c r="A986" s="26"/>
      <c r="B986" s="26"/>
      <c r="C986" s="26"/>
      <c r="D986" s="32"/>
      <c r="E986" s="33"/>
      <c r="F986" s="3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32"/>
      <c r="AA986" s="32"/>
      <c r="AB986" s="32"/>
      <c r="AC986" s="32"/>
      <c r="AD986" s="32"/>
      <c r="AE986" s="32"/>
      <c r="AF986" s="35"/>
      <c r="AG986" s="35"/>
    </row>
    <row r="987" spans="1:33" ht="21" customHeight="1">
      <c r="A987" s="26"/>
      <c r="B987" s="26"/>
      <c r="C987" s="26"/>
      <c r="D987" s="32"/>
      <c r="E987" s="33"/>
      <c r="F987" s="3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32"/>
      <c r="AA987" s="32"/>
      <c r="AB987" s="32"/>
      <c r="AC987" s="32"/>
      <c r="AD987" s="32"/>
      <c r="AE987" s="32"/>
      <c r="AF987" s="35"/>
      <c r="AG987" s="35"/>
    </row>
    <row r="988" spans="1:33" ht="21" customHeight="1">
      <c r="A988" s="26"/>
      <c r="B988" s="26"/>
      <c r="C988" s="26"/>
      <c r="D988" s="32"/>
      <c r="E988" s="33"/>
      <c r="F988" s="3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32"/>
      <c r="AA988" s="32"/>
      <c r="AB988" s="32"/>
      <c r="AC988" s="32"/>
      <c r="AD988" s="32"/>
      <c r="AE988" s="32"/>
      <c r="AF988" s="35"/>
      <c r="AG988" s="35"/>
    </row>
    <row r="989" spans="1:33" ht="21" customHeight="1">
      <c r="A989" s="26"/>
      <c r="B989" s="26"/>
      <c r="C989" s="26"/>
      <c r="D989" s="32"/>
      <c r="E989" s="33"/>
      <c r="F989" s="3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32"/>
      <c r="AA989" s="32"/>
      <c r="AB989" s="32"/>
      <c r="AC989" s="32"/>
      <c r="AD989" s="32"/>
      <c r="AE989" s="32"/>
      <c r="AF989" s="35"/>
      <c r="AG989" s="35"/>
    </row>
    <row r="990" spans="1:33" ht="21" customHeight="1">
      <c r="A990" s="26"/>
      <c r="B990" s="26"/>
      <c r="C990" s="26"/>
      <c r="D990" s="32"/>
      <c r="E990" s="33"/>
      <c r="F990" s="3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32"/>
      <c r="AA990" s="32"/>
      <c r="AB990" s="32"/>
      <c r="AC990" s="32"/>
      <c r="AD990" s="32"/>
      <c r="AE990" s="32"/>
      <c r="AF990" s="35"/>
      <c r="AG990" s="35"/>
    </row>
    <row r="991" spans="1:33" ht="21" customHeight="1">
      <c r="A991" s="26"/>
      <c r="B991" s="26"/>
      <c r="C991" s="26"/>
      <c r="D991" s="32"/>
      <c r="E991" s="33"/>
      <c r="F991" s="3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32"/>
      <c r="AA991" s="32"/>
      <c r="AB991" s="32"/>
      <c r="AC991" s="32"/>
      <c r="AD991" s="32"/>
      <c r="AE991" s="32"/>
      <c r="AF991" s="35"/>
      <c r="AG991" s="35"/>
    </row>
    <row r="992" spans="1:33" ht="21" customHeight="1">
      <c r="A992" s="26"/>
      <c r="B992" s="26"/>
      <c r="C992" s="26"/>
      <c r="D992" s="32"/>
      <c r="E992" s="33"/>
      <c r="F992" s="3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32"/>
      <c r="AA992" s="32"/>
      <c r="AB992" s="32"/>
      <c r="AC992" s="32"/>
      <c r="AD992" s="32"/>
      <c r="AE992" s="32"/>
      <c r="AF992" s="35"/>
      <c r="AG992" s="35"/>
    </row>
    <row r="993" spans="1:33" ht="21" customHeight="1">
      <c r="A993" s="26"/>
      <c r="B993" s="26"/>
      <c r="C993" s="26"/>
      <c r="D993" s="32"/>
      <c r="E993" s="33"/>
      <c r="F993" s="3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32"/>
      <c r="AA993" s="32"/>
      <c r="AB993" s="32"/>
      <c r="AC993" s="32"/>
      <c r="AD993" s="32"/>
      <c r="AE993" s="32"/>
      <c r="AF993" s="35"/>
      <c r="AG993" s="35"/>
    </row>
    <row r="994" spans="1:33" ht="21" customHeight="1">
      <c r="A994" s="26"/>
      <c r="B994" s="26"/>
      <c r="C994" s="26"/>
      <c r="D994" s="32"/>
      <c r="E994" s="33"/>
      <c r="F994" s="3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32"/>
      <c r="AA994" s="32"/>
      <c r="AB994" s="32"/>
      <c r="AC994" s="32"/>
      <c r="AD994" s="32"/>
      <c r="AE994" s="32"/>
      <c r="AF994" s="35"/>
      <c r="AG994" s="35"/>
    </row>
    <row r="995" spans="1:33" ht="21" customHeight="1">
      <c r="A995" s="26"/>
      <c r="B995" s="26"/>
      <c r="C995" s="26"/>
      <c r="D995" s="32"/>
      <c r="E995" s="33"/>
      <c r="F995" s="3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32"/>
      <c r="AA995" s="32"/>
      <c r="AB995" s="32"/>
      <c r="AC995" s="32"/>
      <c r="AD995" s="32"/>
      <c r="AE995" s="32"/>
      <c r="AF995" s="35"/>
      <c r="AG995" s="35"/>
    </row>
    <row r="996" spans="1:33" ht="21" customHeight="1">
      <c r="A996" s="26"/>
      <c r="B996" s="26"/>
      <c r="C996" s="26"/>
      <c r="D996" s="32"/>
      <c r="E996" s="33"/>
      <c r="F996" s="3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32"/>
      <c r="AA996" s="32"/>
      <c r="AB996" s="32"/>
      <c r="AC996" s="32"/>
      <c r="AD996" s="32"/>
      <c r="AE996" s="32"/>
      <c r="AF996" s="35"/>
      <c r="AG996" s="35"/>
    </row>
    <row r="997" spans="1:33" ht="21" customHeight="1">
      <c r="A997" s="26"/>
      <c r="B997" s="26"/>
      <c r="C997" s="26"/>
      <c r="D997" s="32"/>
      <c r="E997" s="33"/>
      <c r="F997" s="3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32"/>
      <c r="AA997" s="32"/>
      <c r="AB997" s="32"/>
      <c r="AC997" s="32"/>
      <c r="AD997" s="32"/>
      <c r="AE997" s="32"/>
      <c r="AF997" s="35"/>
      <c r="AG997" s="35"/>
    </row>
    <row r="998" spans="1:33" ht="21" customHeight="1">
      <c r="A998" s="26"/>
      <c r="B998" s="26"/>
      <c r="C998" s="26"/>
      <c r="D998" s="32"/>
      <c r="E998" s="33"/>
      <c r="F998" s="3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32"/>
      <c r="AA998" s="32"/>
      <c r="AB998" s="32"/>
      <c r="AC998" s="32"/>
      <c r="AD998" s="32"/>
      <c r="AE998" s="32"/>
      <c r="AF998" s="35"/>
      <c r="AG998" s="35"/>
    </row>
    <row r="999" spans="1:33" ht="21" customHeight="1">
      <c r="A999" s="26"/>
      <c r="B999" s="26"/>
      <c r="C999" s="26"/>
      <c r="D999" s="32"/>
      <c r="E999" s="33"/>
      <c r="F999" s="3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32"/>
      <c r="AA999" s="32"/>
      <c r="AB999" s="32"/>
      <c r="AC999" s="32"/>
      <c r="AD999" s="32"/>
      <c r="AE999" s="32"/>
      <c r="AF999" s="35"/>
      <c r="AG999" s="35"/>
    </row>
    <row r="1000" spans="1:33" ht="21" customHeight="1">
      <c r="A1000" s="26"/>
      <c r="B1000" s="26"/>
      <c r="C1000" s="26"/>
      <c r="D1000" s="32"/>
      <c r="E1000" s="33"/>
      <c r="F1000" s="3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32"/>
      <c r="AA1000" s="32"/>
      <c r="AB1000" s="32"/>
      <c r="AC1000" s="32"/>
      <c r="AD1000" s="32"/>
      <c r="AE1000" s="32"/>
      <c r="AF1000" s="35"/>
      <c r="AG1000" s="35"/>
    </row>
    <row r="1001" spans="1:33" ht="21" customHeight="1">
      <c r="A1001" s="26"/>
      <c r="B1001" s="26"/>
      <c r="C1001" s="26"/>
      <c r="D1001" s="32"/>
      <c r="E1001" s="33"/>
      <c r="F1001" s="3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32"/>
      <c r="AA1001" s="32"/>
      <c r="AB1001" s="32"/>
      <c r="AC1001" s="32"/>
      <c r="AD1001" s="32"/>
      <c r="AE1001" s="32"/>
      <c r="AF1001" s="35"/>
      <c r="AG1001" s="35"/>
    </row>
    <row r="1002" spans="1:33" ht="21" customHeight="1">
      <c r="A1002" s="26"/>
      <c r="B1002" s="26"/>
      <c r="C1002" s="26"/>
      <c r="D1002" s="32"/>
      <c r="E1002" s="33"/>
      <c r="F1002" s="3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32"/>
      <c r="AA1002" s="32"/>
      <c r="AB1002" s="32"/>
      <c r="AC1002" s="32"/>
      <c r="AD1002" s="32"/>
      <c r="AE1002" s="32"/>
      <c r="AF1002" s="35"/>
      <c r="AG1002" s="35"/>
    </row>
    <row r="1003" spans="1:33" ht="21" customHeight="1">
      <c r="A1003" s="26"/>
      <c r="B1003" s="26"/>
      <c r="C1003" s="26"/>
      <c r="D1003" s="32"/>
      <c r="E1003" s="33"/>
      <c r="F1003" s="33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32"/>
      <c r="AA1003" s="32"/>
      <c r="AB1003" s="32"/>
      <c r="AC1003" s="32"/>
      <c r="AD1003" s="32"/>
      <c r="AE1003" s="32"/>
      <c r="AF1003" s="35"/>
      <c r="AG1003" s="35"/>
    </row>
    <row r="1004" spans="1:33" ht="21" customHeight="1">
      <c r="A1004" s="26"/>
      <c r="B1004" s="26"/>
      <c r="C1004" s="26"/>
      <c r="D1004" s="32"/>
      <c r="E1004" s="33"/>
      <c r="F1004" s="33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32"/>
      <c r="AA1004" s="32"/>
      <c r="AB1004" s="32"/>
      <c r="AC1004" s="32"/>
      <c r="AD1004" s="32"/>
      <c r="AE1004" s="32"/>
      <c r="AF1004" s="35"/>
      <c r="AG1004" s="35"/>
    </row>
    <row r="1005" spans="1:33" ht="21" customHeight="1">
      <c r="A1005" s="26"/>
      <c r="B1005" s="26"/>
      <c r="C1005" s="26"/>
      <c r="D1005" s="32"/>
      <c r="E1005" s="33"/>
      <c r="F1005" s="33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32"/>
      <c r="AA1005" s="32"/>
      <c r="AB1005" s="32"/>
      <c r="AC1005" s="32"/>
      <c r="AD1005" s="32"/>
      <c r="AE1005" s="32"/>
      <c r="AF1005" s="35"/>
      <c r="AG1005" s="35"/>
    </row>
    <row r="1006" spans="1:33" ht="21" customHeight="1">
      <c r="A1006" s="26"/>
      <c r="B1006" s="26"/>
      <c r="C1006" s="26"/>
      <c r="D1006" s="32"/>
      <c r="E1006" s="33"/>
      <c r="F1006" s="33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32"/>
      <c r="AA1006" s="32"/>
      <c r="AB1006" s="32"/>
      <c r="AC1006" s="32"/>
      <c r="AD1006" s="32"/>
      <c r="AE1006" s="32"/>
      <c r="AF1006" s="35"/>
      <c r="AG1006" s="35"/>
    </row>
    <row r="1007" spans="1:33" ht="21" customHeight="1">
      <c r="A1007" s="26"/>
      <c r="B1007" s="26"/>
      <c r="C1007" s="26"/>
      <c r="D1007" s="32"/>
      <c r="E1007" s="33"/>
      <c r="F1007" s="33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32"/>
      <c r="AA1007" s="32"/>
      <c r="AB1007" s="32"/>
      <c r="AC1007" s="32"/>
      <c r="AD1007" s="32"/>
      <c r="AE1007" s="32"/>
      <c r="AF1007" s="35"/>
      <c r="AG1007" s="35"/>
    </row>
    <row r="1008" spans="1:33" ht="21" customHeight="1">
      <c r="A1008" s="26"/>
      <c r="B1008" s="26"/>
      <c r="C1008" s="26"/>
      <c r="D1008" s="32"/>
      <c r="E1008" s="33"/>
      <c r="F1008" s="33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32"/>
      <c r="AA1008" s="32"/>
      <c r="AB1008" s="32"/>
      <c r="AC1008" s="32"/>
      <c r="AD1008" s="32"/>
      <c r="AE1008" s="32"/>
      <c r="AF1008" s="35"/>
      <c r="AG1008" s="35"/>
    </row>
    <row r="1009" spans="1:33" ht="21" customHeight="1">
      <c r="A1009" s="26"/>
      <c r="B1009" s="26"/>
      <c r="C1009" s="26"/>
      <c r="D1009" s="32"/>
      <c r="E1009" s="33"/>
      <c r="F1009" s="33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32"/>
      <c r="AA1009" s="32"/>
      <c r="AB1009" s="32"/>
      <c r="AC1009" s="32"/>
      <c r="AD1009" s="32"/>
      <c r="AE1009" s="32"/>
      <c r="AF1009" s="35"/>
      <c r="AG1009" s="35"/>
    </row>
    <row r="1010" spans="1:33" ht="21" customHeight="1">
      <c r="A1010" s="26"/>
      <c r="B1010" s="26"/>
      <c r="C1010" s="26"/>
      <c r="D1010" s="32"/>
      <c r="E1010" s="33"/>
      <c r="F1010" s="33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32"/>
      <c r="AA1010" s="32"/>
      <c r="AB1010" s="32"/>
      <c r="AC1010" s="32"/>
      <c r="AD1010" s="32"/>
      <c r="AE1010" s="32"/>
      <c r="AF1010" s="35"/>
      <c r="AG1010" s="35"/>
    </row>
    <row r="1011" spans="1:33" ht="21" customHeight="1">
      <c r="A1011" s="26"/>
      <c r="B1011" s="26"/>
      <c r="C1011" s="26"/>
      <c r="D1011" s="32"/>
      <c r="E1011" s="33"/>
      <c r="F1011" s="33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32"/>
      <c r="AA1011" s="32"/>
      <c r="AB1011" s="32"/>
      <c r="AC1011" s="32"/>
      <c r="AD1011" s="32"/>
      <c r="AE1011" s="32"/>
      <c r="AF1011" s="35"/>
      <c r="AG1011" s="35"/>
    </row>
    <row r="1012" spans="1:33" ht="21" customHeight="1">
      <c r="A1012" s="26"/>
      <c r="B1012" s="26"/>
      <c r="C1012" s="26"/>
      <c r="D1012" s="32"/>
      <c r="E1012" s="33"/>
      <c r="F1012" s="33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32"/>
      <c r="AA1012" s="32"/>
      <c r="AB1012" s="32"/>
      <c r="AC1012" s="32"/>
      <c r="AD1012" s="32"/>
      <c r="AE1012" s="32"/>
      <c r="AF1012" s="35"/>
      <c r="AG1012" s="35"/>
    </row>
    <row r="1013" spans="1:33" ht="21" customHeight="1">
      <c r="A1013" s="26"/>
      <c r="B1013" s="26"/>
      <c r="C1013" s="26"/>
      <c r="D1013" s="32"/>
      <c r="E1013" s="33"/>
      <c r="F1013" s="33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32"/>
      <c r="AA1013" s="32"/>
      <c r="AB1013" s="32"/>
      <c r="AC1013" s="32"/>
      <c r="AD1013" s="32"/>
      <c r="AE1013" s="32"/>
      <c r="AF1013" s="35"/>
      <c r="AG1013" s="35"/>
    </row>
    <row r="1014" spans="1:33" ht="21" customHeight="1">
      <c r="A1014" s="26"/>
      <c r="B1014" s="26"/>
      <c r="C1014" s="26"/>
      <c r="D1014" s="32"/>
      <c r="E1014" s="33"/>
      <c r="F1014" s="33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32"/>
      <c r="AA1014" s="32"/>
      <c r="AB1014" s="32"/>
      <c r="AC1014" s="32"/>
      <c r="AD1014" s="32"/>
      <c r="AE1014" s="32"/>
      <c r="AF1014" s="35"/>
      <c r="AG1014" s="35"/>
    </row>
    <row r="1015" spans="1:33" ht="21" customHeight="1">
      <c r="A1015" s="26"/>
      <c r="B1015" s="26"/>
      <c r="C1015" s="26"/>
      <c r="D1015" s="32"/>
      <c r="E1015" s="33"/>
      <c r="F1015" s="33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32"/>
      <c r="AA1015" s="32"/>
      <c r="AB1015" s="32"/>
      <c r="AC1015" s="32"/>
      <c r="AD1015" s="32"/>
      <c r="AE1015" s="32"/>
      <c r="AF1015" s="35"/>
      <c r="AG1015" s="35"/>
    </row>
    <row r="1016" spans="1:33" ht="21" customHeight="1">
      <c r="A1016" s="26"/>
      <c r="B1016" s="26"/>
      <c r="C1016" s="26"/>
      <c r="D1016" s="32"/>
      <c r="E1016" s="33"/>
      <c r="F1016" s="33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32"/>
      <c r="AA1016" s="32"/>
      <c r="AB1016" s="32"/>
      <c r="AC1016" s="32"/>
      <c r="AD1016" s="32"/>
      <c r="AE1016" s="32"/>
      <c r="AF1016" s="35"/>
      <c r="AG1016" s="35"/>
    </row>
    <row r="1017" spans="1:33" ht="21" customHeight="1">
      <c r="A1017" s="26"/>
      <c r="B1017" s="26"/>
      <c r="C1017" s="26"/>
      <c r="D1017" s="32"/>
      <c r="E1017" s="33"/>
      <c r="F1017" s="33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32"/>
      <c r="AA1017" s="32"/>
      <c r="AB1017" s="32"/>
      <c r="AC1017" s="32"/>
      <c r="AD1017" s="32"/>
      <c r="AE1017" s="32"/>
      <c r="AF1017" s="35"/>
      <c r="AG1017" s="35"/>
    </row>
    <row r="1018" spans="1:33" ht="21" customHeight="1">
      <c r="A1018" s="26"/>
      <c r="B1018" s="26"/>
      <c r="C1018" s="26"/>
      <c r="D1018" s="32"/>
      <c r="E1018" s="33"/>
      <c r="F1018" s="33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32"/>
      <c r="AA1018" s="32"/>
      <c r="AB1018" s="32"/>
      <c r="AC1018" s="32"/>
      <c r="AD1018" s="32"/>
      <c r="AE1018" s="32"/>
      <c r="AF1018" s="35"/>
      <c r="AG1018" s="35"/>
    </row>
    <row r="1019" spans="1:33" ht="21" customHeight="1">
      <c r="A1019" s="26"/>
      <c r="B1019" s="26"/>
      <c r="C1019" s="26"/>
      <c r="D1019" s="32"/>
      <c r="E1019" s="33"/>
      <c r="F1019" s="33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32"/>
      <c r="AA1019" s="32"/>
      <c r="AB1019" s="32"/>
      <c r="AC1019" s="32"/>
      <c r="AD1019" s="32"/>
      <c r="AE1019" s="32"/>
      <c r="AF1019" s="35"/>
      <c r="AG1019" s="35"/>
    </row>
    <row r="1020" spans="1:33" ht="21" customHeight="1">
      <c r="A1020" s="26"/>
      <c r="B1020" s="26"/>
      <c r="C1020" s="26"/>
      <c r="D1020" s="32"/>
      <c r="E1020" s="33"/>
      <c r="F1020" s="33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32"/>
      <c r="AA1020" s="32"/>
      <c r="AB1020" s="32"/>
      <c r="AC1020" s="32"/>
      <c r="AD1020" s="32"/>
      <c r="AE1020" s="32"/>
      <c r="AF1020" s="35"/>
      <c r="AG1020" s="35"/>
    </row>
    <row r="1021" spans="1:33" ht="21" customHeight="1">
      <c r="A1021" s="26"/>
      <c r="B1021" s="26"/>
      <c r="C1021" s="26"/>
      <c r="D1021" s="32"/>
      <c r="E1021" s="33"/>
      <c r="F1021" s="33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32"/>
      <c r="AA1021" s="32"/>
      <c r="AB1021" s="32"/>
      <c r="AC1021" s="32"/>
      <c r="AD1021" s="32"/>
      <c r="AE1021" s="32"/>
      <c r="AF1021" s="35"/>
      <c r="AG1021" s="35"/>
    </row>
    <row r="1022" spans="1:33" ht="21" customHeight="1">
      <c r="A1022" s="26"/>
      <c r="B1022" s="26"/>
      <c r="C1022" s="26"/>
      <c r="D1022" s="32"/>
      <c r="E1022" s="33"/>
      <c r="F1022" s="33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32"/>
      <c r="AA1022" s="32"/>
      <c r="AB1022" s="32"/>
      <c r="AC1022" s="32"/>
      <c r="AD1022" s="32"/>
      <c r="AE1022" s="32"/>
      <c r="AF1022" s="35"/>
      <c r="AG1022" s="35"/>
    </row>
    <row r="1023" spans="1:33" ht="21" customHeight="1">
      <c r="A1023" s="26"/>
      <c r="B1023" s="26"/>
      <c r="C1023" s="26"/>
      <c r="D1023" s="32"/>
      <c r="E1023" s="33"/>
      <c r="F1023" s="33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32"/>
      <c r="AA1023" s="32"/>
      <c r="AB1023" s="32"/>
      <c r="AC1023" s="32"/>
      <c r="AD1023" s="32"/>
      <c r="AE1023" s="32"/>
      <c r="AF1023" s="35"/>
      <c r="AG1023" s="35"/>
    </row>
    <row r="1024" spans="1:33" ht="21" customHeight="1">
      <c r="A1024" s="26"/>
      <c r="B1024" s="26"/>
      <c r="C1024" s="26"/>
      <c r="D1024" s="32"/>
      <c r="E1024" s="33"/>
      <c r="F1024" s="33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32"/>
      <c r="AA1024" s="32"/>
      <c r="AB1024" s="32"/>
      <c r="AC1024" s="32"/>
      <c r="AD1024" s="32"/>
      <c r="AE1024" s="32"/>
      <c r="AF1024" s="35"/>
      <c r="AG1024" s="35"/>
    </row>
    <row r="1025" spans="1:33" ht="21" customHeight="1">
      <c r="A1025" s="26"/>
      <c r="B1025" s="26"/>
      <c r="C1025" s="26"/>
      <c r="D1025" s="32"/>
      <c r="E1025" s="33"/>
      <c r="F1025" s="33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32"/>
      <c r="AA1025" s="32"/>
      <c r="AB1025" s="32"/>
      <c r="AC1025" s="32"/>
      <c r="AD1025" s="32"/>
      <c r="AE1025" s="32"/>
      <c r="AF1025" s="35"/>
      <c r="AG1025" s="35"/>
    </row>
    <row r="1026" spans="1:33" ht="21" customHeight="1">
      <c r="A1026" s="26"/>
      <c r="B1026" s="26"/>
      <c r="C1026" s="26"/>
      <c r="D1026" s="32"/>
      <c r="E1026" s="33"/>
      <c r="F1026" s="33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32"/>
      <c r="AA1026" s="32"/>
      <c r="AB1026" s="32"/>
      <c r="AC1026" s="32"/>
      <c r="AD1026" s="32"/>
      <c r="AE1026" s="32"/>
      <c r="AF1026" s="35"/>
      <c r="AG1026" s="35"/>
    </row>
    <row r="1027" spans="1:33" ht="21" customHeight="1">
      <c r="A1027" s="26"/>
      <c r="B1027" s="26"/>
      <c r="C1027" s="26"/>
      <c r="D1027" s="32"/>
      <c r="E1027" s="33"/>
      <c r="F1027" s="33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32"/>
      <c r="AA1027" s="32"/>
      <c r="AB1027" s="32"/>
      <c r="AC1027" s="32"/>
      <c r="AD1027" s="32"/>
      <c r="AE1027" s="32"/>
      <c r="AF1027" s="35"/>
      <c r="AG1027" s="35"/>
    </row>
    <row r="1028" spans="1:33" ht="21" customHeight="1">
      <c r="A1028" s="26"/>
      <c r="B1028" s="26"/>
      <c r="C1028" s="26"/>
      <c r="D1028" s="32"/>
      <c r="E1028" s="33"/>
      <c r="F1028" s="33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32"/>
      <c r="AA1028" s="32"/>
      <c r="AB1028" s="32"/>
      <c r="AC1028" s="32"/>
      <c r="AD1028" s="32"/>
      <c r="AE1028" s="32"/>
      <c r="AF1028" s="35"/>
      <c r="AG1028" s="35"/>
    </row>
    <row r="1029" spans="1:33" ht="21" customHeight="1">
      <c r="A1029" s="26"/>
      <c r="B1029" s="26"/>
      <c r="C1029" s="26"/>
      <c r="D1029" s="32"/>
      <c r="E1029" s="33"/>
      <c r="F1029" s="33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32"/>
      <c r="AA1029" s="32"/>
      <c r="AB1029" s="32"/>
      <c r="AC1029" s="32"/>
      <c r="AD1029" s="32"/>
      <c r="AE1029" s="32"/>
      <c r="AF1029" s="35"/>
      <c r="AG1029" s="35"/>
    </row>
    <row r="1030" spans="1:33" ht="21" customHeight="1">
      <c r="A1030" s="26"/>
      <c r="B1030" s="26"/>
      <c r="C1030" s="26"/>
      <c r="D1030" s="32"/>
      <c r="E1030" s="33"/>
      <c r="F1030" s="33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32"/>
      <c r="AA1030" s="32"/>
      <c r="AB1030" s="32"/>
      <c r="AC1030" s="32"/>
      <c r="AD1030" s="32"/>
      <c r="AE1030" s="32"/>
      <c r="AF1030" s="35"/>
      <c r="AG1030" s="35"/>
    </row>
    <row r="1031" spans="1:33" ht="21" customHeight="1">
      <c r="A1031" s="26"/>
      <c r="B1031" s="26"/>
      <c r="C1031" s="26"/>
      <c r="D1031" s="32"/>
      <c r="E1031" s="33"/>
      <c r="F1031" s="33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32"/>
      <c r="AA1031" s="32"/>
      <c r="AB1031" s="32"/>
      <c r="AC1031" s="32"/>
      <c r="AD1031" s="32"/>
      <c r="AE1031" s="32"/>
      <c r="AF1031" s="35"/>
      <c r="AG1031" s="35"/>
    </row>
    <row r="1032" spans="1:33" ht="21" customHeight="1">
      <c r="A1032" s="26"/>
      <c r="B1032" s="26"/>
      <c r="C1032" s="26"/>
      <c r="D1032" s="32"/>
      <c r="E1032" s="33"/>
      <c r="F1032" s="33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32"/>
      <c r="AA1032" s="32"/>
      <c r="AB1032" s="32"/>
      <c r="AC1032" s="32"/>
      <c r="AD1032" s="32"/>
      <c r="AE1032" s="32"/>
      <c r="AF1032" s="35"/>
      <c r="AG1032" s="35"/>
    </row>
    <row r="1033" spans="1:33" ht="21" customHeight="1">
      <c r="A1033" s="26"/>
      <c r="B1033" s="26"/>
      <c r="C1033" s="26"/>
      <c r="D1033" s="32"/>
      <c r="E1033" s="33"/>
      <c r="F1033" s="33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32"/>
      <c r="AA1033" s="32"/>
      <c r="AB1033" s="32"/>
      <c r="AC1033" s="32"/>
      <c r="AD1033" s="32"/>
      <c r="AE1033" s="32"/>
      <c r="AF1033" s="35"/>
      <c r="AG1033" s="35"/>
    </row>
    <row r="1034" spans="1:33" ht="21" customHeight="1">
      <c r="A1034" s="26"/>
      <c r="B1034" s="26"/>
      <c r="C1034" s="26"/>
      <c r="D1034" s="32"/>
      <c r="E1034" s="33"/>
      <c r="F1034" s="33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32"/>
      <c r="AA1034" s="32"/>
      <c r="AB1034" s="32"/>
      <c r="AC1034" s="32"/>
      <c r="AD1034" s="32"/>
      <c r="AE1034" s="32"/>
      <c r="AF1034" s="35"/>
      <c r="AG1034" s="35"/>
    </row>
    <row r="1035" spans="1:33" ht="21" customHeight="1">
      <c r="A1035" s="26"/>
      <c r="B1035" s="26"/>
      <c r="C1035" s="26"/>
      <c r="D1035" s="32"/>
      <c r="E1035" s="33"/>
      <c r="F1035" s="33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32"/>
      <c r="AA1035" s="32"/>
      <c r="AB1035" s="32"/>
      <c r="AC1035" s="32"/>
      <c r="AD1035" s="32"/>
      <c r="AE1035" s="32"/>
      <c r="AF1035" s="35"/>
      <c r="AG1035" s="35"/>
    </row>
    <row r="1036" spans="1:33" ht="21" customHeight="1">
      <c r="A1036" s="26"/>
      <c r="B1036" s="26"/>
      <c r="C1036" s="26"/>
      <c r="D1036" s="32"/>
      <c r="E1036" s="33"/>
      <c r="F1036" s="33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32"/>
      <c r="AA1036" s="32"/>
      <c r="AB1036" s="32"/>
      <c r="AC1036" s="32"/>
      <c r="AD1036" s="32"/>
      <c r="AE1036" s="32"/>
      <c r="AF1036" s="35"/>
      <c r="AG1036" s="35"/>
    </row>
    <row r="1037" spans="1:33" ht="21" customHeight="1">
      <c r="A1037" s="26"/>
      <c r="B1037" s="26"/>
      <c r="C1037" s="26"/>
      <c r="D1037" s="32"/>
      <c r="E1037" s="33"/>
      <c r="F1037" s="33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32"/>
      <c r="AA1037" s="32"/>
      <c r="AB1037" s="32"/>
      <c r="AC1037" s="32"/>
      <c r="AD1037" s="32"/>
      <c r="AE1037" s="32"/>
      <c r="AF1037" s="35"/>
      <c r="AG1037" s="35"/>
    </row>
    <row r="1038" spans="1:33" ht="21" customHeight="1">
      <c r="A1038" s="26"/>
      <c r="B1038" s="26"/>
      <c r="C1038" s="26"/>
      <c r="D1038" s="32"/>
      <c r="E1038" s="33"/>
      <c r="F1038" s="33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32"/>
      <c r="AA1038" s="32"/>
      <c r="AB1038" s="32"/>
      <c r="AC1038" s="32"/>
      <c r="AD1038" s="32"/>
      <c r="AE1038" s="32"/>
      <c r="AF1038" s="35"/>
      <c r="AG1038" s="35"/>
    </row>
    <row r="1039" spans="1:33" ht="21" customHeight="1">
      <c r="A1039" s="26"/>
      <c r="B1039" s="26"/>
      <c r="C1039" s="26"/>
      <c r="D1039" s="32"/>
      <c r="E1039" s="33"/>
      <c r="F1039" s="33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32"/>
      <c r="AA1039" s="32"/>
      <c r="AB1039" s="32"/>
      <c r="AC1039" s="32"/>
      <c r="AD1039" s="32"/>
      <c r="AE1039" s="32"/>
      <c r="AF1039" s="35"/>
      <c r="AG1039" s="35"/>
    </row>
    <row r="1040" spans="1:33" ht="21" customHeight="1">
      <c r="A1040" s="26"/>
      <c r="B1040" s="26"/>
      <c r="C1040" s="26"/>
      <c r="D1040" s="32"/>
      <c r="E1040" s="33"/>
      <c r="F1040" s="33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32"/>
      <c r="AA1040" s="32"/>
      <c r="AB1040" s="32"/>
      <c r="AC1040" s="32"/>
      <c r="AD1040" s="32"/>
      <c r="AE1040" s="32"/>
      <c r="AF1040" s="35"/>
      <c r="AG1040" s="35"/>
    </row>
    <row r="1041" spans="1:33" ht="21" customHeight="1">
      <c r="A1041" s="26"/>
      <c r="B1041" s="26"/>
      <c r="C1041" s="26"/>
      <c r="D1041" s="32"/>
      <c r="E1041" s="33"/>
      <c r="F1041" s="33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32"/>
      <c r="AA1041" s="32"/>
      <c r="AB1041" s="32"/>
      <c r="AC1041" s="32"/>
      <c r="AD1041" s="32"/>
      <c r="AE1041" s="32"/>
      <c r="AF1041" s="35"/>
      <c r="AG1041" s="35"/>
    </row>
    <row r="1042" spans="1:33" ht="21" customHeight="1">
      <c r="A1042" s="26"/>
      <c r="B1042" s="26"/>
      <c r="C1042" s="26"/>
      <c r="D1042" s="32"/>
      <c r="E1042" s="33"/>
      <c r="F1042" s="33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32"/>
      <c r="AA1042" s="32"/>
      <c r="AB1042" s="32"/>
      <c r="AC1042" s="32"/>
      <c r="AD1042" s="32"/>
      <c r="AE1042" s="32"/>
      <c r="AF1042" s="35"/>
      <c r="AG1042" s="35"/>
    </row>
    <row r="1043" spans="1:33" ht="21" customHeight="1">
      <c r="A1043" s="26"/>
      <c r="B1043" s="26"/>
      <c r="C1043" s="26"/>
      <c r="D1043" s="32"/>
      <c r="E1043" s="33"/>
      <c r="F1043" s="33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32"/>
      <c r="AA1043" s="32"/>
      <c r="AB1043" s="32"/>
      <c r="AC1043" s="32"/>
      <c r="AD1043" s="32"/>
      <c r="AE1043" s="32"/>
      <c r="AF1043" s="35"/>
      <c r="AG1043" s="35"/>
    </row>
    <row r="1044" spans="1:33" ht="21" customHeight="1">
      <c r="A1044" s="26"/>
      <c r="B1044" s="26"/>
      <c r="C1044" s="26"/>
      <c r="D1044" s="32"/>
      <c r="E1044" s="33"/>
      <c r="F1044" s="33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32"/>
      <c r="AA1044" s="32"/>
      <c r="AB1044" s="32"/>
      <c r="AC1044" s="32"/>
      <c r="AD1044" s="32"/>
      <c r="AE1044" s="32"/>
      <c r="AF1044" s="35"/>
      <c r="AG1044" s="35"/>
    </row>
    <row r="1045" spans="1:33" ht="21" customHeight="1">
      <c r="A1045" s="26"/>
      <c r="B1045" s="26"/>
      <c r="C1045" s="26"/>
      <c r="D1045" s="32"/>
      <c r="E1045" s="33"/>
      <c r="F1045" s="33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32"/>
      <c r="AA1045" s="32"/>
      <c r="AB1045" s="32"/>
      <c r="AC1045" s="32"/>
      <c r="AD1045" s="32"/>
      <c r="AE1045" s="32"/>
      <c r="AF1045" s="35"/>
      <c r="AG1045" s="35"/>
    </row>
    <row r="1046" spans="1:33" ht="21" customHeight="1">
      <c r="A1046" s="26"/>
      <c r="B1046" s="26"/>
      <c r="C1046" s="26"/>
      <c r="D1046" s="32"/>
      <c r="E1046" s="33"/>
      <c r="F1046" s="33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32"/>
      <c r="AA1046" s="32"/>
      <c r="AB1046" s="32"/>
      <c r="AC1046" s="32"/>
      <c r="AD1046" s="32"/>
      <c r="AE1046" s="32"/>
      <c r="AF1046" s="35"/>
      <c r="AG1046" s="35"/>
    </row>
    <row r="1047" spans="1:33" ht="21" customHeight="1">
      <c r="A1047" s="26"/>
      <c r="B1047" s="26"/>
      <c r="C1047" s="26"/>
      <c r="D1047" s="32"/>
      <c r="E1047" s="33"/>
      <c r="F1047" s="33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32"/>
      <c r="AA1047" s="32"/>
      <c r="AB1047" s="32"/>
      <c r="AC1047" s="32"/>
      <c r="AD1047" s="32"/>
      <c r="AE1047" s="32"/>
      <c r="AF1047" s="35"/>
      <c r="AG1047" s="35"/>
    </row>
    <row r="1048" spans="1:33" ht="21" customHeight="1">
      <c r="A1048" s="26"/>
      <c r="B1048" s="26"/>
      <c r="C1048" s="26"/>
      <c r="D1048" s="32"/>
      <c r="E1048" s="33"/>
      <c r="F1048" s="33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32"/>
      <c r="AA1048" s="32"/>
      <c r="AB1048" s="32"/>
      <c r="AC1048" s="32"/>
      <c r="AD1048" s="32"/>
      <c r="AE1048" s="32"/>
      <c r="AF1048" s="35"/>
      <c r="AG1048" s="35"/>
    </row>
    <row r="1049" spans="1:33" ht="21" customHeight="1">
      <c r="A1049" s="26"/>
      <c r="B1049" s="26"/>
      <c r="C1049" s="26"/>
      <c r="D1049" s="32"/>
      <c r="E1049" s="33"/>
      <c r="F1049" s="33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32"/>
      <c r="AA1049" s="32"/>
      <c r="AB1049" s="32"/>
      <c r="AC1049" s="32"/>
      <c r="AD1049" s="32"/>
      <c r="AE1049" s="32"/>
      <c r="AF1049" s="35"/>
      <c r="AG1049" s="35"/>
    </row>
    <row r="1050" spans="1:33" ht="21" customHeight="1">
      <c r="A1050" s="26"/>
      <c r="B1050" s="26"/>
      <c r="C1050" s="26"/>
      <c r="D1050" s="32"/>
      <c r="E1050" s="33"/>
      <c r="F1050" s="33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32"/>
      <c r="AA1050" s="32"/>
      <c r="AB1050" s="32"/>
      <c r="AC1050" s="32"/>
      <c r="AD1050" s="32"/>
      <c r="AE1050" s="32"/>
      <c r="AF1050" s="35"/>
      <c r="AG1050" s="35"/>
    </row>
    <row r="1051" spans="1:33" ht="21" customHeight="1">
      <c r="A1051" s="26"/>
      <c r="B1051" s="26"/>
      <c r="C1051" s="26"/>
      <c r="D1051" s="32"/>
      <c r="E1051" s="33"/>
      <c r="F1051" s="33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32"/>
      <c r="AA1051" s="32"/>
      <c r="AB1051" s="32"/>
      <c r="AC1051" s="32"/>
      <c r="AD1051" s="32"/>
      <c r="AE1051" s="32"/>
      <c r="AF1051" s="35"/>
      <c r="AG1051" s="35"/>
    </row>
    <row r="1052" spans="1:33" ht="21" customHeight="1">
      <c r="A1052" s="26"/>
      <c r="B1052" s="26"/>
      <c r="C1052" s="26"/>
      <c r="D1052" s="32"/>
      <c r="E1052" s="33"/>
      <c r="F1052" s="33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32"/>
      <c r="AA1052" s="32"/>
      <c r="AB1052" s="32"/>
      <c r="AC1052" s="32"/>
      <c r="AD1052" s="32"/>
      <c r="AE1052" s="32"/>
      <c r="AF1052" s="35"/>
      <c r="AG1052" s="35"/>
    </row>
    <row r="1053" spans="1:33" ht="21" customHeight="1">
      <c r="A1053" s="26"/>
      <c r="B1053" s="26"/>
      <c r="C1053" s="26"/>
      <c r="D1053" s="32"/>
      <c r="E1053" s="33"/>
      <c r="F1053" s="33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32"/>
      <c r="AA1053" s="32"/>
      <c r="AB1053" s="32"/>
      <c r="AC1053" s="32"/>
      <c r="AD1053" s="32"/>
      <c r="AE1053" s="32"/>
      <c r="AF1053" s="35"/>
      <c r="AG1053" s="35"/>
    </row>
    <row r="1054" spans="1:33" ht="21" customHeight="1">
      <c r="A1054" s="26"/>
      <c r="B1054" s="26"/>
      <c r="C1054" s="26"/>
      <c r="D1054" s="32"/>
      <c r="E1054" s="33"/>
      <c r="F1054" s="33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32"/>
      <c r="AA1054" s="32"/>
      <c r="AB1054" s="32"/>
      <c r="AC1054" s="32"/>
      <c r="AD1054" s="32"/>
      <c r="AE1054" s="32"/>
      <c r="AF1054" s="35"/>
      <c r="AG1054" s="35"/>
    </row>
    <row r="1055" spans="1:33" ht="21" customHeight="1">
      <c r="A1055" s="26"/>
      <c r="B1055" s="26"/>
      <c r="C1055" s="26"/>
      <c r="D1055" s="32"/>
      <c r="E1055" s="33"/>
      <c r="F1055" s="33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32"/>
      <c r="AA1055" s="32"/>
      <c r="AB1055" s="32"/>
      <c r="AC1055" s="32"/>
      <c r="AD1055" s="32"/>
      <c r="AE1055" s="32"/>
      <c r="AF1055" s="35"/>
      <c r="AG1055" s="35"/>
    </row>
    <row r="1056" spans="1:33" ht="21" customHeight="1">
      <c r="A1056" s="26"/>
      <c r="B1056" s="26"/>
      <c r="C1056" s="26"/>
      <c r="D1056" s="32"/>
      <c r="E1056" s="33"/>
      <c r="F1056" s="33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32"/>
      <c r="AA1056" s="32"/>
      <c r="AB1056" s="32"/>
      <c r="AC1056" s="32"/>
      <c r="AD1056" s="32"/>
      <c r="AE1056" s="32"/>
      <c r="AF1056" s="35"/>
      <c r="AG1056" s="35"/>
    </row>
    <row r="1057" spans="1:33" ht="21" customHeight="1">
      <c r="A1057" s="26"/>
      <c r="B1057" s="26"/>
      <c r="C1057" s="26"/>
      <c r="D1057" s="32"/>
      <c r="E1057" s="33"/>
      <c r="F1057" s="33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32"/>
      <c r="AA1057" s="32"/>
      <c r="AB1057" s="32"/>
      <c r="AC1057" s="32"/>
      <c r="AD1057" s="32"/>
      <c r="AE1057" s="32"/>
      <c r="AF1057" s="35"/>
      <c r="AG1057" s="35"/>
    </row>
    <row r="1058" spans="1:33" ht="21" customHeight="1">
      <c r="A1058" s="26"/>
      <c r="B1058" s="26"/>
      <c r="C1058" s="26"/>
      <c r="D1058" s="32"/>
      <c r="E1058" s="33"/>
      <c r="F1058" s="33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32"/>
      <c r="AA1058" s="32"/>
      <c r="AB1058" s="32"/>
      <c r="AC1058" s="32"/>
      <c r="AD1058" s="32"/>
      <c r="AE1058" s="32"/>
      <c r="AF1058" s="35"/>
      <c r="AG1058" s="35"/>
    </row>
    <row r="1059" spans="1:33" ht="21" customHeight="1">
      <c r="A1059" s="26"/>
      <c r="B1059" s="26"/>
      <c r="C1059" s="26"/>
      <c r="D1059" s="32"/>
      <c r="E1059" s="33"/>
      <c r="F1059" s="33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32"/>
      <c r="AA1059" s="32"/>
      <c r="AB1059" s="32"/>
      <c r="AC1059" s="32"/>
      <c r="AD1059" s="32"/>
      <c r="AE1059" s="32"/>
      <c r="AF1059" s="35"/>
      <c r="AG1059" s="35"/>
    </row>
    <row r="1060" spans="1:33" ht="21" customHeight="1">
      <c r="A1060" s="26"/>
      <c r="B1060" s="26"/>
      <c r="C1060" s="26"/>
      <c r="D1060" s="32"/>
      <c r="E1060" s="33"/>
      <c r="F1060" s="33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32"/>
      <c r="AA1060" s="32"/>
      <c r="AB1060" s="32"/>
      <c r="AC1060" s="32"/>
      <c r="AD1060" s="32"/>
      <c r="AE1060" s="32"/>
      <c r="AF1060" s="35"/>
      <c r="AG1060" s="35"/>
    </row>
    <row r="1061" spans="1:33" ht="21" customHeight="1">
      <c r="A1061" s="26"/>
      <c r="B1061" s="26"/>
      <c r="C1061" s="26"/>
      <c r="D1061" s="32"/>
      <c r="E1061" s="33"/>
      <c r="F1061" s="33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32"/>
      <c r="AA1061" s="32"/>
      <c r="AB1061" s="32"/>
      <c r="AC1061" s="32"/>
      <c r="AD1061" s="32"/>
      <c r="AE1061" s="32"/>
      <c r="AF1061" s="35"/>
      <c r="AG1061" s="35"/>
    </row>
    <row r="1062" spans="1:33" ht="21" customHeight="1">
      <c r="A1062" s="26"/>
      <c r="B1062" s="26"/>
      <c r="C1062" s="26"/>
      <c r="D1062" s="32"/>
      <c r="E1062" s="33"/>
      <c r="F1062" s="33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32"/>
      <c r="AA1062" s="32"/>
      <c r="AB1062" s="32"/>
      <c r="AC1062" s="32"/>
      <c r="AD1062" s="32"/>
      <c r="AE1062" s="32"/>
      <c r="AF1062" s="35"/>
      <c r="AG1062" s="35"/>
    </row>
    <row r="1063" spans="1:33" ht="21" customHeight="1">
      <c r="A1063" s="26"/>
      <c r="B1063" s="26"/>
      <c r="C1063" s="26"/>
      <c r="D1063" s="32"/>
      <c r="E1063" s="33"/>
      <c r="F1063" s="33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32"/>
      <c r="AA1063" s="32"/>
      <c r="AB1063" s="32"/>
      <c r="AC1063" s="32"/>
      <c r="AD1063" s="32"/>
      <c r="AE1063" s="32"/>
      <c r="AF1063" s="35"/>
      <c r="AG1063" s="35"/>
    </row>
    <row r="1064" spans="1:33" ht="21" customHeight="1">
      <c r="A1064" s="26"/>
      <c r="B1064" s="26"/>
      <c r="C1064" s="26"/>
      <c r="D1064" s="32"/>
      <c r="E1064" s="33"/>
      <c r="F1064" s="33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32"/>
      <c r="AA1064" s="32"/>
      <c r="AB1064" s="32"/>
      <c r="AC1064" s="32"/>
      <c r="AD1064" s="32"/>
      <c r="AE1064" s="32"/>
      <c r="AF1064" s="35"/>
      <c r="AG1064" s="35"/>
    </row>
    <row r="1065" spans="1:33" ht="21" customHeight="1">
      <c r="A1065" s="26"/>
      <c r="B1065" s="26"/>
      <c r="C1065" s="26"/>
      <c r="D1065" s="32"/>
      <c r="E1065" s="33"/>
      <c r="F1065" s="33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32"/>
      <c r="AA1065" s="32"/>
      <c r="AB1065" s="32"/>
      <c r="AC1065" s="32"/>
      <c r="AD1065" s="32"/>
      <c r="AE1065" s="32"/>
      <c r="AF1065" s="35"/>
      <c r="AG1065" s="35"/>
    </row>
    <row r="1066" spans="1:33" ht="21" customHeight="1">
      <c r="A1066" s="26"/>
      <c r="B1066" s="26"/>
      <c r="C1066" s="26"/>
      <c r="D1066" s="32"/>
      <c r="E1066" s="33"/>
      <c r="F1066" s="33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32"/>
      <c r="AA1066" s="32"/>
      <c r="AB1066" s="32"/>
      <c r="AC1066" s="32"/>
      <c r="AD1066" s="32"/>
      <c r="AE1066" s="32"/>
      <c r="AF1066" s="35"/>
      <c r="AG1066" s="35"/>
    </row>
    <row r="1067" spans="1:33" ht="21" customHeight="1">
      <c r="A1067" s="26"/>
      <c r="B1067" s="26"/>
      <c r="C1067" s="26"/>
      <c r="D1067" s="32"/>
      <c r="E1067" s="33"/>
      <c r="F1067" s="33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32"/>
      <c r="AA1067" s="32"/>
      <c r="AB1067" s="32"/>
      <c r="AC1067" s="32"/>
      <c r="AD1067" s="32"/>
      <c r="AE1067" s="32"/>
      <c r="AF1067" s="35"/>
      <c r="AG1067" s="35"/>
    </row>
    <row r="1068" spans="1:33" ht="21" customHeight="1">
      <c r="A1068" s="26"/>
      <c r="B1068" s="26"/>
      <c r="C1068" s="26"/>
      <c r="D1068" s="32"/>
      <c r="E1068" s="33"/>
      <c r="F1068" s="33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32"/>
      <c r="AA1068" s="32"/>
      <c r="AB1068" s="32"/>
      <c r="AC1068" s="32"/>
      <c r="AD1068" s="32"/>
      <c r="AE1068" s="32"/>
      <c r="AF1068" s="35"/>
      <c r="AG1068" s="35"/>
    </row>
    <row r="1069" spans="1:33" ht="21" customHeight="1">
      <c r="A1069" s="26"/>
      <c r="B1069" s="26"/>
      <c r="C1069" s="26"/>
      <c r="D1069" s="32"/>
      <c r="E1069" s="33"/>
      <c r="F1069" s="33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32"/>
      <c r="AA1069" s="32"/>
      <c r="AB1069" s="32"/>
      <c r="AC1069" s="32"/>
      <c r="AD1069" s="32"/>
      <c r="AE1069" s="32"/>
      <c r="AF1069" s="35"/>
      <c r="AG1069" s="35"/>
    </row>
    <row r="1070" spans="1:33" ht="21" customHeight="1">
      <c r="A1070" s="26"/>
      <c r="B1070" s="26"/>
      <c r="C1070" s="26"/>
      <c r="D1070" s="32"/>
      <c r="E1070" s="33"/>
      <c r="F1070" s="33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32"/>
      <c r="AA1070" s="32"/>
      <c r="AB1070" s="32"/>
      <c r="AC1070" s="32"/>
      <c r="AD1070" s="32"/>
      <c r="AE1070" s="32"/>
      <c r="AF1070" s="35"/>
      <c r="AG1070" s="35"/>
    </row>
    <row r="1071" spans="1:33" ht="21" customHeight="1">
      <c r="A1071" s="26"/>
      <c r="B1071" s="26"/>
      <c r="C1071" s="26"/>
      <c r="D1071" s="32"/>
      <c r="E1071" s="33"/>
      <c r="F1071" s="33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32"/>
      <c r="AA1071" s="32"/>
      <c r="AB1071" s="32"/>
      <c r="AC1071" s="32"/>
      <c r="AD1071" s="32"/>
      <c r="AE1071" s="32"/>
      <c r="AF1071" s="35"/>
      <c r="AG1071" s="35"/>
    </row>
    <row r="1072" spans="1:33" ht="21" customHeight="1">
      <c r="A1072" s="26"/>
      <c r="B1072" s="26"/>
      <c r="C1072" s="26"/>
      <c r="D1072" s="32"/>
      <c r="E1072" s="33"/>
      <c r="F1072" s="33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32"/>
      <c r="AA1072" s="32"/>
      <c r="AB1072" s="32"/>
      <c r="AC1072" s="32"/>
      <c r="AD1072" s="32"/>
      <c r="AE1072" s="32"/>
      <c r="AF1072" s="35"/>
      <c r="AG1072" s="35"/>
    </row>
    <row r="1073" spans="1:33" ht="21" customHeight="1">
      <c r="A1073" s="26"/>
      <c r="B1073" s="26"/>
      <c r="C1073" s="26"/>
      <c r="D1073" s="32"/>
      <c r="E1073" s="33"/>
      <c r="F1073" s="33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32"/>
      <c r="AA1073" s="32"/>
      <c r="AB1073" s="32"/>
      <c r="AC1073" s="32"/>
      <c r="AD1073" s="32"/>
      <c r="AE1073" s="32"/>
      <c r="AF1073" s="35"/>
      <c r="AG1073" s="35"/>
    </row>
    <row r="1074" spans="1:33" ht="21" customHeight="1">
      <c r="A1074" s="26"/>
      <c r="B1074" s="26"/>
      <c r="C1074" s="26"/>
      <c r="D1074" s="32"/>
      <c r="E1074" s="33"/>
      <c r="F1074" s="33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32"/>
      <c r="AA1074" s="32"/>
      <c r="AB1074" s="32"/>
      <c r="AC1074" s="32"/>
      <c r="AD1074" s="32"/>
      <c r="AE1074" s="32"/>
      <c r="AF1074" s="35"/>
      <c r="AG1074" s="35"/>
    </row>
    <row r="1075" spans="1:33" ht="21" customHeight="1">
      <c r="A1075" s="26"/>
      <c r="B1075" s="26"/>
      <c r="C1075" s="26"/>
      <c r="D1075" s="32"/>
      <c r="E1075" s="33"/>
      <c r="F1075" s="33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32"/>
      <c r="AA1075" s="32"/>
      <c r="AB1075" s="32"/>
      <c r="AC1075" s="32"/>
      <c r="AD1075" s="32"/>
      <c r="AE1075" s="32"/>
      <c r="AF1075" s="35"/>
      <c r="AG1075" s="35"/>
    </row>
    <row r="1076" spans="1:33" ht="21" customHeight="1">
      <c r="A1076" s="26"/>
      <c r="B1076" s="26"/>
      <c r="C1076" s="26"/>
      <c r="D1076" s="32"/>
      <c r="E1076" s="33"/>
      <c r="F1076" s="33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32"/>
      <c r="AA1076" s="32"/>
      <c r="AB1076" s="32"/>
      <c r="AC1076" s="32"/>
      <c r="AD1076" s="32"/>
      <c r="AE1076" s="32"/>
      <c r="AF1076" s="35"/>
      <c r="AG1076" s="35"/>
    </row>
    <row r="1077" spans="1:33" ht="21" customHeight="1">
      <c r="A1077" s="26"/>
      <c r="B1077" s="26"/>
      <c r="C1077" s="26"/>
      <c r="D1077" s="32"/>
      <c r="E1077" s="33"/>
      <c r="F1077" s="33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32"/>
      <c r="AA1077" s="32"/>
      <c r="AB1077" s="32"/>
      <c r="AC1077" s="32"/>
      <c r="AD1077" s="32"/>
      <c r="AE1077" s="32"/>
      <c r="AF1077" s="35"/>
      <c r="AG1077" s="35"/>
    </row>
    <row r="1078" spans="1:33" ht="21" customHeight="1">
      <c r="A1078" s="26"/>
      <c r="B1078" s="26"/>
      <c r="C1078" s="26"/>
      <c r="D1078" s="32"/>
      <c r="E1078" s="33"/>
      <c r="F1078" s="33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32"/>
      <c r="AA1078" s="32"/>
      <c r="AB1078" s="32"/>
      <c r="AC1078" s="32"/>
      <c r="AD1078" s="32"/>
      <c r="AE1078" s="32"/>
      <c r="AF1078" s="35"/>
      <c r="AG1078" s="35"/>
    </row>
    <row r="1079" spans="1:33" ht="21" customHeight="1">
      <c r="A1079" s="26"/>
      <c r="B1079" s="26"/>
      <c r="C1079" s="26"/>
      <c r="D1079" s="32"/>
      <c r="E1079" s="33"/>
      <c r="F1079" s="33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32"/>
      <c r="AA1079" s="32"/>
      <c r="AB1079" s="32"/>
      <c r="AC1079" s="32"/>
      <c r="AD1079" s="32"/>
      <c r="AE1079" s="32"/>
      <c r="AF1079" s="35"/>
      <c r="AG1079" s="35"/>
    </row>
    <row r="1080" spans="1:33" ht="21" customHeight="1">
      <c r="A1080" s="26"/>
      <c r="B1080" s="26"/>
      <c r="C1080" s="26"/>
      <c r="D1080" s="32"/>
      <c r="E1080" s="33"/>
      <c r="F1080" s="33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32"/>
      <c r="AA1080" s="32"/>
      <c r="AB1080" s="32"/>
      <c r="AC1080" s="32"/>
      <c r="AD1080" s="32"/>
      <c r="AE1080" s="32"/>
      <c r="AF1080" s="35"/>
      <c r="AG1080" s="35"/>
    </row>
    <row r="1081" spans="1:33" ht="21" customHeight="1">
      <c r="A1081" s="26"/>
      <c r="B1081" s="26"/>
      <c r="C1081" s="26"/>
      <c r="D1081" s="32"/>
      <c r="E1081" s="33"/>
      <c r="F1081" s="33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32"/>
      <c r="AA1081" s="32"/>
      <c r="AB1081" s="32"/>
      <c r="AC1081" s="32"/>
      <c r="AD1081" s="32"/>
      <c r="AE1081" s="32"/>
      <c r="AF1081" s="35"/>
      <c r="AG1081" s="35"/>
    </row>
    <row r="1082" spans="1:33" ht="21" customHeight="1">
      <c r="A1082" s="26"/>
      <c r="B1082" s="26"/>
      <c r="C1082" s="26"/>
      <c r="D1082" s="32"/>
      <c r="E1082" s="33"/>
      <c r="F1082" s="33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32"/>
      <c r="AA1082" s="32"/>
      <c r="AB1082" s="32"/>
      <c r="AC1082" s="32"/>
      <c r="AD1082" s="32"/>
      <c r="AE1082" s="32"/>
      <c r="AF1082" s="35"/>
      <c r="AG1082" s="35"/>
    </row>
    <row r="1083" spans="1:33" ht="21" customHeight="1">
      <c r="A1083" s="26"/>
      <c r="B1083" s="26"/>
      <c r="C1083" s="26"/>
      <c r="D1083" s="32"/>
      <c r="E1083" s="33"/>
      <c r="F1083" s="33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32"/>
      <c r="AA1083" s="32"/>
      <c r="AB1083" s="32"/>
      <c r="AC1083" s="32"/>
      <c r="AD1083" s="32"/>
      <c r="AE1083" s="32"/>
      <c r="AF1083" s="35"/>
      <c r="AG1083" s="35"/>
    </row>
    <row r="1084" spans="1:33" ht="21" customHeight="1">
      <c r="A1084" s="26"/>
      <c r="B1084" s="26"/>
      <c r="C1084" s="26"/>
      <c r="D1084" s="32"/>
      <c r="E1084" s="33"/>
      <c r="F1084" s="33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32"/>
      <c r="AA1084" s="32"/>
      <c r="AB1084" s="32"/>
      <c r="AC1084" s="32"/>
      <c r="AD1084" s="32"/>
      <c r="AE1084" s="32"/>
      <c r="AF1084" s="35"/>
      <c r="AG1084" s="35"/>
    </row>
    <row r="1085" spans="1:33" ht="21" customHeight="1">
      <c r="A1085" s="26"/>
      <c r="B1085" s="26"/>
      <c r="C1085" s="26"/>
      <c r="D1085" s="32"/>
      <c r="E1085" s="33"/>
      <c r="F1085" s="33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32"/>
      <c r="AA1085" s="32"/>
      <c r="AB1085" s="32"/>
      <c r="AC1085" s="32"/>
      <c r="AD1085" s="32"/>
      <c r="AE1085" s="32"/>
      <c r="AF1085" s="35"/>
      <c r="AG1085" s="35"/>
    </row>
    <row r="1086" spans="1:33" ht="21" customHeight="1">
      <c r="A1086" s="26"/>
      <c r="B1086" s="26"/>
      <c r="C1086" s="26"/>
      <c r="D1086" s="32"/>
      <c r="E1086" s="33"/>
      <c r="F1086" s="33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32"/>
      <c r="AA1086" s="32"/>
      <c r="AB1086" s="32"/>
      <c r="AC1086" s="32"/>
      <c r="AD1086" s="32"/>
      <c r="AE1086" s="32"/>
      <c r="AF1086" s="35"/>
      <c r="AG1086" s="35"/>
    </row>
    <row r="1087" spans="1:33" ht="21" customHeight="1">
      <c r="A1087" s="26"/>
      <c r="B1087" s="26"/>
      <c r="C1087" s="26"/>
      <c r="D1087" s="32"/>
      <c r="E1087" s="33"/>
      <c r="F1087" s="33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32"/>
      <c r="AA1087" s="32"/>
      <c r="AB1087" s="32"/>
      <c r="AC1087" s="32"/>
      <c r="AD1087" s="32"/>
      <c r="AE1087" s="32"/>
      <c r="AF1087" s="35"/>
      <c r="AG1087" s="35"/>
    </row>
    <row r="1088" spans="1:33" ht="21" customHeight="1">
      <c r="A1088" s="26"/>
      <c r="B1088" s="26"/>
      <c r="C1088" s="26"/>
      <c r="D1088" s="32"/>
      <c r="E1088" s="33"/>
      <c r="F1088" s="33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32"/>
      <c r="AA1088" s="32"/>
      <c r="AB1088" s="32"/>
      <c r="AC1088" s="32"/>
      <c r="AD1088" s="32"/>
      <c r="AE1088" s="32"/>
      <c r="AF1088" s="35"/>
      <c r="AG1088" s="35"/>
    </row>
    <row r="1089" spans="1:33" ht="21" customHeight="1">
      <c r="A1089" s="26"/>
      <c r="B1089" s="26"/>
      <c r="C1089" s="26"/>
      <c r="D1089" s="32"/>
      <c r="E1089" s="33"/>
      <c r="F1089" s="33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32"/>
      <c r="AA1089" s="32"/>
      <c r="AB1089" s="32"/>
      <c r="AC1089" s="32"/>
      <c r="AD1089" s="32"/>
      <c r="AE1089" s="32"/>
      <c r="AF1089" s="35"/>
      <c r="AG1089" s="35"/>
    </row>
    <row r="1090" spans="1:33" ht="21" customHeight="1">
      <c r="A1090" s="26"/>
      <c r="B1090" s="26"/>
      <c r="C1090" s="26"/>
      <c r="D1090" s="32"/>
      <c r="E1090" s="33"/>
      <c r="F1090" s="33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32"/>
      <c r="AA1090" s="32"/>
      <c r="AB1090" s="32"/>
      <c r="AC1090" s="32"/>
      <c r="AD1090" s="32"/>
      <c r="AE1090" s="32"/>
      <c r="AF1090" s="35"/>
      <c r="AG1090" s="35"/>
    </row>
    <row r="1091" spans="1:33" ht="21" customHeight="1">
      <c r="A1091" s="26"/>
      <c r="B1091" s="26"/>
      <c r="C1091" s="26"/>
      <c r="D1091" s="32"/>
      <c r="E1091" s="33"/>
      <c r="F1091" s="33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32"/>
      <c r="AA1091" s="32"/>
      <c r="AB1091" s="32"/>
      <c r="AC1091" s="32"/>
      <c r="AD1091" s="32"/>
      <c r="AE1091" s="32"/>
      <c r="AF1091" s="35"/>
      <c r="AG1091" s="35"/>
    </row>
    <row r="1092" spans="1:33" ht="21" customHeight="1">
      <c r="A1092" s="26"/>
      <c r="B1092" s="26"/>
      <c r="C1092" s="26"/>
      <c r="D1092" s="32"/>
      <c r="E1092" s="33"/>
      <c r="F1092" s="33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32"/>
      <c r="AA1092" s="32"/>
      <c r="AB1092" s="32"/>
      <c r="AC1092" s="32"/>
      <c r="AD1092" s="32"/>
      <c r="AE1092" s="32"/>
      <c r="AF1092" s="35"/>
      <c r="AG1092" s="35"/>
    </row>
    <row r="1093" spans="1:33" ht="21" customHeight="1">
      <c r="A1093" s="26"/>
      <c r="B1093" s="26"/>
      <c r="C1093" s="26"/>
      <c r="D1093" s="32"/>
      <c r="E1093" s="33"/>
      <c r="F1093" s="33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32"/>
      <c r="AA1093" s="32"/>
      <c r="AB1093" s="32"/>
      <c r="AC1093" s="32"/>
      <c r="AD1093" s="32"/>
      <c r="AE1093" s="32"/>
      <c r="AF1093" s="35"/>
      <c r="AG1093" s="35"/>
    </row>
    <row r="1094" spans="1:33" ht="21" customHeight="1">
      <c r="A1094" s="26"/>
      <c r="B1094" s="26"/>
      <c r="C1094" s="26"/>
      <c r="D1094" s="32"/>
      <c r="E1094" s="33"/>
      <c r="F1094" s="33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32"/>
      <c r="AA1094" s="32"/>
      <c r="AB1094" s="32"/>
      <c r="AC1094" s="32"/>
      <c r="AD1094" s="32"/>
      <c r="AE1094" s="32"/>
      <c r="AF1094" s="35"/>
      <c r="AG1094" s="35"/>
    </row>
    <row r="1095" spans="1:33" ht="21" customHeight="1">
      <c r="A1095" s="26"/>
      <c r="B1095" s="26"/>
      <c r="C1095" s="26"/>
      <c r="D1095" s="32"/>
      <c r="E1095" s="33"/>
      <c r="F1095" s="33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32"/>
      <c r="AA1095" s="32"/>
      <c r="AB1095" s="32"/>
      <c r="AC1095" s="32"/>
      <c r="AD1095" s="32"/>
      <c r="AE1095" s="32"/>
      <c r="AF1095" s="35"/>
      <c r="AG1095" s="35"/>
    </row>
    <row r="1096" spans="1:33" ht="21" customHeight="1">
      <c r="A1096" s="26"/>
      <c r="B1096" s="26"/>
      <c r="C1096" s="26"/>
      <c r="D1096" s="32"/>
      <c r="E1096" s="33"/>
      <c r="F1096" s="33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32"/>
      <c r="AA1096" s="32"/>
      <c r="AB1096" s="32"/>
      <c r="AC1096" s="32"/>
      <c r="AD1096" s="32"/>
      <c r="AE1096" s="32"/>
      <c r="AF1096" s="35"/>
      <c r="AG1096" s="35"/>
    </row>
    <row r="1097" spans="1:33" ht="21" customHeight="1">
      <c r="A1097" s="26"/>
      <c r="B1097" s="26"/>
      <c r="C1097" s="26"/>
      <c r="D1097" s="32"/>
      <c r="E1097" s="33"/>
      <c r="F1097" s="33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32"/>
      <c r="AA1097" s="32"/>
      <c r="AB1097" s="32"/>
      <c r="AC1097" s="32"/>
      <c r="AD1097" s="32"/>
      <c r="AE1097" s="32"/>
      <c r="AF1097" s="35"/>
      <c r="AG1097" s="35"/>
    </row>
    <row r="1098" spans="1:33" ht="21" customHeight="1">
      <c r="A1098" s="26"/>
      <c r="B1098" s="26"/>
      <c r="C1098" s="26"/>
      <c r="D1098" s="32"/>
      <c r="E1098" s="33"/>
      <c r="F1098" s="33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32"/>
      <c r="AA1098" s="32"/>
      <c r="AB1098" s="32"/>
      <c r="AC1098" s="32"/>
      <c r="AD1098" s="32"/>
      <c r="AE1098" s="32"/>
      <c r="AF1098" s="35"/>
      <c r="AG1098" s="35"/>
    </row>
    <row r="1099" spans="1:33" ht="21" customHeight="1">
      <c r="A1099" s="26"/>
      <c r="B1099" s="26"/>
      <c r="C1099" s="26"/>
      <c r="D1099" s="32"/>
      <c r="E1099" s="33"/>
      <c r="F1099" s="33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32"/>
      <c r="AA1099" s="32"/>
      <c r="AB1099" s="32"/>
      <c r="AC1099" s="32"/>
      <c r="AD1099" s="32"/>
      <c r="AE1099" s="32"/>
      <c r="AF1099" s="35"/>
      <c r="AG1099" s="35"/>
    </row>
    <row r="1100" spans="1:33" ht="21" customHeight="1">
      <c r="A1100" s="26"/>
      <c r="B1100" s="26"/>
      <c r="C1100" s="26"/>
      <c r="D1100" s="32"/>
      <c r="E1100" s="33"/>
      <c r="F1100" s="33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32"/>
      <c r="AA1100" s="32"/>
      <c r="AB1100" s="32"/>
      <c r="AC1100" s="32"/>
      <c r="AD1100" s="32"/>
      <c r="AE1100" s="32"/>
      <c r="AF1100" s="35"/>
      <c r="AG1100" s="35"/>
    </row>
    <row r="1101" spans="1:33" ht="21" customHeight="1">
      <c r="A1101" s="26"/>
      <c r="B1101" s="26"/>
      <c r="C1101" s="26"/>
      <c r="D1101" s="32"/>
      <c r="E1101" s="33"/>
      <c r="F1101" s="33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32"/>
      <c r="AA1101" s="32"/>
      <c r="AB1101" s="32"/>
      <c r="AC1101" s="32"/>
      <c r="AD1101" s="32"/>
      <c r="AE1101" s="32"/>
      <c r="AF1101" s="35"/>
      <c r="AG1101" s="35"/>
    </row>
    <row r="1102" spans="1:33" ht="21" customHeight="1">
      <c r="A1102" s="26"/>
      <c r="B1102" s="26"/>
      <c r="C1102" s="26"/>
      <c r="D1102" s="32"/>
      <c r="E1102" s="33"/>
      <c r="F1102" s="33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32"/>
      <c r="AA1102" s="32"/>
      <c r="AB1102" s="32"/>
      <c r="AC1102" s="32"/>
      <c r="AD1102" s="32"/>
      <c r="AE1102" s="32"/>
      <c r="AF1102" s="35"/>
      <c r="AG1102" s="35"/>
    </row>
    <row r="1103" spans="1:33" ht="21" customHeight="1">
      <c r="A1103" s="26"/>
      <c r="B1103" s="26"/>
      <c r="C1103" s="26"/>
      <c r="D1103" s="32"/>
      <c r="E1103" s="33"/>
      <c r="F1103" s="33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32"/>
      <c r="AA1103" s="32"/>
      <c r="AB1103" s="32"/>
      <c r="AC1103" s="32"/>
      <c r="AD1103" s="32"/>
      <c r="AE1103" s="32"/>
      <c r="AF1103" s="35"/>
      <c r="AG1103" s="35"/>
    </row>
    <row r="1104" spans="1:33" ht="21" customHeight="1">
      <c r="A1104" s="26"/>
      <c r="B1104" s="26"/>
      <c r="C1104" s="26"/>
      <c r="D1104" s="32"/>
      <c r="E1104" s="33"/>
      <c r="F1104" s="33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32"/>
      <c r="AA1104" s="32"/>
      <c r="AB1104" s="32"/>
      <c r="AC1104" s="32"/>
      <c r="AD1104" s="32"/>
      <c r="AE1104" s="32"/>
      <c r="AF1104" s="35"/>
      <c r="AG1104" s="35"/>
    </row>
    <row r="1105" spans="1:33" ht="21" customHeight="1">
      <c r="A1105" s="26"/>
      <c r="B1105" s="26"/>
      <c r="C1105" s="26"/>
      <c r="D1105" s="32"/>
      <c r="E1105" s="33"/>
      <c r="F1105" s="33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32"/>
      <c r="AA1105" s="32"/>
      <c r="AB1105" s="32"/>
      <c r="AC1105" s="32"/>
      <c r="AD1105" s="32"/>
      <c r="AE1105" s="32"/>
      <c r="AF1105" s="35"/>
      <c r="AG1105" s="35"/>
    </row>
    <row r="1106" spans="1:33" ht="21" customHeight="1">
      <c r="A1106" s="26"/>
      <c r="B1106" s="26"/>
      <c r="C1106" s="26"/>
      <c r="D1106" s="32"/>
      <c r="E1106" s="33"/>
      <c r="F1106" s="33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32"/>
      <c r="AA1106" s="32"/>
      <c r="AB1106" s="32"/>
      <c r="AC1106" s="32"/>
      <c r="AD1106" s="32"/>
      <c r="AE1106" s="32"/>
      <c r="AF1106" s="35"/>
      <c r="AG1106" s="35"/>
    </row>
    <row r="1107" spans="1:33" ht="21" customHeight="1">
      <c r="A1107" s="26"/>
      <c r="B1107" s="26"/>
      <c r="C1107" s="26"/>
      <c r="D1107" s="32"/>
      <c r="E1107" s="33"/>
      <c r="F1107" s="33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32"/>
      <c r="AA1107" s="32"/>
      <c r="AB1107" s="32"/>
      <c r="AC1107" s="32"/>
      <c r="AD1107" s="32"/>
      <c r="AE1107" s="32"/>
      <c r="AF1107" s="35"/>
      <c r="AG1107" s="35"/>
    </row>
    <row r="1108" spans="1:33" ht="21" customHeight="1">
      <c r="A1108" s="26"/>
      <c r="B1108" s="26"/>
      <c r="C1108" s="26"/>
      <c r="D1108" s="32"/>
      <c r="E1108" s="33"/>
      <c r="F1108" s="33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32"/>
      <c r="AA1108" s="32"/>
      <c r="AB1108" s="32"/>
      <c r="AC1108" s="32"/>
      <c r="AD1108" s="32"/>
      <c r="AE1108" s="32"/>
      <c r="AF1108" s="35"/>
      <c r="AG1108" s="35"/>
    </row>
    <row r="1109" spans="1:33" ht="21" customHeight="1">
      <c r="A1109" s="26"/>
      <c r="B1109" s="26"/>
      <c r="C1109" s="26"/>
      <c r="D1109" s="32"/>
      <c r="E1109" s="33"/>
      <c r="F1109" s="33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32"/>
      <c r="AA1109" s="32"/>
      <c r="AB1109" s="32"/>
      <c r="AC1109" s="32"/>
      <c r="AD1109" s="32"/>
      <c r="AE1109" s="32"/>
      <c r="AF1109" s="35"/>
      <c r="AG1109" s="35"/>
    </row>
    <row r="1110" spans="1:33" ht="21" customHeight="1">
      <c r="A1110" s="26"/>
      <c r="B1110" s="26"/>
      <c r="C1110" s="26"/>
      <c r="D1110" s="32"/>
      <c r="E1110" s="33"/>
      <c r="F1110" s="33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32"/>
      <c r="AA1110" s="32"/>
      <c r="AB1110" s="32"/>
      <c r="AC1110" s="32"/>
      <c r="AD1110" s="32"/>
      <c r="AE1110" s="32"/>
      <c r="AF1110" s="35"/>
      <c r="AG1110" s="35"/>
    </row>
    <row r="1111" spans="1:33" ht="21" customHeight="1">
      <c r="A1111" s="26"/>
      <c r="B1111" s="26"/>
      <c r="C1111" s="26"/>
      <c r="D1111" s="32"/>
      <c r="E1111" s="33"/>
      <c r="F1111" s="33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32"/>
      <c r="AA1111" s="32"/>
      <c r="AB1111" s="32"/>
      <c r="AC1111" s="32"/>
      <c r="AD1111" s="32"/>
      <c r="AE1111" s="32"/>
      <c r="AF1111" s="35"/>
      <c r="AG1111" s="35"/>
    </row>
    <row r="1112" spans="1:33" ht="21" customHeight="1">
      <c r="A1112" s="26"/>
      <c r="B1112" s="26"/>
      <c r="C1112" s="26"/>
      <c r="D1112" s="32"/>
      <c r="E1112" s="33"/>
      <c r="F1112" s="33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32"/>
      <c r="AA1112" s="32"/>
      <c r="AB1112" s="32"/>
      <c r="AC1112" s="32"/>
      <c r="AD1112" s="32"/>
      <c r="AE1112" s="32"/>
      <c r="AF1112" s="35"/>
      <c r="AG1112" s="35"/>
    </row>
    <row r="1113" spans="1:33" ht="21" customHeight="1">
      <c r="A1113" s="26"/>
      <c r="B1113" s="26"/>
      <c r="C1113" s="26"/>
      <c r="D1113" s="32"/>
      <c r="E1113" s="33"/>
      <c r="F1113" s="33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32"/>
      <c r="AA1113" s="32"/>
      <c r="AB1113" s="32"/>
      <c r="AC1113" s="32"/>
      <c r="AD1113" s="32"/>
      <c r="AE1113" s="32"/>
      <c r="AF1113" s="35"/>
      <c r="AG1113" s="35"/>
    </row>
    <row r="1114" spans="1:33" ht="21" customHeight="1">
      <c r="A1114" s="26"/>
      <c r="B1114" s="26"/>
      <c r="C1114" s="26"/>
      <c r="D1114" s="32"/>
      <c r="E1114" s="33"/>
      <c r="F1114" s="33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32"/>
      <c r="AA1114" s="32"/>
      <c r="AB1114" s="32"/>
      <c r="AC1114" s="32"/>
      <c r="AD1114" s="32"/>
      <c r="AE1114" s="32"/>
      <c r="AF1114" s="35"/>
      <c r="AG1114" s="35"/>
    </row>
    <row r="1115" spans="1:33" ht="21" customHeight="1">
      <c r="A1115" s="26"/>
      <c r="B1115" s="26"/>
      <c r="C1115" s="26"/>
      <c r="D1115" s="32"/>
      <c r="E1115" s="33"/>
      <c r="F1115" s="33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32"/>
      <c r="AA1115" s="32"/>
      <c r="AB1115" s="32"/>
      <c r="AC1115" s="32"/>
      <c r="AD1115" s="32"/>
      <c r="AE1115" s="32"/>
      <c r="AF1115" s="35"/>
      <c r="AG1115" s="35"/>
    </row>
    <row r="1116" spans="1:33" ht="21" customHeight="1">
      <c r="A1116" s="26"/>
      <c r="B1116" s="26"/>
      <c r="C1116" s="26"/>
      <c r="D1116" s="32"/>
      <c r="E1116" s="33"/>
      <c r="F1116" s="33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32"/>
      <c r="AA1116" s="32"/>
      <c r="AB1116" s="32"/>
      <c r="AC1116" s="32"/>
      <c r="AD1116" s="32"/>
      <c r="AE1116" s="32"/>
      <c r="AF1116" s="35"/>
      <c r="AG1116" s="35"/>
    </row>
    <row r="1117" spans="1:33" ht="21" customHeight="1">
      <c r="A1117" s="26"/>
      <c r="B1117" s="26"/>
      <c r="C1117" s="26"/>
      <c r="D1117" s="32"/>
      <c r="E1117" s="33"/>
      <c r="F1117" s="33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32"/>
      <c r="AA1117" s="32"/>
      <c r="AB1117" s="32"/>
      <c r="AC1117" s="32"/>
      <c r="AD1117" s="32"/>
      <c r="AE1117" s="32"/>
      <c r="AF1117" s="35"/>
      <c r="AG1117" s="35"/>
    </row>
    <row r="1118" spans="1:33" ht="21" customHeight="1">
      <c r="A1118" s="26"/>
      <c r="B1118" s="26"/>
      <c r="C1118" s="26"/>
      <c r="D1118" s="32"/>
      <c r="E1118" s="33"/>
      <c r="F1118" s="33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32"/>
      <c r="AA1118" s="32"/>
      <c r="AB1118" s="32"/>
      <c r="AC1118" s="32"/>
      <c r="AD1118" s="32"/>
      <c r="AE1118" s="32"/>
      <c r="AF1118" s="35"/>
      <c r="AG1118" s="35"/>
    </row>
    <row r="1119" spans="1:33" ht="21" customHeight="1">
      <c r="A1119" s="26"/>
      <c r="B1119" s="26"/>
      <c r="C1119" s="26"/>
      <c r="D1119" s="32"/>
      <c r="E1119" s="33"/>
      <c r="F1119" s="33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32"/>
      <c r="AA1119" s="32"/>
      <c r="AB1119" s="32"/>
      <c r="AC1119" s="32"/>
      <c r="AD1119" s="32"/>
      <c r="AE1119" s="32"/>
      <c r="AF1119" s="35"/>
      <c r="AG1119" s="35"/>
    </row>
    <row r="1120" spans="1:33" ht="21" customHeight="1">
      <c r="A1120" s="26"/>
      <c r="B1120" s="26"/>
      <c r="C1120" s="26"/>
      <c r="D1120" s="32"/>
      <c r="E1120" s="33"/>
      <c r="F1120" s="33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32"/>
      <c r="AA1120" s="32"/>
      <c r="AB1120" s="32"/>
      <c r="AC1120" s="32"/>
      <c r="AD1120" s="32"/>
      <c r="AE1120" s="32"/>
      <c r="AF1120" s="35"/>
      <c r="AG1120" s="35"/>
    </row>
    <row r="1121" spans="1:33" ht="21" customHeight="1">
      <c r="A1121" s="26"/>
      <c r="B1121" s="26"/>
      <c r="C1121" s="26"/>
      <c r="D1121" s="32"/>
      <c r="E1121" s="33"/>
      <c r="F1121" s="33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32"/>
      <c r="AA1121" s="32"/>
      <c r="AB1121" s="32"/>
      <c r="AC1121" s="32"/>
      <c r="AD1121" s="32"/>
      <c r="AE1121" s="32"/>
      <c r="AF1121" s="35"/>
      <c r="AG1121" s="35"/>
    </row>
    <row r="1122" spans="1:33" ht="21" customHeight="1">
      <c r="A1122" s="26"/>
      <c r="B1122" s="26"/>
      <c r="C1122" s="26"/>
      <c r="D1122" s="32"/>
      <c r="E1122" s="33"/>
      <c r="F1122" s="33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32"/>
      <c r="AA1122" s="32"/>
      <c r="AB1122" s="32"/>
      <c r="AC1122" s="32"/>
      <c r="AD1122" s="32"/>
      <c r="AE1122" s="32"/>
      <c r="AF1122" s="35"/>
      <c r="AG1122" s="35"/>
    </row>
    <row r="1123" spans="1:33" ht="21" customHeight="1">
      <c r="A1123" s="26"/>
      <c r="B1123" s="26"/>
      <c r="C1123" s="26"/>
      <c r="D1123" s="32"/>
      <c r="E1123" s="33"/>
      <c r="F1123" s="33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32"/>
      <c r="AA1123" s="32"/>
      <c r="AB1123" s="32"/>
      <c r="AC1123" s="32"/>
      <c r="AD1123" s="32"/>
      <c r="AE1123" s="32"/>
      <c r="AF1123" s="35"/>
      <c r="AG1123" s="35"/>
    </row>
    <row r="1124" spans="1:33" ht="21" customHeight="1">
      <c r="A1124" s="26"/>
      <c r="B1124" s="26"/>
      <c r="C1124" s="26"/>
      <c r="D1124" s="32"/>
      <c r="E1124" s="33"/>
      <c r="F1124" s="33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32"/>
      <c r="AA1124" s="32"/>
      <c r="AB1124" s="32"/>
      <c r="AC1124" s="32"/>
      <c r="AD1124" s="32"/>
      <c r="AE1124" s="32"/>
      <c r="AF1124" s="35"/>
      <c r="AG1124" s="35"/>
    </row>
    <row r="1125" spans="1:33" ht="21" customHeight="1">
      <c r="A1125" s="26"/>
      <c r="B1125" s="26"/>
      <c r="C1125" s="26"/>
      <c r="D1125" s="32"/>
      <c r="E1125" s="33"/>
      <c r="F1125" s="33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32"/>
      <c r="AA1125" s="32"/>
      <c r="AB1125" s="32"/>
      <c r="AC1125" s="32"/>
      <c r="AD1125" s="32"/>
      <c r="AE1125" s="32"/>
      <c r="AF1125" s="35"/>
      <c r="AG1125" s="35"/>
    </row>
    <row r="1126" spans="1:33" ht="21" customHeight="1">
      <c r="A1126" s="26"/>
      <c r="B1126" s="26"/>
      <c r="C1126" s="26"/>
      <c r="D1126" s="32"/>
      <c r="E1126" s="33"/>
      <c r="F1126" s="33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32"/>
      <c r="AA1126" s="32"/>
      <c r="AB1126" s="32"/>
      <c r="AC1126" s="32"/>
      <c r="AD1126" s="32"/>
      <c r="AE1126" s="32"/>
      <c r="AF1126" s="35"/>
      <c r="AG1126" s="35"/>
    </row>
    <row r="1127" spans="1:33" ht="21" customHeight="1">
      <c r="A1127" s="26"/>
      <c r="B1127" s="26"/>
      <c r="C1127" s="26"/>
      <c r="D1127" s="32"/>
      <c r="E1127" s="33"/>
      <c r="F1127" s="33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32"/>
      <c r="AA1127" s="32"/>
      <c r="AB1127" s="32"/>
      <c r="AC1127" s="32"/>
      <c r="AD1127" s="32"/>
      <c r="AE1127" s="32"/>
      <c r="AF1127" s="35"/>
      <c r="AG1127" s="35"/>
    </row>
    <row r="1128" spans="1:33" ht="21" customHeight="1">
      <c r="A1128" s="26"/>
      <c r="B1128" s="26"/>
      <c r="C1128" s="26"/>
      <c r="D1128" s="32"/>
      <c r="E1128" s="33"/>
      <c r="F1128" s="33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32"/>
      <c r="AA1128" s="32"/>
      <c r="AB1128" s="32"/>
      <c r="AC1128" s="32"/>
      <c r="AD1128" s="32"/>
      <c r="AE1128" s="32"/>
      <c r="AF1128" s="35"/>
      <c r="AG1128" s="35"/>
    </row>
    <row r="1129" spans="1:33" ht="21" customHeight="1">
      <c r="A1129" s="26"/>
      <c r="B1129" s="26"/>
      <c r="C1129" s="26"/>
      <c r="D1129" s="32"/>
      <c r="E1129" s="33"/>
      <c r="F1129" s="33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32"/>
      <c r="AA1129" s="32"/>
      <c r="AB1129" s="32"/>
      <c r="AC1129" s="32"/>
      <c r="AD1129" s="32"/>
      <c r="AE1129" s="32"/>
      <c r="AF1129" s="35"/>
      <c r="AG1129" s="35"/>
    </row>
    <row r="1130" spans="1:33" ht="21" customHeight="1">
      <c r="A1130" s="26"/>
      <c r="B1130" s="26"/>
      <c r="C1130" s="26"/>
      <c r="D1130" s="32"/>
      <c r="E1130" s="33"/>
      <c r="F1130" s="33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32"/>
      <c r="AA1130" s="32"/>
      <c r="AB1130" s="32"/>
      <c r="AC1130" s="32"/>
      <c r="AD1130" s="32"/>
      <c r="AE1130" s="32"/>
      <c r="AF1130" s="35"/>
      <c r="AG1130" s="35"/>
    </row>
    <row r="1131" spans="1:33" ht="21" customHeight="1">
      <c r="A1131" s="26"/>
      <c r="B1131" s="26"/>
      <c r="C1131" s="26"/>
      <c r="D1131" s="32"/>
      <c r="E1131" s="33"/>
      <c r="F1131" s="33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32"/>
      <c r="AA1131" s="32"/>
      <c r="AB1131" s="32"/>
      <c r="AC1131" s="32"/>
      <c r="AD1131" s="32"/>
      <c r="AE1131" s="32"/>
      <c r="AF1131" s="35"/>
      <c r="AG1131" s="35"/>
    </row>
    <row r="1132" spans="1:33" ht="21" customHeight="1">
      <c r="A1132" s="26"/>
      <c r="B1132" s="26"/>
      <c r="C1132" s="26"/>
      <c r="D1132" s="32"/>
      <c r="E1132" s="33"/>
      <c r="F1132" s="33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32"/>
      <c r="AA1132" s="32"/>
      <c r="AB1132" s="32"/>
      <c r="AC1132" s="32"/>
      <c r="AD1132" s="32"/>
      <c r="AE1132" s="32"/>
      <c r="AF1132" s="35"/>
      <c r="AG1132" s="35"/>
    </row>
    <row r="1133" spans="1:33" ht="21" customHeight="1">
      <c r="A1133" s="26"/>
      <c r="B1133" s="26"/>
      <c r="C1133" s="26"/>
      <c r="D1133" s="32"/>
      <c r="E1133" s="33"/>
      <c r="F1133" s="33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32"/>
      <c r="AA1133" s="32"/>
      <c r="AB1133" s="32"/>
      <c r="AC1133" s="32"/>
      <c r="AD1133" s="32"/>
      <c r="AE1133" s="32"/>
      <c r="AF1133" s="35"/>
      <c r="AG1133" s="35"/>
    </row>
    <row r="1134" spans="1:33" ht="21" customHeight="1">
      <c r="A1134" s="26"/>
      <c r="B1134" s="26"/>
      <c r="C1134" s="26"/>
      <c r="D1134" s="32"/>
      <c r="E1134" s="33"/>
      <c r="F1134" s="33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32"/>
      <c r="AA1134" s="32"/>
      <c r="AB1134" s="32"/>
      <c r="AC1134" s="32"/>
      <c r="AD1134" s="32"/>
      <c r="AE1134" s="32"/>
      <c r="AF1134" s="35"/>
      <c r="AG1134" s="35"/>
    </row>
    <row r="1135" spans="1:33" ht="21" customHeight="1">
      <c r="A1135" s="26"/>
      <c r="B1135" s="26"/>
      <c r="C1135" s="26"/>
      <c r="D1135" s="32"/>
      <c r="E1135" s="33"/>
      <c r="F1135" s="33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32"/>
      <c r="AA1135" s="32"/>
      <c r="AB1135" s="32"/>
      <c r="AC1135" s="32"/>
      <c r="AD1135" s="32"/>
      <c r="AE1135" s="32"/>
      <c r="AF1135" s="35"/>
      <c r="AG1135" s="35"/>
    </row>
    <row r="1136" spans="1:33" ht="21" customHeight="1">
      <c r="A1136" s="26"/>
      <c r="B1136" s="26"/>
      <c r="C1136" s="26"/>
      <c r="D1136" s="32"/>
      <c r="E1136" s="33"/>
      <c r="F1136" s="33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32"/>
      <c r="AA1136" s="32"/>
      <c r="AB1136" s="32"/>
      <c r="AC1136" s="32"/>
      <c r="AD1136" s="32"/>
      <c r="AE1136" s="32"/>
      <c r="AF1136" s="35"/>
      <c r="AG1136" s="35"/>
    </row>
    <row r="1137" spans="1:33" ht="21" customHeight="1">
      <c r="A1137" s="26"/>
      <c r="B1137" s="26"/>
      <c r="C1137" s="26"/>
      <c r="D1137" s="32"/>
      <c r="E1137" s="33"/>
      <c r="F1137" s="33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32"/>
      <c r="AA1137" s="32"/>
      <c r="AB1137" s="32"/>
      <c r="AC1137" s="32"/>
      <c r="AD1137" s="32"/>
      <c r="AE1137" s="32"/>
      <c r="AF1137" s="35"/>
      <c r="AG1137" s="35"/>
    </row>
    <row r="1138" spans="1:33" ht="21" customHeight="1">
      <c r="A1138" s="26"/>
      <c r="B1138" s="26"/>
      <c r="C1138" s="26"/>
      <c r="D1138" s="32"/>
      <c r="E1138" s="33"/>
      <c r="F1138" s="33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32"/>
      <c r="AA1138" s="32"/>
      <c r="AB1138" s="32"/>
      <c r="AC1138" s="32"/>
      <c r="AD1138" s="32"/>
      <c r="AE1138" s="32"/>
      <c r="AF1138" s="35"/>
      <c r="AG1138" s="35"/>
    </row>
    <row r="1139" spans="1:33" ht="21" customHeight="1">
      <c r="A1139" s="26"/>
      <c r="B1139" s="26"/>
      <c r="C1139" s="26"/>
      <c r="D1139" s="32"/>
      <c r="E1139" s="33"/>
      <c r="F1139" s="33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32"/>
      <c r="AA1139" s="32"/>
      <c r="AB1139" s="32"/>
      <c r="AC1139" s="32"/>
      <c r="AD1139" s="32"/>
      <c r="AE1139" s="32"/>
      <c r="AF1139" s="35"/>
      <c r="AG1139" s="35"/>
    </row>
    <row r="1140" spans="1:33" ht="21" customHeight="1">
      <c r="A1140" s="26"/>
      <c r="B1140" s="26"/>
      <c r="C1140" s="26"/>
      <c r="D1140" s="32"/>
      <c r="E1140" s="33"/>
      <c r="F1140" s="33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32"/>
      <c r="AA1140" s="32"/>
      <c r="AB1140" s="32"/>
      <c r="AC1140" s="32"/>
      <c r="AD1140" s="32"/>
      <c r="AE1140" s="32"/>
      <c r="AF1140" s="35"/>
      <c r="AG1140" s="35"/>
    </row>
    <row r="1141" spans="1:33" ht="21" customHeight="1">
      <c r="A1141" s="26"/>
      <c r="B1141" s="26"/>
      <c r="C1141" s="26"/>
      <c r="D1141" s="32"/>
      <c r="E1141" s="33"/>
      <c r="F1141" s="33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32"/>
      <c r="AA1141" s="32"/>
      <c r="AB1141" s="32"/>
      <c r="AC1141" s="32"/>
      <c r="AD1141" s="32"/>
      <c r="AE1141" s="32"/>
      <c r="AF1141" s="35"/>
      <c r="AG1141" s="35"/>
    </row>
    <row r="1142" spans="1:33" ht="21" customHeight="1">
      <c r="A1142" s="26"/>
      <c r="B1142" s="26"/>
      <c r="C1142" s="26"/>
      <c r="D1142" s="32"/>
      <c r="E1142" s="33"/>
      <c r="F1142" s="33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32"/>
      <c r="AA1142" s="32"/>
      <c r="AB1142" s="32"/>
      <c r="AC1142" s="32"/>
      <c r="AD1142" s="32"/>
      <c r="AE1142" s="32"/>
      <c r="AF1142" s="35"/>
      <c r="AG1142" s="35"/>
    </row>
    <row r="1143" spans="1:33" ht="21" customHeight="1">
      <c r="A1143" s="26"/>
      <c r="B1143" s="26"/>
      <c r="C1143" s="26"/>
      <c r="D1143" s="32"/>
      <c r="E1143" s="33"/>
      <c r="F1143" s="33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32"/>
      <c r="AA1143" s="32"/>
      <c r="AB1143" s="32"/>
      <c r="AC1143" s="32"/>
      <c r="AD1143" s="32"/>
      <c r="AE1143" s="32"/>
      <c r="AF1143" s="35"/>
      <c r="AG1143" s="35"/>
    </row>
    <row r="1144" spans="1:33" ht="21" customHeight="1">
      <c r="A1144" s="26"/>
      <c r="B1144" s="26"/>
      <c r="C1144" s="26"/>
      <c r="D1144" s="32"/>
      <c r="E1144" s="33"/>
      <c r="F1144" s="33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32"/>
      <c r="AA1144" s="32"/>
      <c r="AB1144" s="32"/>
      <c r="AC1144" s="32"/>
      <c r="AD1144" s="32"/>
      <c r="AE1144" s="32"/>
      <c r="AF1144" s="35"/>
      <c r="AG1144" s="35"/>
    </row>
    <row r="1145" spans="1:33" ht="21" customHeight="1">
      <c r="A1145" s="26"/>
      <c r="B1145" s="26"/>
      <c r="C1145" s="26"/>
      <c r="D1145" s="32"/>
      <c r="E1145" s="33"/>
      <c r="F1145" s="33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32"/>
      <c r="AA1145" s="32"/>
      <c r="AB1145" s="32"/>
      <c r="AC1145" s="32"/>
      <c r="AD1145" s="32"/>
      <c r="AE1145" s="32"/>
      <c r="AF1145" s="35"/>
      <c r="AG1145" s="35"/>
    </row>
    <row r="1146" spans="1:33" ht="21" customHeight="1">
      <c r="A1146" s="26"/>
      <c r="B1146" s="26"/>
      <c r="C1146" s="26"/>
      <c r="D1146" s="32"/>
      <c r="E1146" s="33"/>
      <c r="F1146" s="33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32"/>
      <c r="AA1146" s="32"/>
      <c r="AB1146" s="32"/>
      <c r="AC1146" s="32"/>
      <c r="AD1146" s="32"/>
      <c r="AE1146" s="32"/>
      <c r="AF1146" s="35"/>
      <c r="AG1146" s="35"/>
    </row>
    <row r="1147" spans="1:33" ht="21" customHeight="1">
      <c r="A1147" s="26"/>
      <c r="B1147" s="26"/>
      <c r="C1147" s="26"/>
      <c r="D1147" s="32"/>
      <c r="E1147" s="33"/>
      <c r="F1147" s="33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32"/>
      <c r="AA1147" s="32"/>
      <c r="AB1147" s="32"/>
      <c r="AC1147" s="32"/>
      <c r="AD1147" s="32"/>
      <c r="AE1147" s="32"/>
      <c r="AF1147" s="35"/>
      <c r="AG1147" s="35"/>
    </row>
    <row r="1148" spans="1:33" ht="21" customHeight="1">
      <c r="A1148" s="26"/>
      <c r="B1148" s="26"/>
      <c r="C1148" s="26"/>
      <c r="D1148" s="32"/>
      <c r="E1148" s="33"/>
      <c r="F1148" s="33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32"/>
      <c r="AA1148" s="32"/>
      <c r="AB1148" s="32"/>
      <c r="AC1148" s="32"/>
      <c r="AD1148" s="32"/>
      <c r="AE1148" s="32"/>
      <c r="AF1148" s="35"/>
      <c r="AG1148" s="35"/>
    </row>
    <row r="1149" spans="1:33" ht="21" customHeight="1">
      <c r="A1149" s="26"/>
      <c r="B1149" s="26"/>
      <c r="C1149" s="26"/>
      <c r="D1149" s="32"/>
      <c r="E1149" s="33"/>
      <c r="F1149" s="33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32"/>
      <c r="AA1149" s="32"/>
      <c r="AB1149" s="32"/>
      <c r="AC1149" s="32"/>
      <c r="AD1149" s="32"/>
      <c r="AE1149" s="32"/>
      <c r="AF1149" s="35"/>
      <c r="AG1149" s="35"/>
    </row>
    <row r="1150" spans="1:33" ht="21" customHeight="1">
      <c r="A1150" s="26"/>
      <c r="B1150" s="26"/>
      <c r="C1150" s="26"/>
      <c r="D1150" s="32"/>
      <c r="E1150" s="33"/>
      <c r="F1150" s="33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32"/>
      <c r="AA1150" s="32"/>
      <c r="AB1150" s="32"/>
      <c r="AC1150" s="32"/>
      <c r="AD1150" s="32"/>
      <c r="AE1150" s="32"/>
      <c r="AF1150" s="35"/>
      <c r="AG1150" s="35"/>
    </row>
    <row r="1151" spans="1:33" ht="21" customHeight="1">
      <c r="A1151" s="26"/>
      <c r="B1151" s="26"/>
      <c r="C1151" s="26"/>
      <c r="D1151" s="32"/>
      <c r="E1151" s="33"/>
      <c r="F1151" s="33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32"/>
      <c r="AA1151" s="32"/>
      <c r="AB1151" s="32"/>
      <c r="AC1151" s="32"/>
      <c r="AD1151" s="32"/>
      <c r="AE1151" s="32"/>
      <c r="AF1151" s="35"/>
      <c r="AG1151" s="35"/>
    </row>
    <row r="1152" spans="1:33" ht="21" customHeight="1">
      <c r="A1152" s="26"/>
      <c r="B1152" s="26"/>
      <c r="C1152" s="26"/>
      <c r="D1152" s="32"/>
      <c r="E1152" s="33"/>
      <c r="F1152" s="33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32"/>
      <c r="AA1152" s="32"/>
      <c r="AB1152" s="32"/>
      <c r="AC1152" s="32"/>
      <c r="AD1152" s="32"/>
      <c r="AE1152" s="32"/>
      <c r="AF1152" s="35"/>
      <c r="AG1152" s="35"/>
    </row>
    <row r="1153" spans="1:33" ht="21" customHeight="1">
      <c r="A1153" s="26"/>
      <c r="B1153" s="26"/>
      <c r="C1153" s="26"/>
      <c r="D1153" s="32"/>
      <c r="E1153" s="33"/>
      <c r="F1153" s="33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32"/>
      <c r="AA1153" s="32"/>
      <c r="AB1153" s="32"/>
      <c r="AC1153" s="32"/>
      <c r="AD1153" s="32"/>
      <c r="AE1153" s="32"/>
      <c r="AF1153" s="35"/>
      <c r="AG1153" s="35"/>
    </row>
    <row r="1154" spans="1:33" ht="21" customHeight="1">
      <c r="A1154" s="26"/>
      <c r="B1154" s="26"/>
      <c r="C1154" s="26"/>
      <c r="D1154" s="32"/>
      <c r="E1154" s="33"/>
      <c r="F1154" s="33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32"/>
      <c r="AA1154" s="32"/>
      <c r="AB1154" s="32"/>
      <c r="AC1154" s="32"/>
      <c r="AD1154" s="32"/>
      <c r="AE1154" s="32"/>
      <c r="AF1154" s="35"/>
      <c r="AG1154" s="35"/>
    </row>
    <row r="1155" spans="1:33" ht="21" customHeight="1">
      <c r="A1155" s="26"/>
      <c r="B1155" s="26"/>
      <c r="C1155" s="26"/>
      <c r="D1155" s="32"/>
      <c r="E1155" s="33"/>
      <c r="F1155" s="33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32"/>
      <c r="AA1155" s="32"/>
      <c r="AB1155" s="32"/>
      <c r="AC1155" s="32"/>
      <c r="AD1155" s="32"/>
      <c r="AE1155" s="32"/>
      <c r="AF1155" s="35"/>
      <c r="AG1155" s="35"/>
    </row>
    <row r="1156" spans="1:33" ht="21" customHeight="1">
      <c r="A1156" s="26"/>
      <c r="B1156" s="26"/>
      <c r="C1156" s="26"/>
      <c r="D1156" s="32"/>
      <c r="E1156" s="33"/>
      <c r="F1156" s="33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32"/>
      <c r="AA1156" s="32"/>
      <c r="AB1156" s="32"/>
      <c r="AC1156" s="32"/>
      <c r="AD1156" s="32"/>
      <c r="AE1156" s="32"/>
      <c r="AF1156" s="35"/>
      <c r="AG1156" s="35"/>
    </row>
    <row r="1157" spans="1:33" ht="21" customHeight="1">
      <c r="A1157" s="26"/>
      <c r="B1157" s="26"/>
      <c r="C1157" s="26"/>
      <c r="D1157" s="32"/>
      <c r="E1157" s="33"/>
      <c r="F1157" s="33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32"/>
      <c r="AA1157" s="32"/>
      <c r="AB1157" s="32"/>
      <c r="AC1157" s="32"/>
      <c r="AD1157" s="32"/>
      <c r="AE1157" s="32"/>
      <c r="AF1157" s="35"/>
      <c r="AG1157" s="35"/>
    </row>
    <row r="1158" spans="1:33" ht="21" customHeight="1">
      <c r="A1158" s="26"/>
      <c r="B1158" s="26"/>
      <c r="C1158" s="26"/>
      <c r="D1158" s="32"/>
      <c r="E1158" s="33"/>
      <c r="F1158" s="33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32"/>
      <c r="AA1158" s="32"/>
      <c r="AB1158" s="32"/>
      <c r="AC1158" s="32"/>
      <c r="AD1158" s="32"/>
      <c r="AE1158" s="32"/>
      <c r="AF1158" s="35"/>
      <c r="AG1158" s="35"/>
    </row>
    <row r="1159" spans="1:33" ht="21" customHeight="1">
      <c r="A1159" s="26"/>
      <c r="B1159" s="26"/>
      <c r="C1159" s="26"/>
      <c r="D1159" s="32"/>
      <c r="E1159" s="33"/>
      <c r="F1159" s="33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32"/>
      <c r="AA1159" s="32"/>
      <c r="AB1159" s="32"/>
      <c r="AC1159" s="32"/>
      <c r="AD1159" s="32"/>
      <c r="AE1159" s="32"/>
      <c r="AF1159" s="35"/>
      <c r="AG1159" s="35"/>
    </row>
    <row r="1160" spans="1:33" ht="21" customHeight="1">
      <c r="A1160" s="26"/>
      <c r="B1160" s="26"/>
      <c r="C1160" s="26"/>
      <c r="D1160" s="32"/>
      <c r="E1160" s="33"/>
      <c r="F1160" s="33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32"/>
      <c r="AA1160" s="32"/>
      <c r="AB1160" s="32"/>
      <c r="AC1160" s="32"/>
      <c r="AD1160" s="32"/>
      <c r="AE1160" s="32"/>
      <c r="AF1160" s="35"/>
      <c r="AG1160" s="35"/>
    </row>
    <row r="1161" spans="1:33" ht="21" customHeight="1">
      <c r="A1161" s="26"/>
      <c r="B1161" s="26"/>
      <c r="C1161" s="26"/>
      <c r="D1161" s="32"/>
      <c r="E1161" s="33"/>
      <c r="F1161" s="33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32"/>
      <c r="AA1161" s="32"/>
      <c r="AB1161" s="32"/>
      <c r="AC1161" s="32"/>
      <c r="AD1161" s="32"/>
      <c r="AE1161" s="32"/>
      <c r="AF1161" s="35"/>
      <c r="AG1161" s="35"/>
    </row>
    <row r="1162" spans="1:33" ht="21" customHeight="1">
      <c r="A1162" s="26"/>
      <c r="B1162" s="26"/>
      <c r="C1162" s="26"/>
      <c r="D1162" s="32"/>
      <c r="E1162" s="33"/>
      <c r="F1162" s="33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32"/>
      <c r="AA1162" s="32"/>
      <c r="AB1162" s="32"/>
      <c r="AC1162" s="32"/>
      <c r="AD1162" s="32"/>
      <c r="AE1162" s="32"/>
      <c r="AF1162" s="35"/>
      <c r="AG1162" s="35"/>
    </row>
    <row r="1163" spans="1:33" ht="21" customHeight="1">
      <c r="A1163" s="26"/>
      <c r="B1163" s="26"/>
      <c r="C1163" s="26"/>
      <c r="D1163" s="32"/>
      <c r="E1163" s="33"/>
      <c r="F1163" s="33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32"/>
      <c r="AA1163" s="32"/>
      <c r="AB1163" s="32"/>
      <c r="AC1163" s="32"/>
      <c r="AD1163" s="32"/>
      <c r="AE1163" s="32"/>
      <c r="AF1163" s="35"/>
      <c r="AG1163" s="35"/>
    </row>
    <row r="1164" spans="1:33" ht="21" customHeight="1">
      <c r="A1164" s="26"/>
      <c r="B1164" s="26"/>
      <c r="C1164" s="26"/>
      <c r="D1164" s="32"/>
      <c r="E1164" s="33"/>
      <c r="F1164" s="33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32"/>
      <c r="AA1164" s="32"/>
      <c r="AB1164" s="32"/>
      <c r="AC1164" s="32"/>
      <c r="AD1164" s="32"/>
      <c r="AE1164" s="32"/>
      <c r="AF1164" s="35"/>
      <c r="AG1164" s="35"/>
    </row>
    <row r="1165" spans="1:33" ht="21" customHeight="1">
      <c r="A1165" s="26"/>
      <c r="B1165" s="26"/>
      <c r="C1165" s="26"/>
      <c r="D1165" s="32"/>
      <c r="E1165" s="33"/>
      <c r="F1165" s="33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32"/>
      <c r="AA1165" s="32"/>
      <c r="AB1165" s="32"/>
      <c r="AC1165" s="32"/>
      <c r="AD1165" s="32"/>
      <c r="AE1165" s="32"/>
      <c r="AF1165" s="35"/>
      <c r="AG1165" s="35"/>
    </row>
    <row r="1166" spans="1:33" ht="21" customHeight="1">
      <c r="A1166" s="26"/>
      <c r="B1166" s="26"/>
      <c r="C1166" s="26"/>
      <c r="D1166" s="32"/>
      <c r="E1166" s="33"/>
      <c r="F1166" s="33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32"/>
      <c r="AA1166" s="32"/>
      <c r="AB1166" s="32"/>
      <c r="AC1166" s="32"/>
      <c r="AD1166" s="32"/>
      <c r="AE1166" s="32"/>
      <c r="AF1166" s="35"/>
      <c r="AG1166" s="35"/>
    </row>
    <row r="1167" spans="1:33" ht="21" customHeight="1">
      <c r="A1167" s="26"/>
      <c r="B1167" s="26"/>
      <c r="C1167" s="26"/>
      <c r="D1167" s="32"/>
      <c r="E1167" s="33"/>
      <c r="F1167" s="33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32"/>
      <c r="AA1167" s="32"/>
      <c r="AB1167" s="32"/>
      <c r="AC1167" s="32"/>
      <c r="AD1167" s="32"/>
      <c r="AE1167" s="32"/>
      <c r="AF1167" s="35"/>
      <c r="AG1167" s="35"/>
    </row>
    <row r="1168" spans="1:33" ht="21" customHeight="1">
      <c r="A1168" s="26"/>
      <c r="B1168" s="26"/>
      <c r="C1168" s="26"/>
      <c r="D1168" s="32"/>
      <c r="E1168" s="33"/>
      <c r="F1168" s="33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32"/>
      <c r="AA1168" s="32"/>
      <c r="AB1168" s="32"/>
      <c r="AC1168" s="32"/>
      <c r="AD1168" s="32"/>
      <c r="AE1168" s="32"/>
      <c r="AF1168" s="35"/>
      <c r="AG1168" s="35"/>
    </row>
    <row r="1169" spans="1:33" ht="21" customHeight="1">
      <c r="A1169" s="26"/>
      <c r="B1169" s="26"/>
      <c r="C1169" s="26"/>
      <c r="D1169" s="32"/>
      <c r="E1169" s="33"/>
      <c r="F1169" s="33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32"/>
      <c r="AA1169" s="32"/>
      <c r="AB1169" s="32"/>
      <c r="AC1169" s="32"/>
      <c r="AD1169" s="32"/>
      <c r="AE1169" s="32"/>
      <c r="AF1169" s="35"/>
      <c r="AG1169" s="35"/>
    </row>
    <row r="1170" spans="1:33" ht="21" customHeight="1">
      <c r="A1170" s="26"/>
      <c r="B1170" s="26"/>
      <c r="C1170" s="26"/>
      <c r="D1170" s="32"/>
      <c r="E1170" s="33"/>
      <c r="F1170" s="33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32"/>
      <c r="AA1170" s="32"/>
      <c r="AB1170" s="32"/>
      <c r="AC1170" s="32"/>
      <c r="AD1170" s="32"/>
      <c r="AE1170" s="32"/>
      <c r="AF1170" s="35"/>
      <c r="AG1170" s="35"/>
    </row>
    <row r="1171" spans="1:33" ht="21" customHeight="1">
      <c r="A1171" s="26"/>
      <c r="B1171" s="26"/>
      <c r="C1171" s="26"/>
      <c r="D1171" s="32"/>
      <c r="E1171" s="33"/>
      <c r="F1171" s="33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32"/>
      <c r="AA1171" s="32"/>
      <c r="AB1171" s="32"/>
      <c r="AC1171" s="32"/>
      <c r="AD1171" s="32"/>
      <c r="AE1171" s="32"/>
      <c r="AF1171" s="35"/>
      <c r="AG1171" s="35"/>
    </row>
    <row r="1172" spans="1:33" ht="21" customHeight="1">
      <c r="A1172" s="26"/>
      <c r="B1172" s="26"/>
      <c r="C1172" s="26"/>
      <c r="D1172" s="32"/>
      <c r="E1172" s="33"/>
      <c r="F1172" s="33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32"/>
      <c r="AA1172" s="32"/>
      <c r="AB1172" s="32"/>
      <c r="AC1172" s="32"/>
      <c r="AD1172" s="32"/>
      <c r="AE1172" s="32"/>
      <c r="AF1172" s="35"/>
      <c r="AG1172" s="35"/>
    </row>
    <row r="1173" spans="1:33" ht="21" customHeight="1">
      <c r="A1173" s="26"/>
      <c r="B1173" s="26"/>
      <c r="C1173" s="26"/>
      <c r="D1173" s="32"/>
      <c r="E1173" s="33"/>
      <c r="F1173" s="33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32"/>
      <c r="AA1173" s="32"/>
      <c r="AB1173" s="32"/>
      <c r="AC1173" s="32"/>
      <c r="AD1173" s="32"/>
      <c r="AE1173" s="32"/>
      <c r="AF1173" s="35"/>
      <c r="AG1173" s="35"/>
    </row>
    <row r="1174" spans="1:33" ht="21" customHeight="1">
      <c r="A1174" s="26"/>
      <c r="B1174" s="26"/>
      <c r="C1174" s="26"/>
      <c r="D1174" s="32"/>
      <c r="E1174" s="33"/>
      <c r="F1174" s="33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32"/>
      <c r="AA1174" s="32"/>
      <c r="AB1174" s="32"/>
      <c r="AC1174" s="32"/>
      <c r="AD1174" s="32"/>
      <c r="AE1174" s="32"/>
      <c r="AF1174" s="35"/>
      <c r="AG1174" s="35"/>
    </row>
    <row r="1175" spans="1:33" ht="21" customHeight="1">
      <c r="A1175" s="26"/>
      <c r="B1175" s="26"/>
      <c r="C1175" s="26"/>
      <c r="D1175" s="32"/>
      <c r="E1175" s="33"/>
      <c r="F1175" s="33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32"/>
      <c r="AA1175" s="32"/>
      <c r="AB1175" s="32"/>
      <c r="AC1175" s="32"/>
      <c r="AD1175" s="32"/>
      <c r="AE1175" s="32"/>
      <c r="AF1175" s="35"/>
      <c r="AG1175" s="35"/>
    </row>
    <row r="1176" spans="1:33" ht="21" customHeight="1">
      <c r="A1176" s="26"/>
      <c r="B1176" s="26"/>
      <c r="C1176" s="26"/>
      <c r="D1176" s="32"/>
      <c r="E1176" s="33"/>
      <c r="F1176" s="33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32"/>
      <c r="AA1176" s="32"/>
      <c r="AB1176" s="32"/>
      <c r="AC1176" s="32"/>
      <c r="AD1176" s="32"/>
      <c r="AE1176" s="32"/>
      <c r="AF1176" s="35"/>
      <c r="AG1176" s="35"/>
    </row>
    <row r="1177" spans="1:33" ht="21" customHeight="1">
      <c r="A1177" s="26"/>
      <c r="B1177" s="26"/>
      <c r="C1177" s="26"/>
      <c r="D1177" s="32"/>
      <c r="E1177" s="33"/>
      <c r="F1177" s="33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32"/>
      <c r="AA1177" s="32"/>
      <c r="AB1177" s="32"/>
      <c r="AC1177" s="32"/>
      <c r="AD1177" s="32"/>
      <c r="AE1177" s="32"/>
      <c r="AF1177" s="35"/>
      <c r="AG1177" s="35"/>
    </row>
    <row r="1178" spans="1:33" ht="21" customHeight="1">
      <c r="A1178" s="26"/>
      <c r="B1178" s="26"/>
      <c r="C1178" s="26"/>
      <c r="D1178" s="32"/>
      <c r="E1178" s="33"/>
      <c r="F1178" s="33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32"/>
      <c r="AA1178" s="32"/>
      <c r="AB1178" s="32"/>
      <c r="AC1178" s="32"/>
      <c r="AD1178" s="32"/>
      <c r="AE1178" s="32"/>
      <c r="AF1178" s="35"/>
      <c r="AG1178" s="35"/>
    </row>
    <row r="1179" spans="1:33" ht="21" customHeight="1">
      <c r="A1179" s="26"/>
      <c r="B1179" s="26"/>
      <c r="C1179" s="26"/>
      <c r="D1179" s="32"/>
      <c r="E1179" s="33"/>
      <c r="F1179" s="33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32"/>
      <c r="AA1179" s="32"/>
      <c r="AB1179" s="32"/>
      <c r="AC1179" s="32"/>
      <c r="AD1179" s="32"/>
      <c r="AE1179" s="32"/>
      <c r="AF1179" s="35"/>
      <c r="AG1179" s="35"/>
    </row>
    <row r="1180" spans="1:33" ht="21" customHeight="1">
      <c r="A1180" s="26"/>
      <c r="B1180" s="26"/>
      <c r="C1180" s="26"/>
      <c r="D1180" s="32"/>
      <c r="E1180" s="33"/>
      <c r="F1180" s="33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32"/>
      <c r="AA1180" s="32"/>
      <c r="AB1180" s="32"/>
      <c r="AC1180" s="32"/>
      <c r="AD1180" s="32"/>
      <c r="AE1180" s="32"/>
      <c r="AF1180" s="35"/>
      <c r="AG1180" s="35"/>
    </row>
    <row r="1181" spans="1:33" ht="21" customHeight="1">
      <c r="A1181" s="26"/>
      <c r="B1181" s="26"/>
      <c r="C1181" s="26"/>
      <c r="D1181" s="32"/>
      <c r="E1181" s="33"/>
      <c r="F1181" s="33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32"/>
      <c r="AA1181" s="32"/>
      <c r="AB1181" s="32"/>
      <c r="AC1181" s="32"/>
      <c r="AD1181" s="32"/>
      <c r="AE1181" s="32"/>
      <c r="AF1181" s="35"/>
      <c r="AG1181" s="35"/>
    </row>
    <row r="1182" spans="1:33" ht="21" customHeight="1">
      <c r="A1182" s="26"/>
      <c r="B1182" s="26"/>
      <c r="C1182" s="26"/>
      <c r="D1182" s="32"/>
      <c r="E1182" s="33"/>
      <c r="F1182" s="33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32"/>
      <c r="AA1182" s="32"/>
      <c r="AB1182" s="32"/>
      <c r="AC1182" s="32"/>
      <c r="AD1182" s="32"/>
      <c r="AE1182" s="32"/>
      <c r="AF1182" s="35"/>
      <c r="AG1182" s="35"/>
    </row>
    <row r="1183" spans="1:33" ht="21" customHeight="1">
      <c r="A1183" s="26"/>
      <c r="B1183" s="26"/>
      <c r="C1183" s="26"/>
      <c r="D1183" s="32"/>
      <c r="E1183" s="33"/>
      <c r="F1183" s="33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32"/>
      <c r="AA1183" s="32"/>
      <c r="AB1183" s="32"/>
      <c r="AC1183" s="32"/>
      <c r="AD1183" s="32"/>
      <c r="AE1183" s="32"/>
      <c r="AF1183" s="35"/>
      <c r="AG1183" s="35"/>
    </row>
    <row r="1184" spans="1:33" ht="21" customHeight="1">
      <c r="A1184" s="26"/>
      <c r="B1184" s="26"/>
      <c r="C1184" s="26"/>
      <c r="D1184" s="32"/>
      <c r="E1184" s="33"/>
      <c r="F1184" s="33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32"/>
      <c r="AA1184" s="32"/>
      <c r="AB1184" s="32"/>
      <c r="AC1184" s="32"/>
      <c r="AD1184" s="32"/>
      <c r="AE1184" s="32"/>
      <c r="AF1184" s="35"/>
      <c r="AG1184" s="35"/>
    </row>
    <row r="1185" spans="1:33" ht="21" customHeight="1">
      <c r="A1185" s="26"/>
      <c r="B1185" s="26"/>
      <c r="C1185" s="26"/>
      <c r="D1185" s="32"/>
      <c r="E1185" s="33"/>
      <c r="F1185" s="33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32"/>
      <c r="AA1185" s="32"/>
      <c r="AB1185" s="32"/>
      <c r="AC1185" s="32"/>
      <c r="AD1185" s="32"/>
      <c r="AE1185" s="32"/>
      <c r="AF1185" s="35"/>
      <c r="AG1185" s="35"/>
    </row>
    <row r="1186" spans="1:33" ht="21" customHeight="1">
      <c r="A1186" s="26"/>
      <c r="B1186" s="26"/>
      <c r="C1186" s="26"/>
      <c r="D1186" s="32"/>
      <c r="E1186" s="33"/>
      <c r="F1186" s="33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32"/>
      <c r="AA1186" s="32"/>
      <c r="AB1186" s="32"/>
      <c r="AC1186" s="32"/>
      <c r="AD1186" s="32"/>
      <c r="AE1186" s="32"/>
      <c r="AF1186" s="35"/>
      <c r="AG1186" s="35"/>
    </row>
    <row r="1187" spans="1:33" ht="21" customHeight="1">
      <c r="A1187" s="26"/>
      <c r="B1187" s="26"/>
      <c r="C1187" s="26"/>
      <c r="D1187" s="32"/>
      <c r="E1187" s="33"/>
      <c r="F1187" s="33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32"/>
      <c r="AA1187" s="32"/>
      <c r="AB1187" s="32"/>
      <c r="AC1187" s="32"/>
      <c r="AD1187" s="32"/>
      <c r="AE1187" s="32"/>
      <c r="AF1187" s="35"/>
      <c r="AG1187" s="35"/>
    </row>
    <row r="1188" spans="1:33" ht="21" customHeight="1">
      <c r="A1188" s="26"/>
      <c r="B1188" s="26"/>
      <c r="C1188" s="26"/>
      <c r="D1188" s="32"/>
      <c r="E1188" s="33"/>
      <c r="F1188" s="33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32"/>
      <c r="AA1188" s="32"/>
      <c r="AB1188" s="32"/>
      <c r="AC1188" s="32"/>
      <c r="AD1188" s="32"/>
      <c r="AE1188" s="32"/>
      <c r="AF1188" s="35"/>
      <c r="AG1188" s="35"/>
    </row>
    <row r="1189" spans="1:33" ht="21" customHeight="1">
      <c r="A1189" s="26"/>
      <c r="B1189" s="26"/>
      <c r="C1189" s="26"/>
      <c r="D1189" s="32"/>
      <c r="E1189" s="33"/>
      <c r="F1189" s="33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32"/>
      <c r="AA1189" s="32"/>
      <c r="AB1189" s="32"/>
      <c r="AC1189" s="32"/>
      <c r="AD1189" s="32"/>
      <c r="AE1189" s="32"/>
      <c r="AF1189" s="35"/>
      <c r="AG1189" s="35"/>
    </row>
    <row r="1190" spans="1:33" ht="21" customHeight="1">
      <c r="A1190" s="26"/>
      <c r="B1190" s="26"/>
      <c r="C1190" s="26"/>
      <c r="D1190" s="32"/>
      <c r="E1190" s="33"/>
      <c r="F1190" s="33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32"/>
      <c r="AA1190" s="32"/>
      <c r="AB1190" s="32"/>
      <c r="AC1190" s="32"/>
      <c r="AD1190" s="32"/>
      <c r="AE1190" s="32"/>
      <c r="AF1190" s="35"/>
      <c r="AG1190" s="35"/>
    </row>
    <row r="1191" spans="1:33" ht="21" customHeight="1">
      <c r="A1191" s="26"/>
      <c r="B1191" s="26"/>
      <c r="C1191" s="26"/>
      <c r="D1191" s="32"/>
      <c r="E1191" s="33"/>
      <c r="F1191" s="33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32"/>
      <c r="AA1191" s="32"/>
      <c r="AB1191" s="32"/>
      <c r="AC1191" s="32"/>
      <c r="AD1191" s="32"/>
      <c r="AE1191" s="32"/>
      <c r="AF1191" s="35"/>
      <c r="AG1191" s="35"/>
    </row>
    <row r="1192" spans="1:33" ht="21" customHeight="1">
      <c r="A1192" s="26"/>
      <c r="B1192" s="26"/>
      <c r="C1192" s="26"/>
      <c r="D1192" s="32"/>
      <c r="E1192" s="33"/>
      <c r="F1192" s="33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32"/>
      <c r="AA1192" s="32"/>
      <c r="AB1192" s="32"/>
      <c r="AC1192" s="32"/>
      <c r="AD1192" s="32"/>
      <c r="AE1192" s="32"/>
      <c r="AF1192" s="35"/>
      <c r="AG1192" s="35"/>
    </row>
    <row r="1193" spans="1:33" ht="21" customHeight="1">
      <c r="A1193" s="26"/>
      <c r="B1193" s="26"/>
      <c r="C1193" s="26"/>
      <c r="D1193" s="32"/>
      <c r="E1193" s="33"/>
      <c r="F1193" s="33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32"/>
      <c r="AA1193" s="32"/>
      <c r="AB1193" s="32"/>
      <c r="AC1193" s="32"/>
      <c r="AD1193" s="32"/>
      <c r="AE1193" s="32"/>
      <c r="AF1193" s="35"/>
      <c r="AG1193" s="35"/>
    </row>
    <row r="1194" spans="1:33" ht="21" customHeight="1">
      <c r="A1194" s="26"/>
      <c r="B1194" s="26"/>
      <c r="C1194" s="26"/>
      <c r="D1194" s="32"/>
      <c r="E1194" s="33"/>
      <c r="F1194" s="33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32"/>
      <c r="AA1194" s="32"/>
      <c r="AB1194" s="32"/>
      <c r="AC1194" s="32"/>
      <c r="AD1194" s="32"/>
      <c r="AE1194" s="32"/>
      <c r="AF1194" s="35"/>
      <c r="AG1194" s="35"/>
    </row>
    <row r="1195" spans="1:33" ht="21" customHeight="1">
      <c r="A1195" s="26"/>
      <c r="B1195" s="26"/>
      <c r="C1195" s="26"/>
      <c r="D1195" s="32"/>
      <c r="E1195" s="33"/>
      <c r="F1195" s="33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32"/>
      <c r="AA1195" s="32"/>
      <c r="AB1195" s="32"/>
      <c r="AC1195" s="32"/>
      <c r="AD1195" s="32"/>
      <c r="AE1195" s="32"/>
      <c r="AF1195" s="35"/>
      <c r="AG1195" s="35"/>
    </row>
    <row r="1196" spans="1:33" ht="21" customHeight="1">
      <c r="A1196" s="26"/>
      <c r="B1196" s="26"/>
      <c r="C1196" s="26"/>
      <c r="D1196" s="32"/>
      <c r="E1196" s="33"/>
      <c r="F1196" s="33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32"/>
      <c r="AA1196" s="32"/>
      <c r="AB1196" s="32"/>
      <c r="AC1196" s="32"/>
      <c r="AD1196" s="32"/>
      <c r="AE1196" s="32"/>
      <c r="AF1196" s="35"/>
      <c r="AG1196" s="35"/>
    </row>
    <row r="1197" spans="1:33" ht="21" customHeight="1">
      <c r="A1197" s="26"/>
      <c r="B1197" s="26"/>
      <c r="C1197" s="26"/>
      <c r="D1197" s="32"/>
      <c r="E1197" s="33"/>
      <c r="F1197" s="33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32"/>
      <c r="AA1197" s="32"/>
      <c r="AB1197" s="32"/>
      <c r="AC1197" s="32"/>
      <c r="AD1197" s="32"/>
      <c r="AE1197" s="32"/>
      <c r="AF1197" s="35"/>
      <c r="AG1197" s="35"/>
    </row>
    <row r="1198" spans="1:33" ht="21" customHeight="1">
      <c r="A1198" s="26"/>
      <c r="B1198" s="26"/>
      <c r="C1198" s="26"/>
      <c r="D1198" s="32"/>
      <c r="E1198" s="33"/>
      <c r="F1198" s="33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32"/>
      <c r="AA1198" s="32"/>
      <c r="AB1198" s="32"/>
      <c r="AC1198" s="32"/>
      <c r="AD1198" s="32"/>
      <c r="AE1198" s="32"/>
      <c r="AF1198" s="35"/>
      <c r="AG1198" s="35"/>
    </row>
    <row r="1199" spans="1:33" ht="21" customHeight="1">
      <c r="A1199" s="26"/>
      <c r="B1199" s="26"/>
      <c r="C1199" s="26"/>
      <c r="D1199" s="32"/>
      <c r="E1199" s="33"/>
      <c r="F1199" s="33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32"/>
      <c r="AA1199" s="32"/>
      <c r="AB1199" s="32"/>
      <c r="AC1199" s="32"/>
      <c r="AD1199" s="32"/>
      <c r="AE1199" s="32"/>
      <c r="AF1199" s="35"/>
      <c r="AG1199" s="35"/>
    </row>
    <row r="1200" spans="1:33" ht="21" customHeight="1">
      <c r="A1200" s="26"/>
      <c r="B1200" s="26"/>
      <c r="C1200" s="26"/>
      <c r="D1200" s="32"/>
      <c r="E1200" s="33"/>
      <c r="F1200" s="33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32"/>
      <c r="AA1200" s="32"/>
      <c r="AB1200" s="32"/>
      <c r="AC1200" s="32"/>
      <c r="AD1200" s="32"/>
      <c r="AE1200" s="32"/>
      <c r="AF1200" s="35"/>
      <c r="AG1200" s="35"/>
    </row>
    <row r="1201" spans="1:33" ht="21" customHeight="1">
      <c r="A1201" s="26"/>
      <c r="B1201" s="26"/>
      <c r="C1201" s="26"/>
      <c r="D1201" s="32"/>
      <c r="E1201" s="33"/>
      <c r="F1201" s="33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32"/>
      <c r="AA1201" s="32"/>
      <c r="AB1201" s="32"/>
      <c r="AC1201" s="32"/>
      <c r="AD1201" s="32"/>
      <c r="AE1201" s="32"/>
      <c r="AF1201" s="35"/>
      <c r="AG1201" s="35"/>
    </row>
    <row r="1202" spans="1:33" ht="21" customHeight="1">
      <c r="A1202" s="26"/>
      <c r="B1202" s="26"/>
      <c r="C1202" s="26"/>
      <c r="D1202" s="32"/>
      <c r="E1202" s="33"/>
      <c r="F1202" s="33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32"/>
      <c r="AA1202" s="32"/>
      <c r="AB1202" s="32"/>
      <c r="AC1202" s="32"/>
      <c r="AD1202" s="32"/>
      <c r="AE1202" s="32"/>
      <c r="AF1202" s="35"/>
      <c r="AG1202" s="35"/>
    </row>
    <row r="1203" spans="1:33" ht="21" customHeight="1">
      <c r="A1203" s="26"/>
      <c r="B1203" s="26"/>
      <c r="C1203" s="26"/>
      <c r="D1203" s="32"/>
      <c r="E1203" s="33"/>
      <c r="F1203" s="33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32"/>
      <c r="AA1203" s="32"/>
      <c r="AB1203" s="32"/>
      <c r="AC1203" s="32"/>
      <c r="AD1203" s="32"/>
      <c r="AE1203" s="32"/>
      <c r="AF1203" s="35"/>
      <c r="AG1203" s="35"/>
    </row>
    <row r="1204" spans="1:33" ht="21" customHeight="1">
      <c r="A1204" s="26"/>
      <c r="B1204" s="26"/>
      <c r="C1204" s="26"/>
      <c r="D1204" s="32"/>
      <c r="E1204" s="33"/>
      <c r="F1204" s="33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32"/>
      <c r="AA1204" s="32"/>
      <c r="AB1204" s="32"/>
      <c r="AC1204" s="32"/>
      <c r="AD1204" s="32"/>
      <c r="AE1204" s="32"/>
      <c r="AF1204" s="35"/>
      <c r="AG1204" s="35"/>
    </row>
    <row r="1205" spans="1:33" ht="21" customHeight="1">
      <c r="A1205" s="26"/>
      <c r="B1205" s="26"/>
      <c r="C1205" s="26"/>
      <c r="D1205" s="32"/>
      <c r="E1205" s="33"/>
      <c r="F1205" s="33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32"/>
      <c r="AA1205" s="32"/>
      <c r="AB1205" s="32"/>
      <c r="AC1205" s="32"/>
      <c r="AD1205" s="32"/>
      <c r="AE1205" s="32"/>
      <c r="AF1205" s="35"/>
      <c r="AG1205" s="35"/>
    </row>
    <row r="1206" spans="1:33" ht="21" customHeight="1">
      <c r="A1206" s="26"/>
      <c r="B1206" s="26"/>
      <c r="C1206" s="26"/>
      <c r="D1206" s="32"/>
      <c r="E1206" s="33"/>
      <c r="F1206" s="33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32"/>
      <c r="AA1206" s="32"/>
      <c r="AB1206" s="32"/>
      <c r="AC1206" s="32"/>
      <c r="AD1206" s="32"/>
      <c r="AE1206" s="32"/>
      <c r="AF1206" s="35"/>
      <c r="AG1206" s="35"/>
    </row>
    <row r="1207" spans="1:33" ht="21" customHeight="1">
      <c r="A1207" s="26"/>
      <c r="B1207" s="26"/>
      <c r="C1207" s="26"/>
      <c r="D1207" s="32"/>
      <c r="E1207" s="33"/>
      <c r="F1207" s="33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32"/>
      <c r="AA1207" s="32"/>
      <c r="AB1207" s="32"/>
      <c r="AC1207" s="32"/>
      <c r="AD1207" s="32"/>
      <c r="AE1207" s="32"/>
      <c r="AF1207" s="35"/>
      <c r="AG1207" s="35"/>
    </row>
    <row r="1208" spans="1:33" ht="21" customHeight="1">
      <c r="A1208" s="26"/>
      <c r="B1208" s="26"/>
      <c r="C1208" s="26"/>
      <c r="D1208" s="32"/>
      <c r="E1208" s="33"/>
      <c r="F1208" s="33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32"/>
      <c r="AA1208" s="32"/>
      <c r="AB1208" s="32"/>
      <c r="AC1208" s="32"/>
      <c r="AD1208" s="32"/>
      <c r="AE1208" s="32"/>
      <c r="AF1208" s="35"/>
      <c r="AG1208" s="35"/>
    </row>
    <row r="1209" spans="1:33" ht="21" customHeight="1">
      <c r="A1209" s="26"/>
      <c r="B1209" s="26"/>
      <c r="C1209" s="26"/>
      <c r="D1209" s="32"/>
      <c r="E1209" s="33"/>
      <c r="F1209" s="33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32"/>
      <c r="AA1209" s="32"/>
      <c r="AB1209" s="32"/>
      <c r="AC1209" s="32"/>
      <c r="AD1209" s="32"/>
      <c r="AE1209" s="32"/>
      <c r="AF1209" s="35"/>
      <c r="AG1209" s="35"/>
    </row>
    <row r="1210" spans="1:33" ht="21" customHeight="1">
      <c r="A1210" s="26"/>
      <c r="B1210" s="26"/>
      <c r="C1210" s="26"/>
      <c r="D1210" s="32"/>
      <c r="E1210" s="33"/>
      <c r="F1210" s="33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32"/>
      <c r="AA1210" s="32"/>
      <c r="AB1210" s="32"/>
      <c r="AC1210" s="32"/>
      <c r="AD1210" s="32"/>
      <c r="AE1210" s="32"/>
      <c r="AF1210" s="35"/>
      <c r="AG1210" s="35"/>
    </row>
    <row r="1211" spans="1:33" ht="21" customHeight="1">
      <c r="A1211" s="26"/>
      <c r="B1211" s="26"/>
      <c r="C1211" s="26"/>
      <c r="D1211" s="32"/>
      <c r="E1211" s="33"/>
      <c r="F1211" s="33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32"/>
      <c r="AA1211" s="32"/>
      <c r="AB1211" s="32"/>
      <c r="AC1211" s="32"/>
      <c r="AD1211" s="32"/>
      <c r="AE1211" s="32"/>
      <c r="AF1211" s="35"/>
      <c r="AG1211" s="35"/>
    </row>
    <row r="1212" spans="1:33" ht="21" customHeight="1">
      <c r="A1212" s="26"/>
      <c r="B1212" s="26"/>
      <c r="C1212" s="26"/>
      <c r="D1212" s="32"/>
      <c r="E1212" s="33"/>
      <c r="F1212" s="33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32"/>
      <c r="AA1212" s="32"/>
      <c r="AB1212" s="32"/>
      <c r="AC1212" s="32"/>
      <c r="AD1212" s="32"/>
      <c r="AE1212" s="32"/>
      <c r="AF1212" s="35"/>
      <c r="AG1212" s="35"/>
    </row>
    <row r="1213" spans="1:33" ht="21" customHeight="1">
      <c r="A1213" s="26"/>
      <c r="B1213" s="26"/>
      <c r="C1213" s="26"/>
      <c r="D1213" s="32"/>
      <c r="E1213" s="33"/>
      <c r="F1213" s="33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32"/>
      <c r="AA1213" s="32"/>
      <c r="AB1213" s="32"/>
      <c r="AC1213" s="32"/>
      <c r="AD1213" s="32"/>
      <c r="AE1213" s="32"/>
      <c r="AF1213" s="35"/>
      <c r="AG1213" s="35"/>
    </row>
    <row r="1214" spans="1:33" ht="21" customHeight="1">
      <c r="A1214" s="26"/>
      <c r="B1214" s="26"/>
      <c r="C1214" s="26"/>
      <c r="D1214" s="32"/>
      <c r="E1214" s="33"/>
      <c r="F1214" s="33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32"/>
      <c r="AA1214" s="32"/>
      <c r="AB1214" s="32"/>
      <c r="AC1214" s="32"/>
      <c r="AD1214" s="32"/>
      <c r="AE1214" s="32"/>
      <c r="AF1214" s="35"/>
      <c r="AG1214" s="35"/>
    </row>
    <row r="1215" spans="1:33" ht="21" customHeight="1">
      <c r="A1215" s="26"/>
      <c r="B1215" s="26"/>
      <c r="C1215" s="26"/>
      <c r="D1215" s="32"/>
      <c r="E1215" s="33"/>
      <c r="F1215" s="33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32"/>
      <c r="AA1215" s="32"/>
      <c r="AB1215" s="32"/>
      <c r="AC1215" s="32"/>
      <c r="AD1215" s="32"/>
      <c r="AE1215" s="32"/>
      <c r="AF1215" s="35"/>
      <c r="AG1215" s="35"/>
    </row>
    <row r="1216" spans="1:33" ht="21" customHeight="1">
      <c r="A1216" s="26"/>
      <c r="B1216" s="26"/>
      <c r="C1216" s="26"/>
      <c r="D1216" s="32"/>
      <c r="E1216" s="33"/>
      <c r="F1216" s="33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32"/>
      <c r="AA1216" s="32"/>
      <c r="AB1216" s="32"/>
      <c r="AC1216" s="32"/>
      <c r="AD1216" s="32"/>
      <c r="AE1216" s="32"/>
      <c r="AF1216" s="35"/>
      <c r="AG1216" s="35"/>
    </row>
    <row r="1217" spans="1:33" ht="21" customHeight="1">
      <c r="A1217" s="26"/>
      <c r="B1217" s="26"/>
      <c r="C1217" s="26"/>
      <c r="D1217" s="32"/>
      <c r="E1217" s="33"/>
      <c r="F1217" s="33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32"/>
      <c r="AA1217" s="32"/>
      <c r="AB1217" s="32"/>
      <c r="AC1217" s="32"/>
      <c r="AD1217" s="32"/>
      <c r="AE1217" s="32"/>
      <c r="AF1217" s="35"/>
      <c r="AG1217" s="35"/>
    </row>
    <row r="1218" spans="1:33" ht="21" customHeight="1">
      <c r="A1218" s="26"/>
      <c r="B1218" s="26"/>
      <c r="C1218" s="26"/>
      <c r="D1218" s="32"/>
      <c r="E1218" s="33"/>
      <c r="F1218" s="33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32"/>
      <c r="AA1218" s="32"/>
      <c r="AB1218" s="32"/>
      <c r="AC1218" s="32"/>
      <c r="AD1218" s="32"/>
      <c r="AE1218" s="32"/>
      <c r="AF1218" s="35"/>
      <c r="AG1218" s="35"/>
    </row>
    <row r="1219" spans="1:33" ht="21" customHeight="1">
      <c r="A1219" s="26"/>
      <c r="AF1219" s="35"/>
      <c r="AG1219" s="35"/>
    </row>
    <row r="1220" spans="1:33" ht="21" customHeight="1">
      <c r="A1220" s="26"/>
      <c r="AF1220" s="35"/>
      <c r="AG1220" s="35"/>
    </row>
    <row r="1221" spans="1:33" ht="21" customHeight="1">
      <c r="A1221" s="26"/>
      <c r="AF1221" s="35"/>
      <c r="AG1221" s="35"/>
    </row>
    <row r="1222" spans="1:33" ht="21" customHeight="1">
      <c r="A1222" s="26"/>
      <c r="AF1222" s="35"/>
      <c r="AG1222" s="35"/>
    </row>
    <row r="1223" spans="1:33" ht="21" customHeight="1">
      <c r="A1223" s="26"/>
    </row>
  </sheetData>
  <mergeCells count="230">
    <mergeCell ref="G3:Y3"/>
    <mergeCell ref="Z3:AB3"/>
    <mergeCell ref="AC3:AE3"/>
    <mergeCell ref="Z22:AE22"/>
    <mergeCell ref="B2:AE2"/>
    <mergeCell ref="B3:D3"/>
    <mergeCell ref="E3:F3"/>
    <mergeCell ref="B4:F4"/>
    <mergeCell ref="G4:Y4"/>
    <mergeCell ref="Z4:AB4"/>
    <mergeCell ref="AC4:AE4"/>
    <mergeCell ref="B7:F9"/>
    <mergeCell ref="B16:F18"/>
    <mergeCell ref="B10:F12"/>
    <mergeCell ref="B13:F15"/>
    <mergeCell ref="Z5:Z6"/>
    <mergeCell ref="AA5:AA6"/>
    <mergeCell ref="AB5:AB6"/>
    <mergeCell ref="AC5:AC6"/>
    <mergeCell ref="AD5:AD6"/>
    <mergeCell ref="AE5:AE6"/>
    <mergeCell ref="B5:B6"/>
    <mergeCell ref="C5:C6"/>
    <mergeCell ref="D5:D6"/>
    <mergeCell ref="F81:F83"/>
    <mergeCell ref="E5:E6"/>
    <mergeCell ref="F5:F6"/>
    <mergeCell ref="G5:G6"/>
    <mergeCell ref="H5:M5"/>
    <mergeCell ref="N5:S5"/>
    <mergeCell ref="T5:Y5"/>
    <mergeCell ref="B19:F21"/>
    <mergeCell ref="D39:D41"/>
    <mergeCell ref="E39:E41"/>
    <mergeCell ref="F39:F41"/>
    <mergeCell ref="F87:F89"/>
    <mergeCell ref="D42:D44"/>
    <mergeCell ref="E42:E44"/>
    <mergeCell ref="F42:F44"/>
    <mergeCell ref="F36:F38"/>
    <mergeCell ref="B22:Y22"/>
    <mergeCell ref="B23:F25"/>
    <mergeCell ref="B26:Y26"/>
    <mergeCell ref="B27:B113"/>
    <mergeCell ref="C27:C44"/>
    <mergeCell ref="D27:D29"/>
    <mergeCell ref="E27:E29"/>
    <mergeCell ref="F27:F29"/>
    <mergeCell ref="D30:D32"/>
    <mergeCell ref="E30:E32"/>
    <mergeCell ref="F30:F32"/>
    <mergeCell ref="D33:D35"/>
    <mergeCell ref="F45:F47"/>
    <mergeCell ref="C78:C86"/>
    <mergeCell ref="D78:D80"/>
    <mergeCell ref="E78:E80"/>
    <mergeCell ref="F78:F80"/>
    <mergeCell ref="D81:D83"/>
    <mergeCell ref="E81:E83"/>
    <mergeCell ref="C45:E47"/>
    <mergeCell ref="D57:D59"/>
    <mergeCell ref="E57:E59"/>
    <mergeCell ref="F57:F59"/>
    <mergeCell ref="D69:D71"/>
    <mergeCell ref="E69:E71"/>
    <mergeCell ref="F69:F71"/>
    <mergeCell ref="C60:E62"/>
    <mergeCell ref="F60:F62"/>
    <mergeCell ref="C48:C59"/>
    <mergeCell ref="D48:D50"/>
    <mergeCell ref="E48:E50"/>
    <mergeCell ref="F48:F50"/>
    <mergeCell ref="E161:E163"/>
    <mergeCell ref="F161:F163"/>
    <mergeCell ref="D164:D166"/>
    <mergeCell ref="E164:E166"/>
    <mergeCell ref="B115:B156"/>
    <mergeCell ref="F99:F101"/>
    <mergeCell ref="D102:D104"/>
    <mergeCell ref="E102:E104"/>
    <mergeCell ref="F102:F104"/>
    <mergeCell ref="D115:D117"/>
    <mergeCell ref="E115:E117"/>
    <mergeCell ref="F115:F117"/>
    <mergeCell ref="C99:C110"/>
    <mergeCell ref="D99:D101"/>
    <mergeCell ref="E99:E101"/>
    <mergeCell ref="E33:E35"/>
    <mergeCell ref="F33:F35"/>
    <mergeCell ref="D36:D38"/>
    <mergeCell ref="E36:E38"/>
    <mergeCell ref="D133:D135"/>
    <mergeCell ref="E133:E135"/>
    <mergeCell ref="F133:F135"/>
    <mergeCell ref="D136:D138"/>
    <mergeCell ref="D51:D53"/>
    <mergeCell ref="E51:E53"/>
    <mergeCell ref="F51:F53"/>
    <mergeCell ref="E136:E138"/>
    <mergeCell ref="F136:F138"/>
    <mergeCell ref="D127:D129"/>
    <mergeCell ref="E127:E129"/>
    <mergeCell ref="F127:F129"/>
    <mergeCell ref="D130:D132"/>
    <mergeCell ref="F111:F113"/>
    <mergeCell ref="D108:D110"/>
    <mergeCell ref="E108:E110"/>
    <mergeCell ref="F108:F110"/>
    <mergeCell ref="F130:F132"/>
    <mergeCell ref="C111:E113"/>
    <mergeCell ref="D105:D107"/>
    <mergeCell ref="B114:Y114"/>
    <mergeCell ref="AE51:AE53"/>
    <mergeCell ref="D54:D56"/>
    <mergeCell ref="E54:E56"/>
    <mergeCell ref="C63:C74"/>
    <mergeCell ref="D63:D65"/>
    <mergeCell ref="E63:E65"/>
    <mergeCell ref="F63:F65"/>
    <mergeCell ref="D66:D68"/>
    <mergeCell ref="E66:E68"/>
    <mergeCell ref="F66:F68"/>
    <mergeCell ref="C90:C95"/>
    <mergeCell ref="D90:D92"/>
    <mergeCell ref="E90:E92"/>
    <mergeCell ref="F90:F92"/>
    <mergeCell ref="D93:D95"/>
    <mergeCell ref="E93:E95"/>
    <mergeCell ref="F93:F95"/>
    <mergeCell ref="C96:E98"/>
    <mergeCell ref="F96:F98"/>
    <mergeCell ref="D84:D86"/>
    <mergeCell ref="E84:E86"/>
    <mergeCell ref="F84:F86"/>
    <mergeCell ref="C87:E89"/>
    <mergeCell ref="D118:D120"/>
    <mergeCell ref="E118:E120"/>
    <mergeCell ref="F118:F120"/>
    <mergeCell ref="D121:D123"/>
    <mergeCell ref="E121:E123"/>
    <mergeCell ref="F121:F123"/>
    <mergeCell ref="C124:E126"/>
    <mergeCell ref="F124:F126"/>
    <mergeCell ref="F179:F181"/>
    <mergeCell ref="C115:C123"/>
    <mergeCell ref="C154:E156"/>
    <mergeCell ref="B157:Y157"/>
    <mergeCell ref="B158:B217"/>
    <mergeCell ref="F164:F166"/>
    <mergeCell ref="D167:D169"/>
    <mergeCell ref="E167:E169"/>
    <mergeCell ref="F167:F169"/>
    <mergeCell ref="D170:D172"/>
    <mergeCell ref="E170:E172"/>
    <mergeCell ref="F170:F172"/>
    <mergeCell ref="C173:E175"/>
    <mergeCell ref="D203:D205"/>
    <mergeCell ref="E203:E205"/>
    <mergeCell ref="F203:F205"/>
    <mergeCell ref="D182:D184"/>
    <mergeCell ref="E182:E184"/>
    <mergeCell ref="F182:F184"/>
    <mergeCell ref="C127:C138"/>
    <mergeCell ref="E130:E132"/>
    <mergeCell ref="F154:F156"/>
    <mergeCell ref="C142:C153"/>
    <mergeCell ref="D142:D144"/>
    <mergeCell ref="E142:E144"/>
    <mergeCell ref="F142:F144"/>
    <mergeCell ref="D145:D147"/>
    <mergeCell ref="E145:E147"/>
    <mergeCell ref="F145:F147"/>
    <mergeCell ref="D148:D150"/>
    <mergeCell ref="E148:E150"/>
    <mergeCell ref="F148:F150"/>
    <mergeCell ref="D151:D153"/>
    <mergeCell ref="E151:E153"/>
    <mergeCell ref="F151:F153"/>
    <mergeCell ref="D158:D160"/>
    <mergeCell ref="E158:E160"/>
    <mergeCell ref="F158:F160"/>
    <mergeCell ref="D161:D163"/>
    <mergeCell ref="C158:C172"/>
    <mergeCell ref="D212:D214"/>
    <mergeCell ref="E212:E214"/>
    <mergeCell ref="F212:F214"/>
    <mergeCell ref="C215:E217"/>
    <mergeCell ref="F215:F217"/>
    <mergeCell ref="C185:E187"/>
    <mergeCell ref="F185:F187"/>
    <mergeCell ref="C188:C205"/>
    <mergeCell ref="D188:D190"/>
    <mergeCell ref="E188:E190"/>
    <mergeCell ref="F188:F190"/>
    <mergeCell ref="D191:D193"/>
    <mergeCell ref="E191:E193"/>
    <mergeCell ref="F191:F193"/>
    <mergeCell ref="D194:D196"/>
    <mergeCell ref="E194:E196"/>
    <mergeCell ref="F194:F196"/>
    <mergeCell ref="D200:D202"/>
    <mergeCell ref="E200:E202"/>
    <mergeCell ref="F200:F202"/>
    <mergeCell ref="C206:E208"/>
    <mergeCell ref="F206:F208"/>
    <mergeCell ref="C209:C214"/>
    <mergeCell ref="Z14:AE14"/>
    <mergeCell ref="D209:D211"/>
    <mergeCell ref="E209:E211"/>
    <mergeCell ref="F209:F211"/>
    <mergeCell ref="D197:D199"/>
    <mergeCell ref="E197:E199"/>
    <mergeCell ref="F197:F199"/>
    <mergeCell ref="C139:E141"/>
    <mergeCell ref="F139:F141"/>
    <mergeCell ref="E105:E107"/>
    <mergeCell ref="F105:F107"/>
    <mergeCell ref="D72:D74"/>
    <mergeCell ref="E72:E74"/>
    <mergeCell ref="F72:F74"/>
    <mergeCell ref="C75:E77"/>
    <mergeCell ref="F75:F77"/>
    <mergeCell ref="F54:F56"/>
    <mergeCell ref="F173:F175"/>
    <mergeCell ref="C176:C184"/>
    <mergeCell ref="D176:D178"/>
    <mergeCell ref="E176:E178"/>
    <mergeCell ref="F176:F178"/>
    <mergeCell ref="D179:D181"/>
    <mergeCell ref="E179:E181"/>
  </mergeCells>
  <conditionalFormatting sqref="AG3:AG4 F33:F34 F36 F63 F57:F58 F84 F90:F94 F99:F103 F105:F109 F66 F69 F78:F81 F72 F209 F142:F143 F127:F128 F130:F131 F136:F137 F133:F134 F151 F148:F149 C45 F27:F28 F30:F31 F51:F54">
    <cfRule type="cellIs" dxfId="1676" priority="124" operator="equal">
      <formula>1</formula>
    </cfRule>
  </conditionalFormatting>
  <conditionalFormatting sqref="AG5">
    <cfRule type="cellIs" dxfId="1675" priority="125" operator="equal">
      <formula>2</formula>
    </cfRule>
  </conditionalFormatting>
  <conditionalFormatting sqref="AG6:AG7 F33:F34 F36 F63 F57:F58 F84 F90:F94 F99:F103 F105:F109 F66 F69 F78:F81 F72 F209 F142:F143 F127:F128 F130:F131 F136:F137 F133:F134 F151 F148:F149 C45 F27:F28 F30:F31 F51:F54">
    <cfRule type="cellIs" dxfId="1674" priority="126" operator="equal">
      <formula>3</formula>
    </cfRule>
  </conditionalFormatting>
  <conditionalFormatting sqref="F158 F145:F146 F115 F118 F121">
    <cfRule type="cellIs" dxfId="1673" priority="127" operator="equal">
      <formula>1</formula>
    </cfRule>
  </conditionalFormatting>
  <conditionalFormatting sqref="F158 F33:F34 F36 F63 F57:F58 F84 F90:F94 F99:F103 F105:F109 F66 F69 F78:F81 F72 F209 F145:F146 F142:F143 F115 F127:F128 F130:F131 F136:F137 F133:F134 F151 F148:F149 C45 F27:F28 F30:F31 F51:F54 F118 F121">
    <cfRule type="cellIs" dxfId="1672" priority="128" operator="equal">
      <formula>2</formula>
    </cfRule>
  </conditionalFormatting>
  <conditionalFormatting sqref="F158 F145:F146 F115 F118 F121">
    <cfRule type="cellIs" dxfId="1671" priority="129" operator="equal">
      <formula>3</formula>
    </cfRule>
  </conditionalFormatting>
  <conditionalFormatting sqref="F176 F179">
    <cfRule type="cellIs" dxfId="1670" priority="121" operator="equal">
      <formula>1</formula>
    </cfRule>
  </conditionalFormatting>
  <conditionalFormatting sqref="F176 F179">
    <cfRule type="cellIs" dxfId="1669" priority="122" operator="equal">
      <formula>2</formula>
    </cfRule>
  </conditionalFormatting>
  <conditionalFormatting sqref="F176 F179">
    <cfRule type="cellIs" dxfId="1668" priority="123" operator="equal">
      <formula>3</formula>
    </cfRule>
  </conditionalFormatting>
  <conditionalFormatting sqref="F188">
    <cfRule type="cellIs" dxfId="1667" priority="118" operator="equal">
      <formula>1</formula>
    </cfRule>
  </conditionalFormatting>
  <conditionalFormatting sqref="F188">
    <cfRule type="cellIs" dxfId="1666" priority="119" operator="equal">
      <formula>2</formula>
    </cfRule>
  </conditionalFormatting>
  <conditionalFormatting sqref="F188">
    <cfRule type="cellIs" dxfId="1665" priority="120" operator="equal">
      <formula>3</formula>
    </cfRule>
  </conditionalFormatting>
  <conditionalFormatting sqref="F161">
    <cfRule type="cellIs" dxfId="1664" priority="115" operator="equal">
      <formula>1</formula>
    </cfRule>
  </conditionalFormatting>
  <conditionalFormatting sqref="F161">
    <cfRule type="cellIs" dxfId="1663" priority="116" operator="equal">
      <formula>2</formula>
    </cfRule>
  </conditionalFormatting>
  <conditionalFormatting sqref="F161">
    <cfRule type="cellIs" dxfId="1662" priority="117" operator="equal">
      <formula>3</formula>
    </cfRule>
  </conditionalFormatting>
  <conditionalFormatting sqref="F170:F171">
    <cfRule type="cellIs" dxfId="1661" priority="106" operator="equal">
      <formula>1</formula>
    </cfRule>
  </conditionalFormatting>
  <conditionalFormatting sqref="F164:F165">
    <cfRule type="cellIs" dxfId="1660" priority="112" operator="equal">
      <formula>1</formula>
    </cfRule>
  </conditionalFormatting>
  <conditionalFormatting sqref="F164:F165">
    <cfRule type="cellIs" dxfId="1659" priority="113" operator="equal">
      <formula>2</formula>
    </cfRule>
  </conditionalFormatting>
  <conditionalFormatting sqref="F164:F165">
    <cfRule type="cellIs" dxfId="1658" priority="114" operator="equal">
      <formula>3</formula>
    </cfRule>
  </conditionalFormatting>
  <conditionalFormatting sqref="F167:F168">
    <cfRule type="cellIs" dxfId="1657" priority="109" operator="equal">
      <formula>1</formula>
    </cfRule>
  </conditionalFormatting>
  <conditionalFormatting sqref="F167:F168">
    <cfRule type="cellIs" dxfId="1656" priority="110" operator="equal">
      <formula>2</formula>
    </cfRule>
  </conditionalFormatting>
  <conditionalFormatting sqref="F167:F168">
    <cfRule type="cellIs" dxfId="1655" priority="111" operator="equal">
      <formula>3</formula>
    </cfRule>
  </conditionalFormatting>
  <conditionalFormatting sqref="F170:F171">
    <cfRule type="cellIs" dxfId="1654" priority="107" operator="equal">
      <formula>2</formula>
    </cfRule>
  </conditionalFormatting>
  <conditionalFormatting sqref="F170:F171">
    <cfRule type="cellIs" dxfId="1653" priority="108" operator="equal">
      <formula>3</formula>
    </cfRule>
  </conditionalFormatting>
  <conditionalFormatting sqref="F182:F183">
    <cfRule type="cellIs" dxfId="1652" priority="103" operator="equal">
      <formula>1</formula>
    </cfRule>
  </conditionalFormatting>
  <conditionalFormatting sqref="F182:F183">
    <cfRule type="cellIs" dxfId="1651" priority="104" operator="equal">
      <formula>2</formula>
    </cfRule>
  </conditionalFormatting>
  <conditionalFormatting sqref="F182:F183">
    <cfRule type="cellIs" dxfId="1650" priority="105" operator="equal">
      <formula>3</formula>
    </cfRule>
  </conditionalFormatting>
  <conditionalFormatting sqref="F191">
    <cfRule type="cellIs" dxfId="1649" priority="100" operator="equal">
      <formula>1</formula>
    </cfRule>
  </conditionalFormatting>
  <conditionalFormatting sqref="F191">
    <cfRule type="cellIs" dxfId="1648" priority="101" operator="equal">
      <formula>2</formula>
    </cfRule>
  </conditionalFormatting>
  <conditionalFormatting sqref="F191">
    <cfRule type="cellIs" dxfId="1647" priority="102" operator="equal">
      <formula>3</formula>
    </cfRule>
  </conditionalFormatting>
  <conditionalFormatting sqref="F194">
    <cfRule type="cellIs" dxfId="1646" priority="97" operator="equal">
      <formula>1</formula>
    </cfRule>
  </conditionalFormatting>
  <conditionalFormatting sqref="F194">
    <cfRule type="cellIs" dxfId="1645" priority="98" operator="equal">
      <formula>2</formula>
    </cfRule>
  </conditionalFormatting>
  <conditionalFormatting sqref="F194">
    <cfRule type="cellIs" dxfId="1644" priority="99" operator="equal">
      <formula>3</formula>
    </cfRule>
  </conditionalFormatting>
  <conditionalFormatting sqref="F197">
    <cfRule type="cellIs" dxfId="1643" priority="94" operator="equal">
      <formula>1</formula>
    </cfRule>
  </conditionalFormatting>
  <conditionalFormatting sqref="F197">
    <cfRule type="cellIs" dxfId="1642" priority="95" operator="equal">
      <formula>2</formula>
    </cfRule>
  </conditionalFormatting>
  <conditionalFormatting sqref="F197">
    <cfRule type="cellIs" dxfId="1641" priority="96" operator="equal">
      <formula>3</formula>
    </cfRule>
  </conditionalFormatting>
  <conditionalFormatting sqref="F200">
    <cfRule type="cellIs" dxfId="1640" priority="91" operator="equal">
      <formula>1</formula>
    </cfRule>
  </conditionalFormatting>
  <conditionalFormatting sqref="F200">
    <cfRule type="cellIs" dxfId="1639" priority="92" operator="equal">
      <formula>2</formula>
    </cfRule>
  </conditionalFormatting>
  <conditionalFormatting sqref="F200">
    <cfRule type="cellIs" dxfId="1638" priority="93" operator="equal">
      <formula>3</formula>
    </cfRule>
  </conditionalFormatting>
  <conditionalFormatting sqref="F203">
    <cfRule type="cellIs" dxfId="1637" priority="88" operator="equal">
      <formula>1</formula>
    </cfRule>
  </conditionalFormatting>
  <conditionalFormatting sqref="F203">
    <cfRule type="cellIs" dxfId="1636" priority="89" operator="equal">
      <formula>2</formula>
    </cfRule>
  </conditionalFormatting>
  <conditionalFormatting sqref="F203">
    <cfRule type="cellIs" dxfId="1635" priority="90" operator="equal">
      <formula>3</formula>
    </cfRule>
  </conditionalFormatting>
  <conditionalFormatting sqref="F212">
    <cfRule type="cellIs" dxfId="1634" priority="85" operator="equal">
      <formula>1</formula>
    </cfRule>
  </conditionalFormatting>
  <conditionalFormatting sqref="F212">
    <cfRule type="cellIs" dxfId="1633" priority="86" operator="equal">
      <formula>3</formula>
    </cfRule>
  </conditionalFormatting>
  <conditionalFormatting sqref="F212">
    <cfRule type="cellIs" dxfId="1632" priority="87" operator="equal">
      <formula>2</formula>
    </cfRule>
  </conditionalFormatting>
  <conditionalFormatting sqref="F48">
    <cfRule type="cellIs" dxfId="1631" priority="82" operator="equal">
      <formula>1</formula>
    </cfRule>
  </conditionalFormatting>
  <conditionalFormatting sqref="F48">
    <cfRule type="cellIs" dxfId="1630" priority="83" operator="equal">
      <formula>3</formula>
    </cfRule>
  </conditionalFormatting>
  <conditionalFormatting sqref="F48">
    <cfRule type="cellIs" dxfId="1629" priority="84" operator="equal">
      <formula>2</formula>
    </cfRule>
  </conditionalFormatting>
  <conditionalFormatting sqref="F45:F47">
    <cfRule type="cellIs" dxfId="1628" priority="79" operator="equal">
      <formula>1</formula>
    </cfRule>
  </conditionalFormatting>
  <conditionalFormatting sqref="F45:F47">
    <cfRule type="cellIs" dxfId="1627" priority="80" operator="equal">
      <formula>3</formula>
    </cfRule>
  </conditionalFormatting>
  <conditionalFormatting sqref="F45:F47">
    <cfRule type="cellIs" dxfId="1626" priority="81" operator="equal">
      <formula>2</formula>
    </cfRule>
  </conditionalFormatting>
  <conditionalFormatting sqref="F39">
    <cfRule type="cellIs" dxfId="1625" priority="76" operator="equal">
      <formula>1</formula>
    </cfRule>
  </conditionalFormatting>
  <conditionalFormatting sqref="F39">
    <cfRule type="cellIs" dxfId="1624" priority="77" operator="equal">
      <formula>3</formula>
    </cfRule>
  </conditionalFormatting>
  <conditionalFormatting sqref="F39">
    <cfRule type="cellIs" dxfId="1623" priority="78" operator="equal">
      <formula>2</formula>
    </cfRule>
  </conditionalFormatting>
  <conditionalFormatting sqref="F42">
    <cfRule type="cellIs" dxfId="1622" priority="73" operator="equal">
      <formula>1</formula>
    </cfRule>
  </conditionalFormatting>
  <conditionalFormatting sqref="F42">
    <cfRule type="cellIs" dxfId="1621" priority="74" operator="equal">
      <formula>3</formula>
    </cfRule>
  </conditionalFormatting>
  <conditionalFormatting sqref="F42">
    <cfRule type="cellIs" dxfId="1620" priority="75" operator="equal">
      <formula>2</formula>
    </cfRule>
  </conditionalFormatting>
  <conditionalFormatting sqref="C60">
    <cfRule type="cellIs" dxfId="1619" priority="70" operator="equal">
      <formula>1</formula>
    </cfRule>
  </conditionalFormatting>
  <conditionalFormatting sqref="C60">
    <cfRule type="cellIs" dxfId="1618" priority="71" operator="equal">
      <formula>3</formula>
    </cfRule>
  </conditionalFormatting>
  <conditionalFormatting sqref="C60">
    <cfRule type="cellIs" dxfId="1617" priority="72" operator="equal">
      <formula>2</formula>
    </cfRule>
  </conditionalFormatting>
  <conditionalFormatting sqref="F60:F62">
    <cfRule type="cellIs" dxfId="1616" priority="67" operator="equal">
      <formula>1</formula>
    </cfRule>
  </conditionalFormatting>
  <conditionalFormatting sqref="F60:F62">
    <cfRule type="cellIs" dxfId="1615" priority="68" operator="equal">
      <formula>3</formula>
    </cfRule>
  </conditionalFormatting>
  <conditionalFormatting sqref="F60:F62">
    <cfRule type="cellIs" dxfId="1614" priority="69" operator="equal">
      <formula>2</formula>
    </cfRule>
  </conditionalFormatting>
  <conditionalFormatting sqref="C75">
    <cfRule type="cellIs" dxfId="1613" priority="64" operator="equal">
      <formula>1</formula>
    </cfRule>
  </conditionalFormatting>
  <conditionalFormatting sqref="C75">
    <cfRule type="cellIs" dxfId="1612" priority="65" operator="equal">
      <formula>3</formula>
    </cfRule>
  </conditionalFormatting>
  <conditionalFormatting sqref="C75">
    <cfRule type="cellIs" dxfId="1611" priority="66" operator="equal">
      <formula>2</formula>
    </cfRule>
  </conditionalFormatting>
  <conditionalFormatting sqref="F75:F77">
    <cfRule type="cellIs" dxfId="1610" priority="61" operator="equal">
      <formula>1</formula>
    </cfRule>
  </conditionalFormatting>
  <conditionalFormatting sqref="F75:F77">
    <cfRule type="cellIs" dxfId="1609" priority="62" operator="equal">
      <formula>3</formula>
    </cfRule>
  </conditionalFormatting>
  <conditionalFormatting sqref="F75:F77">
    <cfRule type="cellIs" dxfId="1608" priority="63" operator="equal">
      <formula>2</formula>
    </cfRule>
  </conditionalFormatting>
  <conditionalFormatting sqref="C87">
    <cfRule type="cellIs" dxfId="1607" priority="58" operator="equal">
      <formula>1</formula>
    </cfRule>
  </conditionalFormatting>
  <conditionalFormatting sqref="C87">
    <cfRule type="cellIs" dxfId="1606" priority="59" operator="equal">
      <formula>3</formula>
    </cfRule>
  </conditionalFormatting>
  <conditionalFormatting sqref="C87">
    <cfRule type="cellIs" dxfId="1605" priority="60" operator="equal">
      <formula>2</formula>
    </cfRule>
  </conditionalFormatting>
  <conditionalFormatting sqref="F87:F89">
    <cfRule type="cellIs" dxfId="1604" priority="55" operator="equal">
      <formula>1</formula>
    </cfRule>
  </conditionalFormatting>
  <conditionalFormatting sqref="F87:F89">
    <cfRule type="cellIs" dxfId="1603" priority="56" operator="equal">
      <formula>3</formula>
    </cfRule>
  </conditionalFormatting>
  <conditionalFormatting sqref="F87:F89">
    <cfRule type="cellIs" dxfId="1602" priority="57" operator="equal">
      <formula>2</formula>
    </cfRule>
  </conditionalFormatting>
  <conditionalFormatting sqref="C96">
    <cfRule type="cellIs" dxfId="1601" priority="52" operator="equal">
      <formula>1</formula>
    </cfRule>
  </conditionalFormatting>
  <conditionalFormatting sqref="C96">
    <cfRule type="cellIs" dxfId="1600" priority="53" operator="equal">
      <formula>3</formula>
    </cfRule>
  </conditionalFormatting>
  <conditionalFormatting sqref="C96">
    <cfRule type="cellIs" dxfId="1599" priority="54" operator="equal">
      <formula>2</formula>
    </cfRule>
  </conditionalFormatting>
  <conditionalFormatting sqref="F96:F98">
    <cfRule type="cellIs" dxfId="1598" priority="49" operator="equal">
      <formula>1</formula>
    </cfRule>
  </conditionalFormatting>
  <conditionalFormatting sqref="F96:F98">
    <cfRule type="cellIs" dxfId="1597" priority="50" operator="equal">
      <formula>3</formula>
    </cfRule>
  </conditionalFormatting>
  <conditionalFormatting sqref="F96:F98">
    <cfRule type="cellIs" dxfId="1596" priority="51" operator="equal">
      <formula>2</formula>
    </cfRule>
  </conditionalFormatting>
  <conditionalFormatting sqref="C111">
    <cfRule type="cellIs" dxfId="1595" priority="46" operator="equal">
      <formula>1</formula>
    </cfRule>
  </conditionalFormatting>
  <conditionalFormatting sqref="C111">
    <cfRule type="cellIs" dxfId="1594" priority="47" operator="equal">
      <formula>3</formula>
    </cfRule>
  </conditionalFormatting>
  <conditionalFormatting sqref="C111">
    <cfRule type="cellIs" dxfId="1593" priority="48" operator="equal">
      <formula>2</formula>
    </cfRule>
  </conditionalFormatting>
  <conditionalFormatting sqref="F111:F113">
    <cfRule type="cellIs" dxfId="1592" priority="43" operator="equal">
      <formula>1</formula>
    </cfRule>
  </conditionalFormatting>
  <conditionalFormatting sqref="F111:F113">
    <cfRule type="cellIs" dxfId="1591" priority="44" operator="equal">
      <formula>3</formula>
    </cfRule>
  </conditionalFormatting>
  <conditionalFormatting sqref="F111:F113">
    <cfRule type="cellIs" dxfId="1590" priority="45" operator="equal">
      <formula>2</formula>
    </cfRule>
  </conditionalFormatting>
  <conditionalFormatting sqref="C124">
    <cfRule type="cellIs" dxfId="1589" priority="40" operator="equal">
      <formula>1</formula>
    </cfRule>
  </conditionalFormatting>
  <conditionalFormatting sqref="C124">
    <cfRule type="cellIs" dxfId="1588" priority="41" operator="equal">
      <formula>3</formula>
    </cfRule>
  </conditionalFormatting>
  <conditionalFormatting sqref="C124">
    <cfRule type="cellIs" dxfId="1587" priority="42" operator="equal">
      <formula>2</formula>
    </cfRule>
  </conditionalFormatting>
  <conditionalFormatting sqref="F124:F126">
    <cfRule type="cellIs" dxfId="1586" priority="37" operator="equal">
      <formula>1</formula>
    </cfRule>
  </conditionalFormatting>
  <conditionalFormatting sqref="F124:F126">
    <cfRule type="cellIs" dxfId="1585" priority="38" operator="equal">
      <formula>3</formula>
    </cfRule>
  </conditionalFormatting>
  <conditionalFormatting sqref="F124:F126">
    <cfRule type="cellIs" dxfId="1584" priority="39" operator="equal">
      <formula>2</formula>
    </cfRule>
  </conditionalFormatting>
  <conditionalFormatting sqref="C139">
    <cfRule type="cellIs" dxfId="1583" priority="34" operator="equal">
      <formula>1</formula>
    </cfRule>
  </conditionalFormatting>
  <conditionalFormatting sqref="C139">
    <cfRule type="cellIs" dxfId="1582" priority="35" operator="equal">
      <formula>3</formula>
    </cfRule>
  </conditionalFormatting>
  <conditionalFormatting sqref="C139">
    <cfRule type="cellIs" dxfId="1581" priority="36" operator="equal">
      <formula>2</formula>
    </cfRule>
  </conditionalFormatting>
  <conditionalFormatting sqref="F139:F141">
    <cfRule type="cellIs" dxfId="1580" priority="31" operator="equal">
      <formula>1</formula>
    </cfRule>
  </conditionalFormatting>
  <conditionalFormatting sqref="F139:F141">
    <cfRule type="cellIs" dxfId="1579" priority="32" operator="equal">
      <formula>3</formula>
    </cfRule>
  </conditionalFormatting>
  <conditionalFormatting sqref="F139:F141">
    <cfRule type="cellIs" dxfId="1578" priority="33" operator="equal">
      <formula>2</formula>
    </cfRule>
  </conditionalFormatting>
  <conditionalFormatting sqref="C154">
    <cfRule type="cellIs" dxfId="1577" priority="28" operator="equal">
      <formula>1</formula>
    </cfRule>
  </conditionalFormatting>
  <conditionalFormatting sqref="C154">
    <cfRule type="cellIs" dxfId="1576" priority="29" operator="equal">
      <formula>3</formula>
    </cfRule>
  </conditionalFormatting>
  <conditionalFormatting sqref="C154">
    <cfRule type="cellIs" dxfId="1575" priority="30" operator="equal">
      <formula>2</formula>
    </cfRule>
  </conditionalFormatting>
  <conditionalFormatting sqref="F154:F156">
    <cfRule type="cellIs" dxfId="1574" priority="25" operator="equal">
      <formula>1</formula>
    </cfRule>
  </conditionalFormatting>
  <conditionalFormatting sqref="F154:F156">
    <cfRule type="cellIs" dxfId="1573" priority="26" operator="equal">
      <formula>3</formula>
    </cfRule>
  </conditionalFormatting>
  <conditionalFormatting sqref="F154:F156">
    <cfRule type="cellIs" dxfId="1572" priority="27" operator="equal">
      <formula>2</formula>
    </cfRule>
  </conditionalFormatting>
  <conditionalFormatting sqref="C173">
    <cfRule type="cellIs" dxfId="1571" priority="22" operator="equal">
      <formula>1</formula>
    </cfRule>
  </conditionalFormatting>
  <conditionalFormatting sqref="C173">
    <cfRule type="cellIs" dxfId="1570" priority="23" operator="equal">
      <formula>3</formula>
    </cfRule>
  </conditionalFormatting>
  <conditionalFormatting sqref="C173">
    <cfRule type="cellIs" dxfId="1569" priority="24" operator="equal">
      <formula>2</formula>
    </cfRule>
  </conditionalFormatting>
  <conditionalFormatting sqref="F173:F175">
    <cfRule type="cellIs" dxfId="1568" priority="19" operator="equal">
      <formula>1</formula>
    </cfRule>
  </conditionalFormatting>
  <conditionalFormatting sqref="F173:F175">
    <cfRule type="cellIs" dxfId="1567" priority="20" operator="equal">
      <formula>3</formula>
    </cfRule>
  </conditionalFormatting>
  <conditionalFormatting sqref="F173:F175">
    <cfRule type="cellIs" dxfId="1566" priority="21" operator="equal">
      <formula>2</formula>
    </cfRule>
  </conditionalFormatting>
  <conditionalFormatting sqref="C185">
    <cfRule type="cellIs" dxfId="1565" priority="16" operator="equal">
      <formula>1</formula>
    </cfRule>
  </conditionalFormatting>
  <conditionalFormatting sqref="C185">
    <cfRule type="cellIs" dxfId="1564" priority="17" operator="equal">
      <formula>3</formula>
    </cfRule>
  </conditionalFormatting>
  <conditionalFormatting sqref="C185">
    <cfRule type="cellIs" dxfId="1563" priority="18" operator="equal">
      <formula>2</formula>
    </cfRule>
  </conditionalFormatting>
  <conditionalFormatting sqref="F185:F187">
    <cfRule type="cellIs" dxfId="1562" priority="13" operator="equal">
      <formula>1</formula>
    </cfRule>
  </conditionalFormatting>
  <conditionalFormatting sqref="F185:F187">
    <cfRule type="cellIs" dxfId="1561" priority="14" operator="equal">
      <formula>3</formula>
    </cfRule>
  </conditionalFormatting>
  <conditionalFormatting sqref="F185:F187">
    <cfRule type="cellIs" dxfId="1560" priority="15" operator="equal">
      <formula>2</formula>
    </cfRule>
  </conditionalFormatting>
  <conditionalFormatting sqref="C206">
    <cfRule type="cellIs" dxfId="1559" priority="10" operator="equal">
      <formula>1</formula>
    </cfRule>
  </conditionalFormatting>
  <conditionalFormatting sqref="C206">
    <cfRule type="cellIs" dxfId="1558" priority="11" operator="equal">
      <formula>3</formula>
    </cfRule>
  </conditionalFormatting>
  <conditionalFormatting sqref="C206">
    <cfRule type="cellIs" dxfId="1557" priority="12" operator="equal">
      <formula>2</formula>
    </cfRule>
  </conditionalFormatting>
  <conditionalFormatting sqref="F206:F208">
    <cfRule type="cellIs" dxfId="1556" priority="7" operator="equal">
      <formula>1</formula>
    </cfRule>
  </conditionalFormatting>
  <conditionalFormatting sqref="F206:F208">
    <cfRule type="cellIs" dxfId="1555" priority="8" operator="equal">
      <formula>3</formula>
    </cfRule>
  </conditionalFormatting>
  <conditionalFormatting sqref="F206:F208">
    <cfRule type="cellIs" dxfId="1554" priority="9" operator="equal">
      <formula>2</formula>
    </cfRule>
  </conditionalFormatting>
  <conditionalFormatting sqref="C215">
    <cfRule type="cellIs" dxfId="1553" priority="4" operator="equal">
      <formula>1</formula>
    </cfRule>
  </conditionalFormatting>
  <conditionalFormatting sqref="C215">
    <cfRule type="cellIs" dxfId="1552" priority="5" operator="equal">
      <formula>3</formula>
    </cfRule>
  </conditionalFormatting>
  <conditionalFormatting sqref="C215">
    <cfRule type="cellIs" dxfId="1551" priority="6" operator="equal">
      <formula>2</formula>
    </cfRule>
  </conditionalFormatting>
  <conditionalFormatting sqref="F215:F217">
    <cfRule type="cellIs" dxfId="1550" priority="1" operator="equal">
      <formula>1</formula>
    </cfRule>
  </conditionalFormatting>
  <conditionalFormatting sqref="F215:F217">
    <cfRule type="cellIs" dxfId="1549" priority="2" operator="equal">
      <formula>3</formula>
    </cfRule>
  </conditionalFormatting>
  <conditionalFormatting sqref="F215:F217">
    <cfRule type="cellIs" dxfId="1548" priority="3" operator="equal">
      <formula>2</formula>
    </cfRule>
  </conditionalFormatting>
  <dataValidations count="1">
    <dataValidation type="list" allowBlank="1" sqref="F33:F34 F36 F30:F31 F57:F58 F84 F87:F94 F96:F103 F105:F109 F60:F63 F66 F69 F75:F81 F158 F151 F179 F136:F137 F139:F143 F39:F48 F121 F130:F131 F133:F134 F145:F146 F148:F149 F173:F176 F206:F209 F72 F185:F188 C45 F27:F28 F51:F54 F115 F118 F124:F128 C60 C75 C87 C96 F111:F113 C111 C124 C139 F154:F156 C154 C173 C185 C206 F215:F217 C215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21</vt:i4>
      </vt:variant>
    </vt:vector>
  </HeadingPairs>
  <TitlesOfParts>
    <vt:vector size="21" baseType="lpstr">
      <vt:lpstr>Synthese_PNA_IPA_971_EnC+Sol</vt:lpstr>
      <vt:lpstr>EnC1_2017-22_DEAL_ONF_Animation</vt:lpstr>
      <vt:lpstr>EnC2_2018-22_FEDER_ONF_Conserv</vt:lpstr>
      <vt:lpstr>EnC3_2019-21_OFB-DEAL_ONF_Coli</vt:lpstr>
      <vt:lpstr>EnC4_2018-20_MTE_ONF_MIGBio</vt:lpstr>
      <vt:lpstr>EnC5_2020_DEAL_Titè_IPA Desira</vt:lpstr>
      <vt:lpstr>Sol1_2018_DEAL_ONF_Lutte IC DSD</vt:lpstr>
      <vt:lpstr>Sol2_2019_DEAL_ONF_Lutte IC</vt:lpstr>
      <vt:lpstr>€8-xxxx(AAAA-AAAA)</vt:lpstr>
      <vt:lpstr>€9-xxxx(AAAA-AAAA)</vt:lpstr>
      <vt:lpstr>€10-xxxx(AAAA-AAAA)</vt:lpstr>
      <vt:lpstr>€11-xxxx(AAAA-AAAA)</vt:lpstr>
      <vt:lpstr>€12-xxxx(AAAA-AAAA)</vt:lpstr>
      <vt:lpstr>€13-xxxx(AAAA-AAAA)</vt:lpstr>
      <vt:lpstr>€14-xxxx(AAAA-AAAA)</vt:lpstr>
      <vt:lpstr>€15-xxxx(AAAA-AAAA)</vt:lpstr>
      <vt:lpstr>€16-xxxx(AAAA-AAAA)</vt:lpstr>
      <vt:lpstr>€17-xxxx(AAAA-AAAA)</vt:lpstr>
      <vt:lpstr>€18-xxxx(AAAA-AAAA)</vt:lpstr>
      <vt:lpstr>€19-xxxx(AAAA-AAAA)</vt:lpstr>
      <vt:lpstr>€20-xxxx(AAAA-AAAA)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PARANTHOEN Nicolas</dc:creator>
  <cp:lastModifiedBy>PARANTHOEN Nicolas</cp:lastModifiedBy>
  <dcterms:created xsi:type="dcterms:W3CDTF">2021-01-08T19:13:12Z</dcterms:created>
  <dcterms:modified xsi:type="dcterms:W3CDTF">2021-03-24T10:55:35Z</dcterms:modified>
</cp:coreProperties>
</file>